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usepa-my.sharepoint.com/personal/myer_mark_epa_gov/Documents/Desktop/DBP PDFs for Tagging/DBP_ModelingFilesforLocking/"/>
    </mc:Choice>
  </mc:AlternateContent>
  <xr:revisionPtr revIDLastSave="1202" documentId="13_ncr:1_{5F2749DD-9FD6-4AA2-AEEB-7F72875758F9}" xr6:coauthVersionLast="47" xr6:coauthVersionMax="47" xr10:uidLastSave="{EA566AD4-0593-4B52-AFDD-0EEDA78EAB78}"/>
  <bookViews>
    <workbookView xWindow="60" yWindow="1725" windowWidth="38685" windowHeight="15285" xr2:uid="{93A2556B-31A5-469F-8582-7AB25D32DAAC}"/>
  </bookViews>
  <sheets>
    <sheet name="Cover Page" sheetId="5" r:id="rId1"/>
    <sheet name="READ ME" sheetId="9" r:id="rId2"/>
    <sheet name="Inputs" sheetId="6" r:id="rId3"/>
    <sheet name="Fish Tissue Conc" sheetId="7" r:id="rId4"/>
    <sheet name="Exp and Risk_Gen Pop " sheetId="1" r:id="rId5"/>
    <sheet name="Exp and Risk_Subsistence Fisher" sheetId="3" r:id="rId6"/>
    <sheet name="Exp and Risk_Tribal" sheetId="4" r:id="rId7"/>
  </sheets>
  <definedNames>
    <definedName name="_xlnm.Print_Area" localSheetId="4">'Exp and Risk_Gen Pop '!$A$1:$E$10</definedName>
    <definedName name="_xlnm.Print_Area" localSheetId="5">'Exp and Risk_Subsistence Fisher'!$A$1:$C$11</definedName>
    <definedName name="_xlnm.Print_Area" localSheetId="6">'Exp and Risk_Tribal'!$A$1:$G$39</definedName>
    <definedName name="_xlnm.Print_Area" localSheetId="3">'Fish Tissue Conc'!$A$1:$D$15</definedName>
    <definedName name="_xlnm.Print_Area" localSheetId="2">Inputs!$A$1:$D$34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7" l="1"/>
  <c r="A8" i="7"/>
  <c r="A7" i="7"/>
  <c r="A63" i="4" l="1"/>
  <c r="A56" i="4"/>
  <c r="A49" i="4"/>
  <c r="A55" i="3"/>
  <c r="A49" i="3"/>
  <c r="A43" i="3"/>
  <c r="A55" i="1"/>
  <c r="A49" i="1"/>
  <c r="A43" i="1"/>
  <c r="A28" i="4"/>
  <c r="A25" i="3"/>
  <c r="A19" i="3"/>
  <c r="A13" i="3"/>
  <c r="A25" i="1"/>
  <c r="A19" i="1"/>
  <c r="A13" i="1"/>
  <c r="A21" i="4"/>
  <c r="A14" i="4"/>
  <c r="G66" i="4"/>
  <c r="G67" i="4" s="1"/>
  <c r="F66" i="4"/>
  <c r="F67" i="4" s="1"/>
  <c r="E66" i="4"/>
  <c r="E67" i="4" s="1"/>
  <c r="D66" i="4"/>
  <c r="D67" i="4" s="1"/>
  <c r="C66" i="4"/>
  <c r="C67" i="4" s="1"/>
  <c r="B66" i="4"/>
  <c r="B67" i="4" s="1"/>
  <c r="G31" i="4"/>
  <c r="G32" i="4" s="1"/>
  <c r="F31" i="4"/>
  <c r="F32" i="4" s="1"/>
  <c r="E31" i="4"/>
  <c r="E32" i="4" s="1"/>
  <c r="D31" i="4"/>
  <c r="D32" i="4" s="1"/>
  <c r="C31" i="4"/>
  <c r="B31" i="4"/>
  <c r="B32" i="4" s="1"/>
  <c r="C32" i="4"/>
  <c r="C57" i="3"/>
  <c r="C58" i="3" s="1"/>
  <c r="B57" i="3"/>
  <c r="B58" i="3" s="1"/>
  <c r="C27" i="3"/>
  <c r="C28" i="3" s="1"/>
  <c r="B27" i="3"/>
  <c r="B28" i="3" s="1"/>
  <c r="M57" i="1"/>
  <c r="M58" i="1" s="1"/>
  <c r="L57" i="1"/>
  <c r="L58" i="1" s="1"/>
  <c r="K57" i="1"/>
  <c r="K58" i="1" s="1"/>
  <c r="J57" i="1"/>
  <c r="J58" i="1" s="1"/>
  <c r="I57" i="1"/>
  <c r="I58" i="1" s="1"/>
  <c r="H57" i="1"/>
  <c r="H58" i="1" s="1"/>
  <c r="G57" i="1"/>
  <c r="G58" i="1" s="1"/>
  <c r="F57" i="1"/>
  <c r="F58" i="1" s="1"/>
  <c r="E57" i="1"/>
  <c r="D57" i="1"/>
  <c r="D58" i="1" s="1"/>
  <c r="E58" i="1"/>
  <c r="M27" i="1"/>
  <c r="M28" i="1" s="1"/>
  <c r="L27" i="1"/>
  <c r="L28" i="1" s="1"/>
  <c r="K27" i="1"/>
  <c r="K28" i="1" s="1"/>
  <c r="J27" i="1"/>
  <c r="J28" i="1" s="1"/>
  <c r="I27" i="1"/>
  <c r="I28" i="1" s="1"/>
  <c r="H27" i="1"/>
  <c r="H28" i="1" s="1"/>
  <c r="G27" i="1"/>
  <c r="G28" i="1" s="1"/>
  <c r="F27" i="1"/>
  <c r="F28" i="1" s="1"/>
  <c r="E27" i="1"/>
  <c r="E28" i="1" s="1"/>
  <c r="D27" i="1"/>
  <c r="D28" i="1"/>
  <c r="C9" i="7"/>
  <c r="D9" i="7"/>
  <c r="B9" i="7"/>
  <c r="G59" i="4"/>
  <c r="G60" i="4" s="1"/>
  <c r="F59" i="4"/>
  <c r="F60" i="4" s="1"/>
  <c r="E59" i="4"/>
  <c r="E60" i="4" s="1"/>
  <c r="D59" i="4"/>
  <c r="D60" i="4" s="1"/>
  <c r="C59" i="4"/>
  <c r="C60" i="4" s="1"/>
  <c r="B59" i="4"/>
  <c r="B60" i="4" s="1"/>
  <c r="G24" i="4"/>
  <c r="G25" i="4" s="1"/>
  <c r="F24" i="4"/>
  <c r="F25" i="4" s="1"/>
  <c r="E24" i="4"/>
  <c r="E25" i="4" s="1"/>
  <c r="D24" i="4"/>
  <c r="D25" i="4" s="1"/>
  <c r="C24" i="4"/>
  <c r="C25" i="4" s="1"/>
  <c r="B24" i="4"/>
  <c r="B25" i="4" s="1"/>
  <c r="C51" i="3"/>
  <c r="C52" i="3" s="1"/>
  <c r="B51" i="3"/>
  <c r="B52" i="3" s="1"/>
  <c r="C21" i="3"/>
  <c r="C22" i="3" s="1"/>
  <c r="B21" i="3"/>
  <c r="B22" i="3" s="1"/>
  <c r="M51" i="1"/>
  <c r="M52" i="1" s="1"/>
  <c r="L51" i="1"/>
  <c r="L52" i="1" s="1"/>
  <c r="K51" i="1"/>
  <c r="K52" i="1" s="1"/>
  <c r="J51" i="1"/>
  <c r="J52" i="1" s="1"/>
  <c r="I51" i="1"/>
  <c r="I52" i="1" s="1"/>
  <c r="H51" i="1"/>
  <c r="H52" i="1" s="1"/>
  <c r="G51" i="1"/>
  <c r="G52" i="1" s="1"/>
  <c r="F51" i="1"/>
  <c r="F52" i="1" s="1"/>
  <c r="E51" i="1"/>
  <c r="E52" i="1" s="1"/>
  <c r="D51" i="1"/>
  <c r="D52" i="1" s="1"/>
  <c r="M21" i="1"/>
  <c r="L21" i="1"/>
  <c r="K21" i="1"/>
  <c r="J21" i="1"/>
  <c r="I21" i="1"/>
  <c r="H21" i="1"/>
  <c r="G21" i="1"/>
  <c r="F21" i="1"/>
  <c r="E21" i="1"/>
  <c r="D21" i="1"/>
  <c r="M15" i="1"/>
  <c r="M16" i="1" s="1"/>
  <c r="L15" i="1"/>
  <c r="L16" i="1" s="1"/>
  <c r="K15" i="1"/>
  <c r="K16" i="1" s="1"/>
  <c r="J15" i="1"/>
  <c r="J16" i="1" s="1"/>
  <c r="I15" i="1"/>
  <c r="I16" i="1" s="1"/>
  <c r="H15" i="1"/>
  <c r="H16" i="1" s="1"/>
  <c r="G15" i="1"/>
  <c r="G16" i="1" s="1"/>
  <c r="F15" i="1"/>
  <c r="F16" i="1" s="1"/>
  <c r="E15" i="1"/>
  <c r="E16" i="1" s="1"/>
  <c r="D15" i="1"/>
  <c r="D16" i="1" s="1"/>
  <c r="D8" i="7"/>
  <c r="D7" i="7"/>
  <c r="C8" i="7"/>
  <c r="C7" i="7"/>
  <c r="B8" i="7"/>
  <c r="B7" i="7"/>
  <c r="C45" i="3" l="1"/>
  <c r="B45" i="3"/>
  <c r="M45" i="1"/>
  <c r="M46" i="1" s="1"/>
  <c r="L45" i="1"/>
  <c r="L46" i="1" s="1"/>
  <c r="K45" i="1"/>
  <c r="K46" i="1" s="1"/>
  <c r="J45" i="1"/>
  <c r="J46" i="1" s="1"/>
  <c r="I45" i="1"/>
  <c r="I46" i="1" s="1"/>
  <c r="H45" i="1"/>
  <c r="H46" i="1" s="1"/>
  <c r="G45" i="1"/>
  <c r="G46" i="1" s="1"/>
  <c r="F45" i="1"/>
  <c r="F46" i="1" s="1"/>
  <c r="E45" i="1"/>
  <c r="E46" i="1" s="1"/>
  <c r="D45" i="1"/>
  <c r="D46" i="1" s="1"/>
  <c r="G52" i="4"/>
  <c r="G53" i="4" s="1"/>
  <c r="F52" i="4"/>
  <c r="F53" i="4" s="1"/>
  <c r="E52" i="4"/>
  <c r="E53" i="4" s="1"/>
  <c r="D52" i="4"/>
  <c r="D53" i="4" s="1"/>
  <c r="C52" i="4"/>
  <c r="C53" i="4" s="1"/>
  <c r="B52" i="4"/>
  <c r="B53" i="4" s="1"/>
  <c r="G17" i="4"/>
  <c r="G18" i="4" s="1"/>
  <c r="F17" i="4"/>
  <c r="F18" i="4" s="1"/>
  <c r="E17" i="4"/>
  <c r="E18" i="4" s="1"/>
  <c r="D17" i="4"/>
  <c r="D18" i="4" s="1"/>
  <c r="C17" i="4"/>
  <c r="C18" i="4" s="1"/>
  <c r="B17" i="4"/>
  <c r="B18" i="4" s="1"/>
  <c r="B15" i="3"/>
  <c r="B16" i="3" s="1"/>
  <c r="C15" i="3"/>
  <c r="C16" i="3" s="1"/>
  <c r="M22" i="1" l="1"/>
  <c r="L22" i="1"/>
  <c r="K22" i="1"/>
  <c r="J22" i="1"/>
  <c r="I22" i="1"/>
  <c r="H22" i="1"/>
  <c r="G22" i="1"/>
  <c r="F22" i="1"/>
  <c r="E22" i="1"/>
  <c r="D22" i="1"/>
  <c r="M63" i="1"/>
  <c r="M64" i="1" s="1"/>
  <c r="E73" i="4"/>
  <c r="E74" i="4" s="1"/>
  <c r="D73" i="4"/>
  <c r="D74" i="4" s="1"/>
  <c r="E45" i="4"/>
  <c r="E46" i="4" s="1"/>
  <c r="D45" i="4"/>
  <c r="D46" i="4" s="1"/>
  <c r="D38" i="4"/>
  <c r="D39" i="4" s="1"/>
  <c r="E38" i="4"/>
  <c r="E39" i="4" s="1"/>
  <c r="E10" i="4"/>
  <c r="E11" i="4" s="1"/>
  <c r="D10" i="4"/>
  <c r="D11" i="4" s="1"/>
  <c r="C73" i="4" l="1"/>
  <c r="C74" i="4" s="1"/>
  <c r="G45" i="4"/>
  <c r="G46" i="4" s="1"/>
  <c r="C45" i="4"/>
  <c r="C46" i="4" s="1"/>
  <c r="G73" i="4"/>
  <c r="G74" i="4" s="1"/>
  <c r="F73" i="4"/>
  <c r="F74" i="4" s="1"/>
  <c r="B73" i="4"/>
  <c r="B74" i="4" s="1"/>
  <c r="F45" i="4"/>
  <c r="F46" i="4" s="1"/>
  <c r="B45" i="4"/>
  <c r="B46" i="4" s="1"/>
  <c r="B63" i="3"/>
  <c r="B64" i="3" s="1"/>
  <c r="B46" i="3"/>
  <c r="B39" i="3"/>
  <c r="B40" i="3" s="1"/>
  <c r="C63" i="3"/>
  <c r="C64" i="3" s="1"/>
  <c r="C46" i="3"/>
  <c r="C39" i="3"/>
  <c r="C40" i="3" s="1"/>
  <c r="K63" i="1"/>
  <c r="K64" i="1" s="1"/>
  <c r="I63" i="1"/>
  <c r="I64" i="1" s="1"/>
  <c r="G63" i="1"/>
  <c r="G64" i="1" s="1"/>
  <c r="E63" i="1"/>
  <c r="E64" i="1" s="1"/>
  <c r="M39" i="1"/>
  <c r="M40" i="1" s="1"/>
  <c r="K39" i="1"/>
  <c r="K40" i="1" s="1"/>
  <c r="I39" i="1"/>
  <c r="I40" i="1" s="1"/>
  <c r="G39" i="1"/>
  <c r="G40" i="1" s="1"/>
  <c r="E39" i="1"/>
  <c r="E40" i="1" s="1"/>
  <c r="L63" i="1"/>
  <c r="L64" i="1" s="1"/>
  <c r="J63" i="1"/>
  <c r="J64" i="1" s="1"/>
  <c r="H63" i="1"/>
  <c r="H64" i="1" s="1"/>
  <c r="F63" i="1"/>
  <c r="F64" i="1" s="1"/>
  <c r="D63" i="1"/>
  <c r="D64" i="1" s="1"/>
  <c r="L39" i="1"/>
  <c r="L40" i="1" s="1"/>
  <c r="J39" i="1"/>
  <c r="J40" i="1" s="1"/>
  <c r="H39" i="1"/>
  <c r="H40" i="1" s="1"/>
  <c r="F39" i="1"/>
  <c r="F40" i="1" s="1"/>
  <c r="D39" i="1"/>
  <c r="D40" i="1" s="1"/>
  <c r="D10" i="7"/>
  <c r="D6" i="7"/>
  <c r="G38" i="4"/>
  <c r="G39" i="4" s="1"/>
  <c r="F38" i="4"/>
  <c r="C38" i="4"/>
  <c r="C39" i="4" s="1"/>
  <c r="B38" i="4"/>
  <c r="B10" i="4"/>
  <c r="B11" i="4" s="1"/>
  <c r="C10" i="4"/>
  <c r="C11" i="4" s="1"/>
  <c r="F10" i="4"/>
  <c r="G10" i="4"/>
  <c r="G11" i="4" s="1"/>
  <c r="C33" i="3"/>
  <c r="C34" i="3" s="1"/>
  <c r="B33" i="3"/>
  <c r="B34" i="3" s="1"/>
  <c r="C9" i="3"/>
  <c r="C10" i="3" s="1"/>
  <c r="B9" i="3"/>
  <c r="M33" i="1"/>
  <c r="M34" i="1" s="1"/>
  <c r="L33" i="1"/>
  <c r="L34" i="1" s="1"/>
  <c r="K33" i="1"/>
  <c r="K34" i="1" s="1"/>
  <c r="J33" i="1"/>
  <c r="J34" i="1" s="1"/>
  <c r="J9" i="1"/>
  <c r="J10" i="1" s="1"/>
  <c r="I33" i="1"/>
  <c r="I34" i="1" s="1"/>
  <c r="I9" i="1"/>
  <c r="I10" i="1" s="1"/>
  <c r="H33" i="1"/>
  <c r="H34" i="1" s="1"/>
  <c r="H9" i="1"/>
  <c r="H10" i="1" s="1"/>
  <c r="G33" i="1"/>
  <c r="G34" i="1" s="1"/>
  <c r="F33" i="1"/>
  <c r="F34" i="1" s="1"/>
  <c r="E33" i="1"/>
  <c r="E34" i="1" s="1"/>
  <c r="D33" i="1"/>
  <c r="D34" i="1" s="1"/>
  <c r="M9" i="1"/>
  <c r="M10" i="1" s="1"/>
  <c r="L9" i="1"/>
  <c r="L10" i="1" s="1"/>
  <c r="K9" i="1"/>
  <c r="K10" i="1" s="1"/>
  <c r="G9" i="1"/>
  <c r="G10" i="1" s="1"/>
  <c r="F9" i="1"/>
  <c r="F10" i="1" s="1"/>
  <c r="E9" i="1"/>
  <c r="E10" i="1" s="1"/>
  <c r="D9" i="1"/>
  <c r="B6" i="7" l="1"/>
  <c r="B10" i="7"/>
  <c r="B15" i="7"/>
  <c r="D10" i="1"/>
  <c r="F11" i="4" l="1"/>
  <c r="C10" i="7"/>
  <c r="C6" i="7"/>
  <c r="F39" i="4"/>
  <c r="B39" i="4"/>
  <c r="B10" i="3"/>
  <c r="C25" i="6" l="1"/>
  <c r="B25" i="6"/>
  <c r="B27" i="1" l="1"/>
  <c r="B28" i="1" s="1"/>
  <c r="B57" i="1"/>
  <c r="B58" i="1" s="1"/>
  <c r="C27" i="1"/>
  <c r="C28" i="1" s="1"/>
  <c r="C57" i="1"/>
  <c r="C58" i="1" s="1"/>
  <c r="C15" i="1"/>
  <c r="C16" i="1" s="1"/>
  <c r="C21" i="1"/>
  <c r="C22" i="1" s="1"/>
  <c r="C51" i="1"/>
  <c r="C52" i="1" s="1"/>
  <c r="B15" i="1"/>
  <c r="B16" i="1" s="1"/>
  <c r="B51" i="1"/>
  <c r="B52" i="1" s="1"/>
  <c r="B21" i="1"/>
  <c r="B22" i="1" s="1"/>
  <c r="B45" i="1"/>
  <c r="B46" i="1" s="1"/>
  <c r="C45" i="1"/>
  <c r="C46" i="1" s="1"/>
  <c r="B63" i="1"/>
  <c r="B64" i="1" s="1"/>
  <c r="B39" i="1"/>
  <c r="B40" i="1" s="1"/>
  <c r="C63" i="1"/>
  <c r="C64" i="1" s="1"/>
  <c r="C39" i="1"/>
  <c r="C40" i="1" s="1"/>
  <c r="B33" i="1"/>
  <c r="B34" i="1" s="1"/>
  <c r="B9" i="1"/>
  <c r="B10" i="1" s="1"/>
  <c r="C9" i="1"/>
  <c r="C10" i="1" s="1"/>
  <c r="C33" i="1"/>
  <c r="C34" i="1" s="1"/>
</calcChain>
</file>

<file path=xl/sharedStrings.xml><?xml version="1.0" encoding="utf-8"?>
<sst xmlns="http://schemas.openxmlformats.org/spreadsheetml/2006/main" count="496" uniqueCount="112">
  <si>
    <t>Draft Fish Ingestion Risk Calculator for Dibutyl Phthalate (DBP)</t>
  </si>
  <si>
    <t>CASRN: 84-74-2</t>
  </si>
  <si>
    <t>May 2025</t>
  </si>
  <si>
    <t>Inputs</t>
  </si>
  <si>
    <t>Details</t>
  </si>
  <si>
    <t>SWC</t>
  </si>
  <si>
    <t>According to EFAST guidance, "the distinction between acute and chronic fish ingestion is made on the basis of daily ingestion rate. The mean long-term fish ingestion rate is used to calculate chronic exposures and the mean serving size is used to calculate acute fish ingestion exposures for adults. This is in contrast to drinking water estimates, where the distinction between acute and chronic values is made on the basis of stream flows and on ingestion rates. The reason for this difference is that it takes time for chemical concentrations to accumulate in fish; therefore, the harmonic mean flow is used to calculate concentrations for both acute and chronic scenarios. It is not appropriate to use a very low streamflow value that occurs rarely as the basis for calculating a chemical residue in fish."</t>
  </si>
  <si>
    <t>BAF</t>
  </si>
  <si>
    <t xml:space="preserve">BAF is used because it considers exposure from the water column </t>
  </si>
  <si>
    <t>Fish Ingestion Rate</t>
  </si>
  <si>
    <t>Age Group*</t>
  </si>
  <si>
    <r>
      <t>Mean BW (kg)</t>
    </r>
    <r>
      <rPr>
        <b/>
        <i/>
        <vertAlign val="superscript"/>
        <sz val="11"/>
        <color rgb="FF000000"/>
        <rFont val="Calibri"/>
        <family val="2"/>
        <scheme val="minor"/>
      </rPr>
      <t>a</t>
    </r>
  </si>
  <si>
    <t>Fish Ingestion Rate (g/kg-day)</t>
  </si>
  <si>
    <t>50th Percentile</t>
  </si>
  <si>
    <t>90th percentile</t>
  </si>
  <si>
    <r>
      <t>Infant (&lt;1 year)</t>
    </r>
    <r>
      <rPr>
        <i/>
        <vertAlign val="superscript"/>
        <sz val="11"/>
        <color rgb="FF000000"/>
        <rFont val="Calibri"/>
        <family val="2"/>
        <scheme val="minor"/>
      </rPr>
      <t>b</t>
    </r>
  </si>
  <si>
    <t>N/A</t>
  </si>
  <si>
    <r>
      <rPr>
        <sz val="11"/>
        <color rgb="FF000000"/>
        <rFont val="Calibri"/>
        <family val="2"/>
        <scheme val="minor"/>
      </rPr>
      <t>Young toddler (1 to &lt;2 years)</t>
    </r>
    <r>
      <rPr>
        <i/>
        <vertAlign val="superscript"/>
        <sz val="11"/>
        <color rgb="FF000000"/>
        <rFont val="Calibri"/>
        <family val="2"/>
        <scheme val="minor"/>
      </rPr>
      <t>b</t>
    </r>
  </si>
  <si>
    <t>Table 20a. 50th and 90th percentile IR is 0.6 and 4.7, respectively. Divide by BW of 11.4 to derive IR in g/kg-day</t>
  </si>
  <si>
    <r>
      <rPr>
        <sz val="11"/>
        <color rgb="FF000000"/>
        <rFont val="Calibri"/>
        <family val="2"/>
        <scheme val="minor"/>
      </rPr>
      <t>Toddler (2 to &lt;3 years)</t>
    </r>
    <r>
      <rPr>
        <i/>
        <vertAlign val="superscript"/>
        <sz val="11"/>
        <color rgb="FF000000"/>
        <rFont val="Calibri"/>
        <family val="2"/>
        <scheme val="minor"/>
      </rPr>
      <t>b</t>
    </r>
  </si>
  <si>
    <t>Table 20a. 50th and 90th percentile IR is 0.6 and 4.7, respectively. Divide by BW of 13.8 to derive IR in g/kg-day</t>
  </si>
  <si>
    <r>
      <rPr>
        <sz val="11"/>
        <color rgb="FF000000"/>
        <rFont val="Calibri"/>
        <family val="2"/>
        <scheme val="minor"/>
      </rPr>
      <t>Small child (3 to &lt;6 years)</t>
    </r>
    <r>
      <rPr>
        <i/>
        <vertAlign val="superscript"/>
        <sz val="11"/>
        <color rgb="FF000000"/>
        <rFont val="Calibri"/>
        <family val="2"/>
        <scheme val="minor"/>
      </rPr>
      <t>b</t>
    </r>
  </si>
  <si>
    <t>Table 20a. 50th and 90th percentile IR is 0.7 and 5.8, respectively. Divide by BW of 18.6 to derive IR in g/kg-day</t>
  </si>
  <si>
    <r>
      <rPr>
        <sz val="11"/>
        <color rgb="FF000000"/>
        <rFont val="Calibri"/>
        <family val="2"/>
        <scheme val="minor"/>
      </rPr>
      <t>Child (6 to &lt;11 years)</t>
    </r>
    <r>
      <rPr>
        <i/>
        <vertAlign val="superscript"/>
        <sz val="11"/>
        <color rgb="FF000000"/>
        <rFont val="Calibri"/>
        <family val="2"/>
        <scheme val="minor"/>
      </rPr>
      <t>b</t>
    </r>
  </si>
  <si>
    <t>Table 20a. 50th and 90th percentile IR is 1.1 and 7.7, respectively. Divide by BW of 31.8 to derive IR in g/kg-day</t>
  </si>
  <si>
    <r>
      <rPr>
        <sz val="11"/>
        <color rgb="FF000000"/>
        <rFont val="Calibri"/>
        <family val="2"/>
        <scheme val="minor"/>
      </rPr>
      <t>Teen (11 to &lt;16 years)</t>
    </r>
    <r>
      <rPr>
        <i/>
        <vertAlign val="superscript"/>
        <sz val="11"/>
        <color rgb="FF000000"/>
        <rFont val="Calibri"/>
        <family val="2"/>
        <scheme val="minor"/>
      </rPr>
      <t>b</t>
    </r>
  </si>
  <si>
    <t>Table 20a. 50th and 90th percentile IR is 1.1 and 8.3, respectively. Divide by BW of 56.8 to derive IR in g/kg-day</t>
  </si>
  <si>
    <r>
      <rPr>
        <sz val="11"/>
        <color rgb="FF000000"/>
        <rFont val="Calibri"/>
        <family val="2"/>
        <scheme val="minor"/>
      </rPr>
      <t>Adult (16 to &lt;70 years)</t>
    </r>
    <r>
      <rPr>
        <i/>
        <vertAlign val="superscript"/>
        <sz val="11"/>
        <color rgb="FF000000"/>
        <rFont val="Calibri"/>
        <family val="2"/>
        <scheme val="minor"/>
      </rPr>
      <t>c</t>
    </r>
  </si>
  <si>
    <r>
      <t xml:space="preserve">Even though Table 9a is for adults </t>
    </r>
    <r>
      <rPr>
        <sz val="11"/>
        <color theme="1"/>
        <rFont val="Calibri"/>
        <family val="2"/>
      </rPr>
      <t>≥</t>
    </r>
    <r>
      <rPr>
        <sz val="11"/>
        <color theme="1"/>
        <rFont val="Calibri"/>
        <family val="2"/>
        <scheme val="minor"/>
      </rPr>
      <t>21, those rates were used and divided by 80 kg. The 90th percentile rate is 22 and not sure where HBCD got 22.2. TCEP used 22.2 as well, but it's a minor difference.</t>
    </r>
  </si>
  <si>
    <r>
      <rPr>
        <sz val="11"/>
        <color rgb="FF000000"/>
        <rFont val="Calibri"/>
        <family val="2"/>
        <scheme val="minor"/>
      </rPr>
      <t>Subsistence fisher (adult)</t>
    </r>
    <r>
      <rPr>
        <i/>
        <vertAlign val="superscript"/>
        <sz val="11"/>
        <color rgb="FF000000"/>
        <rFont val="Calibri"/>
        <family val="2"/>
        <scheme val="minor"/>
      </rPr>
      <t>d</t>
    </r>
  </si>
  <si>
    <r>
      <rPr>
        <i/>
        <vertAlign val="superscript"/>
        <sz val="11"/>
        <color rgb="FF000000"/>
        <rFont val="Calibri"/>
        <family val="2"/>
        <scheme val="minor"/>
      </rPr>
      <t>a</t>
    </r>
    <r>
      <rPr>
        <sz val="11"/>
        <color rgb="FF000000"/>
        <rFont val="Calibri"/>
        <family val="2"/>
        <scheme val="minor"/>
      </rPr>
      <t xml:space="preserve"> {U.S. EPA, 2011, 786546@@U.S. EPA-2011}, Table 8-1</t>
    </r>
  </si>
  <si>
    <r>
      <rPr>
        <vertAlign val="superscript"/>
        <sz val="11"/>
        <color theme="1"/>
        <rFont val="Calibri"/>
        <family val="2"/>
        <scheme val="minor"/>
      </rPr>
      <t>b</t>
    </r>
    <r>
      <rPr>
        <sz val="11"/>
        <color theme="1"/>
        <rFont val="Calibri"/>
        <family val="2"/>
        <scheme val="minor"/>
      </rPr>
      <t xml:space="preserve"> {U.S. EPA, 2014, 3809132@@U.S. EPA-2014}, Table 20a</t>
    </r>
  </si>
  <si>
    <r>
      <rPr>
        <vertAlign val="superscript"/>
        <sz val="11"/>
        <color theme="1"/>
        <rFont val="Calibri"/>
        <family val="2"/>
        <scheme val="minor"/>
      </rPr>
      <t>c</t>
    </r>
    <r>
      <rPr>
        <sz val="11"/>
        <color theme="1"/>
        <rFont val="Calibri"/>
        <family val="2"/>
        <scheme val="minor"/>
      </rPr>
      <t xml:space="preserve"> {U.S. EPA, 2014, 3809132@@U.S. EPA-2014}, Table 9a</t>
    </r>
  </si>
  <si>
    <r>
      <rPr>
        <vertAlign val="superscript"/>
        <sz val="11"/>
        <color theme="1"/>
        <rFont val="Calibri"/>
        <family val="2"/>
        <scheme val="minor"/>
      </rPr>
      <t>d</t>
    </r>
    <r>
      <rPr>
        <sz val="11"/>
        <color theme="1"/>
        <rFont val="Calibri"/>
        <family val="2"/>
        <scheme val="minor"/>
      </rPr>
      <t xml:space="preserve"> {U.S. EPA, 2000, 19428@@U.S. EPA-2000}</t>
    </r>
  </si>
  <si>
    <t>*The IR in the OW publication is in g/day, and we wanted to account for BW by deriving an IR in g/kg-day. The BW for different age groups that are found in the Exposure Factors Handbook do not match the age groups for the IRs. As you pointed out, they are only for groups &lt;21 and &gt;21. See table below for details on how we derived our IRs. Despite including IRs for different age groups, we only used the adult IR because it was most conservative.</t>
  </si>
  <si>
    <t>Note: For subsistence fisher, we only have a single value and only for adults. Use the same ingestion rate for acute, chronic, and cancer estimates and vary the PODs to estimate acute, chronic, or cancer risks.</t>
  </si>
  <si>
    <t>ED and AT</t>
  </si>
  <si>
    <r>
      <t>The years within an age group (</t>
    </r>
    <r>
      <rPr>
        <i/>
        <sz val="11"/>
        <color theme="1"/>
        <rFont val="Calibri"/>
        <family val="2"/>
        <scheme val="minor"/>
      </rPr>
      <t>e.g.</t>
    </r>
    <r>
      <rPr>
        <sz val="11"/>
        <color theme="1"/>
        <rFont val="Calibri"/>
        <family val="2"/>
        <scheme val="minor"/>
      </rPr>
      <t xml:space="preserve">, 1 year for infants) was used for the exposure duration and averaging time, so they cancel out for ADR and ADD. </t>
    </r>
  </si>
  <si>
    <t>INPUTS SELECTED FOR EXPOSURE AND RISK EQUATIONS</t>
  </si>
  <si>
    <t>Exposure Inputs</t>
  </si>
  <si>
    <t>ADR/Acute</t>
  </si>
  <si>
    <t>ADD/Chronic</t>
  </si>
  <si>
    <t>Source / Notes</t>
  </si>
  <si>
    <t>SWC based on water solubility limit (µg/L)</t>
  </si>
  <si>
    <t>Howard et al. (1985)</t>
  </si>
  <si>
    <t>SWC for modeled PSC results
(Manufacturing, P75, HE) (µg/L)</t>
  </si>
  <si>
    <t>Generic scenario</t>
  </si>
  <si>
    <t>SWC for modeled PSC results
(Manufacturing, P90, HE) (µg/L)</t>
  </si>
  <si>
    <t>SWC for modeled PSC results
(Waste handling, treatment, disposal - POTW) (µg/L)</t>
  </si>
  <si>
    <t>TRI data</t>
  </si>
  <si>
    <t>SWC for highest monitored SWC (µg/L)</t>
  </si>
  <si>
    <t>Tran et al. (2015)</t>
  </si>
  <si>
    <t>BCF (L/kg)</t>
  </si>
  <si>
    <t>BAF (tilapia) (L/kg)</t>
  </si>
  <si>
    <t>Li et al. (2024)</t>
  </si>
  <si>
    <t>BAF (common carp) (L/kg)</t>
  </si>
  <si>
    <t>Empirical fish tissue conc (mg/kg)</t>
  </si>
  <si>
    <t>Hu et al. (2020)</t>
  </si>
  <si>
    <t>CF1 (mg/µg)</t>
  </si>
  <si>
    <t>CF2 (kg/g)</t>
  </si>
  <si>
    <t>ED (day for ADR, years for ADR, LADD)</t>
  </si>
  <si>
    <t>AT (day for ADR, years for ADR, LADD)</t>
  </si>
  <si>
    <t>Fish Ingestion Rate (IR) (g/kg-day, general population)</t>
  </si>
  <si>
    <t>Refer to ReadMe tab</t>
  </si>
  <si>
    <t>Infant (&lt;1 year)</t>
  </si>
  <si>
    <t>Young toddler (1 to &lt;2 years)</t>
  </si>
  <si>
    <t>Toddler (2 to &lt;3 years)</t>
  </si>
  <si>
    <t>Small child (3 to &lt;6 years)</t>
  </si>
  <si>
    <t>Child (6 to &lt;11 years)</t>
  </si>
  <si>
    <t>Teen ( 11 to &lt; 16 years)</t>
  </si>
  <si>
    <t xml:space="preserve">Adult (16 to &lt;70 years) </t>
  </si>
  <si>
    <t>Fish Ingestion Rate (IR) (g/kg-day, subsistence fisher)</t>
  </si>
  <si>
    <t>Adult</t>
  </si>
  <si>
    <t>Fish Ingestion Rate (IR)(g/kg-day, tribal population)</t>
  </si>
  <si>
    <t>Adult (current)</t>
  </si>
  <si>
    <t>U.S. EPA (2011)</t>
  </si>
  <si>
    <t>Adult (current, 95th percentile)</t>
  </si>
  <si>
    <t>Polissar et al. (2016)</t>
  </si>
  <si>
    <t>Adult (heritage)</t>
  </si>
  <si>
    <t>Hazard Values</t>
  </si>
  <si>
    <t>PODs (mg/kg-day for non-cancer)</t>
  </si>
  <si>
    <t>Benchmark</t>
  </si>
  <si>
    <t>FISH TISSUE CONCENTRATIONS</t>
  </si>
  <si>
    <t>Fish Tissue Concentration Based on Surface Water Concentrations (SWC)</t>
  </si>
  <si>
    <t>SWC Type</t>
  </si>
  <si>
    <t xml:space="preserve">Fish Tissue Conc (mg/kg) using BCF </t>
  </si>
  <si>
    <t>Fish Tissue Conc (mg/kg) Using Tilapia BAF</t>
  </si>
  <si>
    <t>Fish Tissue Conc (mg/kg) Using Common Carp BAF</t>
  </si>
  <si>
    <t>Water Solubility Limit (µg/L)</t>
  </si>
  <si>
    <t>Monitored SWC (µg/L)</t>
  </si>
  <si>
    <t>Empirical Fish Tissue Concentration</t>
  </si>
  <si>
    <t>HERO ID</t>
  </si>
  <si>
    <t>Fish Tissue Concentration (mg/kg ww)</t>
  </si>
  <si>
    <t>Source/Notes</t>
  </si>
  <si>
    <t>GENERAL POPULATION EXPOSURE AND RISK</t>
  </si>
  <si>
    <t>Exposure and Risk Using SWC Based on Water Solubility Limit</t>
  </si>
  <si>
    <t>Adult (16 to &lt;70 years)</t>
  </si>
  <si>
    <t>Teen (11 to &lt; 16 years)</t>
  </si>
  <si>
    <t>ADR (mg/kg-day)</t>
  </si>
  <si>
    <t>ADD (mg/kg-day)</t>
  </si>
  <si>
    <t>Dose - BAF (Tilapia)</t>
  </si>
  <si>
    <t>MOE - BAF (Tilapia)</t>
  </si>
  <si>
    <t>PVC Plastic Compounding</t>
  </si>
  <si>
    <t>Exposure and Risk Using Highest Monitored SWC</t>
  </si>
  <si>
    <t>Dose - BAF (Common Carp)</t>
  </si>
  <si>
    <t>MOE - BAF (Common Carp)</t>
  </si>
  <si>
    <t>SUBSISTENCE FISHER EXPOSURE AND RISK</t>
  </si>
  <si>
    <t>TRIBAL POPULATION EXPOSURE AND RISK</t>
  </si>
  <si>
    <t>Current</t>
  </si>
  <si>
    <t>Current, 95th Percentile</t>
  </si>
  <si>
    <t>Heritage</t>
  </si>
  <si>
    <t>PUBLIC RELEASE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</si>
</sst>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mmmm\ yyyy"/>
  </numFmts>
  <fonts count="20" x14ac:knownFonts="1">
    <font>
      <sz val="11"/>
      <color theme="1"/>
      <name val="Calibri"/>
      <family val="2"/>
      <scheme val="minor"/>
    </font>
    <font>
      <b/>
      <sz val="11"/>
      <color theme="1"/>
      <name val="Calibri"/>
      <family val="2"/>
      <scheme val="minor"/>
    </font>
    <font>
      <vertAlign val="superscript"/>
      <sz val="11"/>
      <color theme="1"/>
      <name val="Calibri"/>
      <family val="2"/>
      <scheme val="minor"/>
    </font>
    <font>
      <sz val="8"/>
      <name val="Calibri"/>
      <family val="2"/>
      <scheme val="minor"/>
    </font>
    <font>
      <sz val="10"/>
      <color rgb="FF000000"/>
      <name val="Times New Roman"/>
      <family val="1"/>
    </font>
    <font>
      <sz val="11"/>
      <color theme="1"/>
      <name val="Times New Roman"/>
      <family val="1"/>
    </font>
    <font>
      <b/>
      <i/>
      <sz val="14"/>
      <color theme="1"/>
      <name val="Times New Roman"/>
      <family val="1"/>
    </font>
    <font>
      <sz val="11"/>
      <color rgb="FFFF0000"/>
      <name val="Calibri"/>
      <family val="2"/>
      <scheme val="minor"/>
    </font>
    <font>
      <sz val="11"/>
      <name val="Calibri"/>
      <family val="2"/>
      <scheme val="minor"/>
    </font>
    <font>
      <b/>
      <sz val="14"/>
      <color theme="1"/>
      <name val="Calibri"/>
      <family val="2"/>
      <scheme val="minor"/>
    </font>
    <font>
      <sz val="11"/>
      <color rgb="FFFF0000"/>
      <name val="Times New Roman"/>
      <family val="1"/>
    </font>
    <font>
      <i/>
      <sz val="11"/>
      <color theme="1"/>
      <name val="Calibri"/>
      <family val="2"/>
      <scheme val="minor"/>
    </font>
    <font>
      <b/>
      <sz val="18"/>
      <color theme="1"/>
      <name val="Times New Roman"/>
      <family val="1"/>
    </font>
    <font>
      <sz val="11"/>
      <color theme="1"/>
      <name val="Calibri"/>
      <family val="2"/>
    </font>
    <font>
      <sz val="12"/>
      <color theme="1"/>
      <name val="Times New Roman"/>
      <family val="1"/>
    </font>
    <font>
      <b/>
      <sz val="11"/>
      <color rgb="FF000000"/>
      <name val="Calibri"/>
      <family val="2"/>
      <scheme val="minor"/>
    </font>
    <font>
      <sz val="11"/>
      <color rgb="FF000000"/>
      <name val="Calibri"/>
      <family val="2"/>
      <scheme val="minor"/>
    </font>
    <font>
      <b/>
      <i/>
      <vertAlign val="superscript"/>
      <sz val="11"/>
      <color rgb="FF000000"/>
      <name val="Calibri"/>
      <family val="2"/>
      <scheme val="minor"/>
    </font>
    <font>
      <i/>
      <vertAlign val="superscript"/>
      <sz val="11"/>
      <color rgb="FF000000"/>
      <name val="Calibri"/>
      <family val="2"/>
      <scheme val="minor"/>
    </font>
    <font>
      <u/>
      <sz val="11"/>
      <color theme="10"/>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bgColor indexed="64"/>
      </patternFill>
    </fill>
    <fill>
      <patternFill patternType="solid">
        <fgColor theme="9" tint="0.79998168889431442"/>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2"/>
      </left>
      <right/>
      <top/>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right style="thin">
        <color theme="2" tint="-9.9978637043366805E-2"/>
      </right>
      <top style="thin">
        <color indexed="64"/>
      </top>
      <bottom/>
      <diagonal/>
    </border>
    <border>
      <left/>
      <right style="thin">
        <color theme="2" tint="-9.9978637043366805E-2"/>
      </right>
      <top/>
      <bottom style="thin">
        <color indexed="64"/>
      </bottom>
      <diagonal/>
    </border>
    <border>
      <left/>
      <right style="thin">
        <color theme="2" tint="-9.9978637043366805E-2"/>
      </right>
      <top/>
      <bottom/>
      <diagonal/>
    </border>
    <border>
      <left style="thin">
        <color theme="2" tint="-9.9978637043366805E-2"/>
      </left>
      <right/>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right/>
      <top style="thin">
        <color indexed="64"/>
      </top>
      <bottom/>
      <diagonal/>
    </border>
  </borders>
  <cellStyleXfs count="3">
    <xf numFmtId="0" fontId="0" fillId="0" borderId="0"/>
    <xf numFmtId="0" fontId="4" fillId="0" borderId="0"/>
    <xf numFmtId="0" fontId="19" fillId="0" borderId="0" applyNumberFormat="0" applyFill="0" applyBorder="0" applyAlignment="0" applyProtection="0"/>
  </cellStyleXfs>
  <cellXfs count="144">
    <xf numFmtId="0" fontId="0" fillId="0" borderId="0" xfId="0"/>
    <xf numFmtId="0" fontId="14" fillId="0" borderId="0" xfId="0" applyFont="1" applyProtection="1"/>
    <xf numFmtId="0" fontId="5" fillId="0" borderId="0" xfId="0" applyFont="1" applyProtection="1"/>
    <xf numFmtId="0" fontId="10" fillId="0" borderId="0" xfId="0" applyFont="1" applyAlignment="1" applyProtection="1"/>
    <xf numFmtId="0" fontId="10" fillId="0" borderId="0" xfId="0" applyFont="1" applyAlignment="1" applyProtection="1">
      <alignment horizontal="center"/>
    </xf>
    <xf numFmtId="0" fontId="10" fillId="0" borderId="0" xfId="0" applyFont="1" applyProtection="1"/>
    <xf numFmtId="166" fontId="10" fillId="0" borderId="0" xfId="0" quotePrefix="1" applyNumberFormat="1" applyFont="1" applyAlignment="1" applyProtection="1"/>
    <xf numFmtId="166" fontId="10" fillId="0" borderId="0" xfId="0" quotePrefix="1" applyNumberFormat="1" applyFont="1" applyAlignment="1" applyProtection="1">
      <alignment horizontal="center"/>
    </xf>
    <xf numFmtId="0" fontId="10" fillId="0" borderId="0" xfId="0" quotePrefix="1" applyFont="1" applyAlignment="1" applyProtection="1"/>
    <xf numFmtId="0" fontId="12" fillId="0" borderId="0" xfId="0" applyFont="1" applyAlignment="1" applyProtection="1">
      <alignment horizontal="center" vertical="center" wrapText="1"/>
    </xf>
    <xf numFmtId="49" fontId="6" fillId="0" borderId="0" xfId="0" quotePrefix="1" applyNumberFormat="1" applyFont="1" applyAlignment="1" applyProtection="1">
      <alignment horizontal="center"/>
    </xf>
    <xf numFmtId="0" fontId="1" fillId="0" borderId="0" xfId="0" applyFont="1" applyAlignment="1" applyProtection="1">
      <alignment horizontal="center" vertical="center"/>
    </xf>
    <xf numFmtId="0" fontId="1" fillId="0" borderId="0" xfId="0" applyFont="1" applyAlignment="1" applyProtection="1">
      <alignment horizontal="center"/>
    </xf>
    <xf numFmtId="0" fontId="0" fillId="0" borderId="0" xfId="0" applyProtection="1"/>
    <xf numFmtId="0" fontId="0" fillId="0" borderId="0" xfId="0" applyAlignment="1" applyProtection="1">
      <alignment horizontal="center" vertical="center"/>
    </xf>
    <xf numFmtId="0" fontId="0" fillId="0" borderId="0" xfId="0" applyAlignment="1" applyProtection="1">
      <alignment horizontal="left" vertical="center" wrapText="1"/>
    </xf>
    <xf numFmtId="0" fontId="0" fillId="0" borderId="0" xfId="0" applyAlignment="1" applyProtection="1">
      <alignment horizontal="center" vertical="center"/>
    </xf>
    <xf numFmtId="0" fontId="1" fillId="10" borderId="9" xfId="0" applyFont="1" applyFill="1" applyBorder="1" applyAlignment="1" applyProtection="1">
      <alignment horizontal="center" vertical="center"/>
    </xf>
    <xf numFmtId="0" fontId="15" fillId="10" borderId="10" xfId="0" applyFont="1" applyFill="1" applyBorder="1" applyAlignment="1" applyProtection="1">
      <alignment horizontal="center" vertical="center"/>
    </xf>
    <xf numFmtId="0" fontId="1" fillId="10" borderId="10" xfId="0" applyFont="1" applyFill="1" applyBorder="1" applyAlignment="1" applyProtection="1">
      <alignment horizontal="center"/>
    </xf>
    <xf numFmtId="0" fontId="1" fillId="10" borderId="11" xfId="0" applyFont="1" applyFill="1" applyBorder="1" applyAlignment="1" applyProtection="1">
      <alignment horizontal="center"/>
    </xf>
    <xf numFmtId="0" fontId="1" fillId="10" borderId="12" xfId="0" applyFont="1" applyFill="1" applyBorder="1" applyAlignment="1" applyProtection="1">
      <alignment horizontal="center" vertical="center"/>
    </xf>
    <xf numFmtId="0" fontId="15" fillId="10" borderId="13" xfId="0" applyFont="1" applyFill="1" applyBorder="1" applyAlignment="1" applyProtection="1">
      <alignment horizontal="center" vertical="center"/>
    </xf>
    <xf numFmtId="0" fontId="1" fillId="10" borderId="13" xfId="0" applyFont="1" applyFill="1" applyBorder="1" applyAlignment="1" applyProtection="1">
      <alignment horizontal="center"/>
    </xf>
    <xf numFmtId="0" fontId="1" fillId="10" borderId="14" xfId="0" applyFont="1" applyFill="1" applyBorder="1" applyAlignment="1" applyProtection="1">
      <alignment horizontal="center"/>
    </xf>
    <xf numFmtId="0" fontId="16" fillId="0" borderId="15" xfId="0" applyFont="1" applyBorder="1" applyAlignment="1" applyProtection="1">
      <alignment horizontal="left"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3" borderId="0" xfId="0" applyFill="1" applyProtection="1"/>
    <xf numFmtId="0" fontId="16" fillId="0" borderId="12" xfId="0" applyFont="1" applyBorder="1" applyAlignment="1" applyProtection="1">
      <alignment horizontal="left"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0" fillId="3" borderId="0" xfId="0" applyFill="1" applyAlignment="1" applyProtection="1">
      <alignment wrapText="1"/>
    </xf>
    <xf numFmtId="0" fontId="16" fillId="0" borderId="18" xfId="0" applyFont="1" applyBorder="1" applyAlignment="1" applyProtection="1">
      <alignment horizontal="left" vertical="center"/>
    </xf>
    <xf numFmtId="0" fontId="0" fillId="0" borderId="19" xfId="0"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16" fillId="3" borderId="21" xfId="0" applyFont="1" applyFill="1" applyBorder="1" applyAlignment="1" applyProtection="1">
      <alignment horizontal="left"/>
    </xf>
    <xf numFmtId="0" fontId="0" fillId="3" borderId="0" xfId="0" applyFill="1" applyAlignment="1" applyProtection="1">
      <alignment horizontal="left"/>
    </xf>
    <xf numFmtId="0" fontId="0" fillId="3" borderId="22" xfId="0" applyFill="1" applyBorder="1" applyAlignment="1" applyProtection="1">
      <alignment horizontal="left"/>
    </xf>
    <xf numFmtId="0" fontId="0" fillId="3" borderId="21" xfId="0" applyFill="1" applyBorder="1" applyAlignment="1" applyProtection="1">
      <alignment horizontal="left"/>
    </xf>
    <xf numFmtId="0" fontId="0" fillId="3" borderId="6" xfId="0" applyFill="1" applyBorder="1" applyAlignment="1" applyProtection="1">
      <alignment horizontal="left"/>
    </xf>
    <xf numFmtId="0" fontId="0" fillId="3" borderId="7" xfId="0" applyFill="1" applyBorder="1" applyAlignment="1" applyProtection="1">
      <alignment horizontal="left"/>
    </xf>
    <xf numFmtId="0" fontId="0" fillId="3" borderId="23" xfId="0" applyFill="1" applyBorder="1" applyAlignment="1" applyProtection="1">
      <alignment horizontal="left"/>
    </xf>
    <xf numFmtId="0" fontId="0" fillId="3" borderId="24" xfId="0" applyFill="1" applyBorder="1" applyAlignment="1" applyProtection="1">
      <alignment horizontal="left" wrapText="1"/>
    </xf>
    <xf numFmtId="0" fontId="0" fillId="3" borderId="0" xfId="0" applyFill="1" applyAlignment="1" applyProtection="1">
      <alignment horizontal="left" wrapText="1"/>
    </xf>
    <xf numFmtId="0" fontId="0" fillId="3" borderId="24" xfId="0" applyFill="1" applyBorder="1" applyAlignment="1" applyProtection="1">
      <alignment horizontal="left" vertical="top" wrapText="1"/>
    </xf>
    <xf numFmtId="0" fontId="0" fillId="3" borderId="0" xfId="0" applyFill="1" applyAlignment="1" applyProtection="1">
      <alignment horizontal="left" vertical="top" wrapText="1"/>
    </xf>
    <xf numFmtId="0" fontId="0" fillId="0" borderId="25" xfId="0" applyBorder="1" applyProtection="1"/>
    <xf numFmtId="0" fontId="0" fillId="0" borderId="26" xfId="0" applyBorder="1" applyProtection="1"/>
    <xf numFmtId="0" fontId="0" fillId="0" borderId="27" xfId="0" applyBorder="1" applyProtection="1"/>
    <xf numFmtId="0" fontId="0" fillId="0" borderId="0" xfId="0" applyAlignment="1" applyProtection="1">
      <alignment horizontal="center"/>
    </xf>
    <xf numFmtId="0" fontId="9" fillId="3" borderId="0" xfId="0" applyFont="1" applyFill="1" applyProtection="1"/>
    <xf numFmtId="0" fontId="0" fillId="3" borderId="30" xfId="0" applyFill="1" applyBorder="1" applyProtection="1"/>
    <xf numFmtId="0" fontId="0" fillId="0" borderId="0" xfId="0" applyFill="1" applyProtection="1"/>
    <xf numFmtId="0" fontId="0" fillId="3" borderId="29" xfId="0" applyFill="1" applyBorder="1" applyProtection="1"/>
    <xf numFmtId="0" fontId="1" fillId="2" borderId="1" xfId="0" applyFont="1" applyFill="1" applyBorder="1" applyAlignment="1" applyProtection="1">
      <alignment horizontal="center"/>
    </xf>
    <xf numFmtId="0" fontId="0" fillId="10" borderId="1" xfId="0" applyFill="1" applyBorder="1" applyProtection="1"/>
    <xf numFmtId="0" fontId="1" fillId="10" borderId="1" xfId="0" applyFont="1" applyFill="1" applyBorder="1" applyAlignment="1" applyProtection="1">
      <alignment horizontal="center"/>
    </xf>
    <xf numFmtId="0" fontId="0" fillId="0" borderId="1" xfId="0" applyBorder="1" applyProtection="1"/>
    <xf numFmtId="11" fontId="8" fillId="0" borderId="1" xfId="0" applyNumberFormat="1" applyFont="1" applyBorder="1" applyAlignment="1" applyProtection="1">
      <alignment horizontal="center" vertical="center"/>
    </xf>
    <xf numFmtId="0" fontId="19" fillId="0" borderId="1" xfId="2" applyBorder="1" applyProtection="1"/>
    <xf numFmtId="0" fontId="0" fillId="0" borderId="1" xfId="0" applyBorder="1" applyAlignment="1" applyProtection="1">
      <alignment vertical="center" wrapText="1"/>
    </xf>
    <xf numFmtId="0" fontId="8" fillId="0" borderId="1" xfId="0" applyFont="1" applyBorder="1" applyAlignment="1" applyProtection="1">
      <alignment vertical="center" wrapText="1"/>
    </xf>
    <xf numFmtId="0" fontId="7" fillId="0" borderId="0" xfId="0" applyFont="1" applyFill="1" applyAlignment="1" applyProtection="1">
      <alignment vertical="center"/>
    </xf>
    <xf numFmtId="0" fontId="0" fillId="0" borderId="0" xfId="0" applyFill="1" applyAlignment="1" applyProtection="1">
      <alignment vertical="center"/>
    </xf>
    <xf numFmtId="0" fontId="0" fillId="0" borderId="0" xfId="0" applyAlignment="1" applyProtection="1">
      <alignment vertical="center"/>
    </xf>
    <xf numFmtId="11" fontId="0" fillId="0" borderId="0" xfId="0" applyNumberFormat="1" applyFill="1" applyAlignment="1" applyProtection="1">
      <alignment vertical="center"/>
    </xf>
    <xf numFmtId="0" fontId="0" fillId="0" borderId="5" xfId="0" applyBorder="1" applyProtection="1"/>
    <xf numFmtId="0" fontId="19" fillId="0" borderId="1" xfId="2" applyBorder="1" applyAlignment="1" applyProtection="1">
      <alignment wrapText="1"/>
    </xf>
    <xf numFmtId="11" fontId="0" fillId="0" borderId="0" xfId="0" applyNumberFormat="1" applyFill="1" applyProtection="1"/>
    <xf numFmtId="0" fontId="0" fillId="0" borderId="1" xfId="0" applyBorder="1" applyAlignment="1" applyProtection="1">
      <alignment horizontal="center"/>
    </xf>
    <xf numFmtId="0" fontId="7" fillId="0" borderId="0" xfId="0" applyFont="1" applyFill="1" applyProtection="1"/>
    <xf numFmtId="0" fontId="8" fillId="0" borderId="1" xfId="0" applyFont="1" applyFill="1" applyBorder="1" applyAlignment="1" applyProtection="1">
      <alignment horizontal="center"/>
    </xf>
    <xf numFmtId="0" fontId="0" fillId="9" borderId="2" xfId="0" applyFill="1" applyBorder="1" applyProtection="1"/>
    <xf numFmtId="0" fontId="0" fillId="9" borderId="3" xfId="0" applyFill="1" applyBorder="1" applyProtection="1"/>
    <xf numFmtId="0" fontId="0" fillId="9" borderId="1" xfId="0" applyFill="1" applyBorder="1" applyProtection="1"/>
    <xf numFmtId="0" fontId="0" fillId="9" borderId="1" xfId="0" applyFill="1" applyBorder="1" applyAlignment="1" applyProtection="1">
      <alignment wrapText="1"/>
    </xf>
    <xf numFmtId="0" fontId="0" fillId="0" borderId="1" xfId="0" applyBorder="1" applyAlignment="1" applyProtection="1">
      <alignment wrapText="1"/>
    </xf>
    <xf numFmtId="0" fontId="1" fillId="8" borderId="6" xfId="0" applyFont="1" applyFill="1" applyBorder="1" applyAlignment="1" applyProtection="1">
      <alignment horizontal="center" vertical="center" wrapText="1"/>
    </xf>
    <xf numFmtId="0" fontId="1" fillId="8" borderId="7" xfId="0" applyFont="1" applyFill="1" applyBorder="1" applyAlignment="1" applyProtection="1">
      <alignment horizontal="center" vertical="center" wrapText="1"/>
    </xf>
    <xf numFmtId="0" fontId="1" fillId="10" borderId="1" xfId="0" applyFont="1" applyFill="1" applyBorder="1" applyAlignment="1" applyProtection="1">
      <alignment horizontal="center" vertical="center"/>
    </xf>
    <xf numFmtId="0" fontId="1" fillId="10" borderId="1" xfId="0" applyFont="1" applyFill="1" applyBorder="1" applyAlignment="1" applyProtection="1">
      <alignment horizontal="center" vertical="center" wrapText="1"/>
    </xf>
    <xf numFmtId="0" fontId="0" fillId="3" borderId="1" xfId="0" applyFill="1" applyBorder="1" applyProtection="1"/>
    <xf numFmtId="11" fontId="0" fillId="3" borderId="1" xfId="0" applyNumberFormat="1" applyFill="1" applyBorder="1" applyAlignment="1" applyProtection="1">
      <alignment horizontal="center"/>
    </xf>
    <xf numFmtId="0" fontId="0" fillId="0" borderId="1" xfId="0" applyFill="1" applyBorder="1" applyAlignment="1" applyProtection="1">
      <alignment wrapText="1"/>
    </xf>
    <xf numFmtId="11" fontId="0" fillId="3" borderId="1" xfId="0" applyNumberFormat="1" applyFill="1" applyBorder="1" applyAlignment="1" applyProtection="1">
      <alignment horizontal="center" vertical="center"/>
    </xf>
    <xf numFmtId="11" fontId="0" fillId="3" borderId="8" xfId="0" applyNumberFormat="1" applyFill="1" applyBorder="1" applyAlignment="1" applyProtection="1">
      <alignment horizontal="center" vertical="center"/>
    </xf>
    <xf numFmtId="2" fontId="0" fillId="3" borderId="0" xfId="0" applyNumberFormat="1" applyFill="1" applyProtection="1"/>
    <xf numFmtId="0" fontId="0" fillId="0" borderId="35" xfId="0" applyFill="1" applyBorder="1" applyProtection="1"/>
    <xf numFmtId="0" fontId="0" fillId="0" borderId="0" xfId="0" applyBorder="1" applyProtection="1"/>
    <xf numFmtId="0" fontId="0" fillId="0" borderId="0" xfId="0" applyFill="1" applyBorder="1" applyProtection="1"/>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0" fillId="0" borderId="21" xfId="0" applyFill="1" applyBorder="1" applyProtection="1"/>
    <xf numFmtId="0" fontId="1" fillId="10" borderId="8" xfId="0" applyFont="1" applyFill="1" applyBorder="1" applyAlignment="1" applyProtection="1">
      <alignment horizontal="center"/>
    </xf>
    <xf numFmtId="0" fontId="1" fillId="10" borderId="2" xfId="0" applyFont="1" applyFill="1" applyBorder="1" applyAlignment="1" applyProtection="1">
      <alignment horizontal="center"/>
    </xf>
    <xf numFmtId="2" fontId="0" fillId="0" borderId="0" xfId="0" applyNumberFormat="1" applyProtection="1"/>
    <xf numFmtId="0" fontId="0" fillId="0" borderId="16" xfId="0" applyBorder="1" applyAlignment="1" applyProtection="1">
      <alignment horizontal="center"/>
    </xf>
    <xf numFmtId="0" fontId="0" fillId="3" borderId="3" xfId="0" applyFill="1" applyBorder="1" applyAlignment="1" applyProtection="1">
      <alignment horizontal="center"/>
    </xf>
    <xf numFmtId="0" fontId="19" fillId="3" borderId="2" xfId="2" applyFill="1" applyBorder="1" applyAlignment="1" applyProtection="1">
      <alignment horizontal="center"/>
    </xf>
    <xf numFmtId="0" fontId="1" fillId="3" borderId="0" xfId="0" applyFont="1" applyFill="1" applyProtection="1"/>
    <xf numFmtId="0" fontId="7" fillId="3" borderId="0" xfId="0" applyFont="1" applyFill="1" applyProtection="1"/>
    <xf numFmtId="0" fontId="1" fillId="7"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6" borderId="2" xfId="0" applyFont="1" applyFill="1" applyBorder="1" applyAlignment="1" applyProtection="1">
      <alignment horizontal="center" vertical="center"/>
    </xf>
    <xf numFmtId="0" fontId="1" fillId="6" borderId="4" xfId="0" applyFont="1" applyFill="1" applyBorder="1" applyAlignment="1" applyProtection="1">
      <alignment horizontal="center" vertical="center"/>
    </xf>
    <xf numFmtId="0" fontId="0" fillId="5" borderId="1" xfId="0" applyFill="1" applyBorder="1" applyAlignment="1" applyProtection="1">
      <alignment horizontal="center" vertical="center"/>
    </xf>
    <xf numFmtId="0" fontId="0" fillId="0" borderId="0" xfId="0" applyFill="1" applyAlignment="1" applyProtection="1">
      <alignment horizontal="center" vertical="center"/>
    </xf>
    <xf numFmtId="11" fontId="0" fillId="0" borderId="1" xfId="0" applyNumberFormat="1" applyBorder="1" applyAlignment="1" applyProtection="1">
      <alignment horizontal="center"/>
    </xf>
    <xf numFmtId="3" fontId="0" fillId="0" borderId="1" xfId="0" applyNumberFormat="1" applyBorder="1" applyAlignment="1" applyProtection="1">
      <alignment horizontal="center"/>
    </xf>
    <xf numFmtId="0" fontId="0" fillId="5" borderId="1" xfId="0" applyFill="1" applyBorder="1" applyProtection="1"/>
    <xf numFmtId="0" fontId="0" fillId="5" borderId="1" xfId="0" applyFill="1" applyBorder="1" applyAlignment="1" applyProtection="1">
      <alignment horizontal="center"/>
    </xf>
    <xf numFmtId="165" fontId="0" fillId="0" borderId="1" xfId="0" applyNumberFormat="1" applyBorder="1" applyAlignment="1" applyProtection="1">
      <alignment horizontal="center"/>
    </xf>
    <xf numFmtId="0" fontId="0" fillId="0" borderId="0" xfId="0" applyFill="1" applyAlignment="1" applyProtection="1">
      <alignment horizontal="center"/>
    </xf>
    <xf numFmtId="0" fontId="1" fillId="4" borderId="1" xfId="0" applyFont="1" applyFill="1" applyBorder="1" applyAlignment="1" applyProtection="1">
      <alignment horizontal="center" vertical="center"/>
    </xf>
    <xf numFmtId="164" fontId="0" fillId="0" borderId="1" xfId="0" applyNumberFormat="1" applyBorder="1" applyAlignment="1" applyProtection="1">
      <alignment horizontal="center"/>
    </xf>
    <xf numFmtId="11" fontId="0" fillId="3" borderId="0" xfId="0" applyNumberFormat="1" applyFill="1" applyProtection="1"/>
    <xf numFmtId="11" fontId="0" fillId="3" borderId="28" xfId="0" applyNumberFormat="1" applyFill="1" applyBorder="1" applyProtection="1"/>
    <xf numFmtId="1" fontId="0" fillId="0" borderId="1" xfId="0" applyNumberFormat="1" applyBorder="1" applyAlignment="1" applyProtection="1">
      <alignment horizontal="center"/>
    </xf>
    <xf numFmtId="0" fontId="0" fillId="3" borderId="0" xfId="0" applyFill="1" applyBorder="1" applyProtection="1"/>
    <xf numFmtId="0" fontId="0" fillId="3" borderId="28" xfId="0" applyFill="1" applyBorder="1" applyProtection="1"/>
    <xf numFmtId="0" fontId="1" fillId="4" borderId="23" xfId="0" applyFont="1" applyFill="1" applyBorder="1" applyAlignment="1" applyProtection="1">
      <alignment horizontal="center" vertical="center"/>
    </xf>
    <xf numFmtId="1" fontId="0" fillId="0" borderId="8" xfId="0" applyNumberFormat="1" applyBorder="1" applyAlignment="1" applyProtection="1">
      <alignment horizontal="center"/>
    </xf>
    <xf numFmtId="0" fontId="0" fillId="0" borderId="31" xfId="0" applyFill="1" applyBorder="1" applyProtection="1"/>
    <xf numFmtId="0" fontId="1" fillId="4" borderId="5" xfId="0" applyFont="1" applyFill="1" applyBorder="1" applyAlignment="1" applyProtection="1">
      <alignment horizontal="center" vertical="center"/>
    </xf>
    <xf numFmtId="11" fontId="0" fillId="3" borderId="29" xfId="0" applyNumberFormat="1" applyFill="1" applyBorder="1" applyProtection="1"/>
    <xf numFmtId="0" fontId="0" fillId="3" borderId="7" xfId="0" applyFill="1" applyBorder="1" applyProtection="1"/>
    <xf numFmtId="0" fontId="0" fillId="0" borderId="32" xfId="0" applyFill="1" applyBorder="1" applyProtection="1"/>
    <xf numFmtId="0" fontId="0" fillId="0" borderId="33" xfId="0" applyFill="1" applyBorder="1" applyProtection="1"/>
    <xf numFmtId="0" fontId="0" fillId="0" borderId="34" xfId="0" applyFill="1" applyBorder="1" applyProtection="1"/>
    <xf numFmtId="0" fontId="1" fillId="7" borderId="1" xfId="0" applyFont="1" applyFill="1" applyBorder="1" applyAlignment="1" applyProtection="1">
      <alignment horizontal="center" vertical="center" wrapText="1"/>
    </xf>
    <xf numFmtId="0" fontId="1" fillId="0" borderId="0" xfId="0" applyFont="1" applyFill="1" applyAlignment="1" applyProtection="1"/>
    <xf numFmtId="0" fontId="1" fillId="7" borderId="1" xfId="0" applyFont="1" applyFill="1" applyBorder="1" applyAlignment="1" applyProtection="1">
      <alignment horizontal="center"/>
    </xf>
    <xf numFmtId="0" fontId="1" fillId="7" borderId="2" xfId="0" applyFont="1" applyFill="1" applyBorder="1" applyAlignment="1" applyProtection="1">
      <alignment horizontal="center"/>
    </xf>
    <xf numFmtId="0" fontId="1" fillId="7" borderId="4" xfId="0" applyFont="1" applyFill="1" applyBorder="1" applyAlignment="1" applyProtection="1">
      <alignment horizontal="center"/>
    </xf>
    <xf numFmtId="0" fontId="0" fillId="3" borderId="0" xfId="0" applyFill="1" applyAlignment="1" applyProtection="1">
      <alignment horizontal="center"/>
    </xf>
    <xf numFmtId="0" fontId="0" fillId="3" borderId="29" xfId="0" applyFill="1" applyBorder="1" applyAlignment="1" applyProtection="1">
      <alignment horizontal="center"/>
    </xf>
    <xf numFmtId="0" fontId="1" fillId="0" borderId="0" xfId="0" applyFont="1" applyFill="1" applyAlignment="1" applyProtection="1">
      <alignment horizontal="center"/>
    </xf>
    <xf numFmtId="0" fontId="1" fillId="4" borderId="3" xfId="0" applyFont="1" applyFill="1" applyBorder="1" applyAlignment="1" applyProtection="1">
      <alignment horizontal="center" vertical="center"/>
    </xf>
    <xf numFmtId="0" fontId="1" fillId="7" borderId="8" xfId="0" applyFont="1" applyFill="1" applyBorder="1" applyAlignment="1" applyProtection="1">
      <alignment horizontal="center" vertical="center" wrapText="1"/>
    </xf>
    <xf numFmtId="0" fontId="1" fillId="7" borderId="5" xfId="0" applyFont="1" applyFill="1" applyBorder="1" applyAlignment="1" applyProtection="1">
      <alignment horizontal="center" vertical="center" wrapText="1"/>
    </xf>
    <xf numFmtId="0" fontId="0" fillId="3" borderId="28" xfId="0" applyFill="1" applyBorder="1" applyAlignment="1" applyProtection="1">
      <alignment horizontal="center"/>
    </xf>
  </cellXfs>
  <cellStyles count="3">
    <cellStyle name="Hyperlink" xfId="2" builtinId="8"/>
    <cellStyle name="Normal" xfId="0" builtinId="0"/>
    <cellStyle name="Normal 2" xfId="1" xr:uid="{D787870C-E00C-4741-ACD7-CE381AE8B59B}"/>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1</xdr:rowOff>
    </xdr:from>
    <xdr:to>
      <xdr:col>5</xdr:col>
      <xdr:colOff>604630</xdr:colOff>
      <xdr:row>17</xdr:row>
      <xdr:rowOff>170124</xdr:rowOff>
    </xdr:to>
    <mc:AlternateContent xmlns:mc="http://schemas.openxmlformats.org/markup-compatibility/2006" xmlns:a14="http://schemas.microsoft.com/office/drawing/2010/main">
      <mc:Choice Requires="a14">
        <xdr:sp macro="" textlink="">
          <xdr:nvSpPr>
            <xdr:cNvPr id="2" name="TextBox 5">
              <a:extLst>
                <a:ext uri="{FF2B5EF4-FFF2-40B4-BE49-F238E27FC236}">
                  <a16:creationId xmlns:a16="http://schemas.microsoft.com/office/drawing/2014/main" id="{286F25F2-40F0-4247-8AE5-75EF6C6ECF19}"/>
                </a:ext>
              </a:extLst>
            </xdr:cNvPr>
            <xdr:cNvSpPr txBox="1"/>
          </xdr:nvSpPr>
          <xdr:spPr>
            <a:xfrm>
              <a:off x="1" y="1"/>
              <a:ext cx="7413099" cy="3250508"/>
            </a:xfrm>
            <a:prstGeom prst="rect">
              <a:avLst/>
            </a:prstGeom>
            <a:solidFill>
              <a:schemeClr val="bg1"/>
            </a:solid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indent="0" algn="l">
                <a:lnSpc>
                  <a:spcPct val="100000"/>
                </a:lnSpc>
                <a:spcBef>
                  <a:spcPts val="0"/>
                </a:spcBef>
                <a:spcAft>
                  <a:spcPts val="0"/>
                </a:spcAft>
              </a:pPr>
              <a14:m>
                <m:oMathPara xmlns:m="http://schemas.openxmlformats.org/officeDocument/2006/math">
                  <m:oMathParaPr>
                    <m:jc m:val="centerGroup"/>
                  </m:oMathParaPr>
                  <m:oMath xmlns:m="http://schemas.openxmlformats.org/officeDocument/2006/math">
                    <m:r>
                      <a:rPr lang="en-US" sz="1800" b="0" i="1" kern="1200">
                        <a:solidFill>
                          <a:schemeClr val="tx1"/>
                        </a:solidFill>
                        <a:effectLst/>
                        <a:latin typeface="Cambria Math" panose="02040503050406030204" pitchFamily="18" charset="0"/>
                        <a:ea typeface="+mn-ea"/>
                        <a:cs typeface="+mn-cs"/>
                      </a:rPr>
                      <m:t>𝐴𝐷𝑅</m:t>
                    </m:r>
                    <m:r>
                      <a:rPr lang="en-US" sz="1800" b="0" i="1" kern="1200">
                        <a:solidFill>
                          <a:schemeClr val="tx1"/>
                        </a:solidFill>
                        <a:effectLst/>
                        <a:latin typeface="Cambria Math" panose="02040503050406030204" pitchFamily="18" charset="0"/>
                        <a:ea typeface="+mn-ea"/>
                        <a:cs typeface="+mn-cs"/>
                      </a:rPr>
                      <m:t> </m:t>
                    </m:r>
                    <m:r>
                      <a:rPr lang="en-US" sz="1800" b="0" i="1" kern="1200">
                        <a:solidFill>
                          <a:schemeClr val="tx1"/>
                        </a:solidFill>
                        <a:effectLst/>
                        <a:latin typeface="Cambria Math" panose="02040503050406030204" pitchFamily="18" charset="0"/>
                        <a:ea typeface="+mn-ea"/>
                        <a:cs typeface="+mn-cs"/>
                      </a:rPr>
                      <m:t>𝑜𝑟</m:t>
                    </m:r>
                    <m:r>
                      <a:rPr lang="en-US" sz="1800" b="0" i="1" kern="1200">
                        <a:solidFill>
                          <a:schemeClr val="tx1"/>
                        </a:solidFill>
                        <a:effectLst/>
                        <a:latin typeface="Cambria Math" panose="02040503050406030204" pitchFamily="18" charset="0"/>
                        <a:ea typeface="+mn-ea"/>
                        <a:cs typeface="+mn-cs"/>
                      </a:rPr>
                      <m:t> </m:t>
                    </m:r>
                    <m:r>
                      <a:rPr lang="en-US" sz="1800" b="0" i="1" kern="1200">
                        <a:solidFill>
                          <a:schemeClr val="tx1"/>
                        </a:solidFill>
                        <a:effectLst/>
                        <a:latin typeface="Cambria Math" panose="02040503050406030204" pitchFamily="18" charset="0"/>
                        <a:ea typeface="+mn-ea"/>
                        <a:cs typeface="+mn-cs"/>
                      </a:rPr>
                      <m:t>𝐴𝐷𝐷</m:t>
                    </m:r>
                    <m:r>
                      <a:rPr lang="en-US" sz="1800" b="0" i="1" kern="1200">
                        <a:solidFill>
                          <a:schemeClr val="tx1"/>
                        </a:solidFill>
                        <a:effectLst/>
                        <a:latin typeface="Cambria Math" panose="02040503050406030204" pitchFamily="18" charset="0"/>
                        <a:ea typeface="+mn-ea"/>
                        <a:cs typeface="+mn-cs"/>
                      </a:rPr>
                      <m:t>= </m:t>
                    </m:r>
                    <m:f>
                      <m:fPr>
                        <m:ctrlPr>
                          <a:rPr lang="en-US" sz="1800" b="0" i="1" kern="1200">
                            <a:solidFill>
                              <a:schemeClr val="tx1"/>
                            </a:solidFill>
                            <a:effectLst/>
                            <a:latin typeface="Cambria Math" panose="02040503050406030204" pitchFamily="18" charset="0"/>
                            <a:ea typeface="+mn-ea"/>
                            <a:cs typeface="+mn-cs"/>
                          </a:rPr>
                        </m:ctrlPr>
                      </m:fPr>
                      <m:num>
                        <m:r>
                          <a:rPr lang="en-US" sz="1800" b="0" i="1" kern="1200">
                            <a:solidFill>
                              <a:schemeClr val="tx1"/>
                            </a:solidFill>
                            <a:effectLst/>
                            <a:latin typeface="Cambria Math" panose="02040503050406030204" pitchFamily="18" charset="0"/>
                            <a:ea typeface="+mn-ea"/>
                            <a:cs typeface="+mn-cs"/>
                          </a:rPr>
                          <m:t>𝑆𝑊𝐶</m:t>
                        </m:r>
                        <m:r>
                          <a:rPr lang="en-US" sz="1800" b="0" i="1" kern="1200">
                            <a:solidFill>
                              <a:schemeClr val="tx1"/>
                            </a:solidFill>
                            <a:effectLst/>
                            <a:latin typeface="Cambria Math" panose="02040503050406030204" pitchFamily="18" charset="0"/>
                            <a:ea typeface="+mn-ea"/>
                            <a:cs typeface="+mn-cs"/>
                          </a:rPr>
                          <m:t> ×</m:t>
                        </m:r>
                        <m:r>
                          <a:rPr lang="en-US" sz="1800" b="0" i="1" kern="1200">
                            <a:solidFill>
                              <a:schemeClr val="tx1"/>
                            </a:solidFill>
                            <a:effectLst/>
                            <a:latin typeface="Cambria Math" panose="02040503050406030204" pitchFamily="18" charset="0"/>
                            <a:ea typeface="+mn-ea"/>
                            <a:cs typeface="+mn-cs"/>
                          </a:rPr>
                          <m:t>𝐵𝐴𝐹</m:t>
                        </m:r>
                        <m:r>
                          <a:rPr lang="en-US" sz="1800" b="0" i="1" kern="1200">
                            <a:solidFill>
                              <a:schemeClr val="tx1"/>
                            </a:solidFill>
                            <a:effectLst/>
                            <a:latin typeface="Cambria Math" panose="02040503050406030204" pitchFamily="18" charset="0"/>
                            <a:ea typeface="+mn-ea"/>
                            <a:cs typeface="+mn-cs"/>
                          </a:rPr>
                          <m:t> ×</m:t>
                        </m:r>
                        <m:r>
                          <a:rPr lang="en-US" sz="1800" b="0" i="1" kern="1200">
                            <a:solidFill>
                              <a:schemeClr val="tx1"/>
                            </a:solidFill>
                            <a:effectLst/>
                            <a:latin typeface="Cambria Math" panose="02040503050406030204" pitchFamily="18" charset="0"/>
                            <a:ea typeface="+mn-ea"/>
                            <a:cs typeface="+mn-cs"/>
                          </a:rPr>
                          <m:t>𝐼𝑅</m:t>
                        </m:r>
                        <m:r>
                          <a:rPr lang="en-US" sz="1800" b="0" i="1" kern="1200">
                            <a:solidFill>
                              <a:schemeClr val="tx1"/>
                            </a:solidFill>
                            <a:effectLst/>
                            <a:latin typeface="Cambria Math" panose="02040503050406030204" pitchFamily="18" charset="0"/>
                            <a:ea typeface="+mn-ea"/>
                            <a:cs typeface="+mn-cs"/>
                          </a:rPr>
                          <m:t>×</m:t>
                        </m:r>
                        <m:r>
                          <a:rPr lang="en-US" sz="1800" b="0" i="1" kern="1200">
                            <a:solidFill>
                              <a:schemeClr val="tx1"/>
                            </a:solidFill>
                            <a:effectLst/>
                            <a:latin typeface="Cambria Math" panose="02040503050406030204" pitchFamily="18" charset="0"/>
                            <a:ea typeface="+mn-ea"/>
                            <a:cs typeface="+mn-cs"/>
                          </a:rPr>
                          <m:t>𝐶𝐹</m:t>
                        </m:r>
                        <m:r>
                          <a:rPr lang="en-US" sz="1800" b="0" i="1" kern="1200">
                            <a:solidFill>
                              <a:schemeClr val="tx1"/>
                            </a:solidFill>
                            <a:effectLst/>
                            <a:latin typeface="Cambria Math" panose="02040503050406030204" pitchFamily="18" charset="0"/>
                            <a:ea typeface="+mn-ea"/>
                            <a:cs typeface="+mn-cs"/>
                          </a:rPr>
                          <m:t>1×</m:t>
                        </m:r>
                        <m:r>
                          <a:rPr lang="en-US" sz="1800" b="0" i="1" kern="1200">
                            <a:solidFill>
                              <a:schemeClr val="tx1"/>
                            </a:solidFill>
                            <a:effectLst/>
                            <a:latin typeface="Cambria Math" panose="02040503050406030204" pitchFamily="18" charset="0"/>
                            <a:ea typeface="+mn-ea"/>
                            <a:cs typeface="+mn-cs"/>
                          </a:rPr>
                          <m:t>𝐶𝐹</m:t>
                        </m:r>
                        <m:r>
                          <a:rPr lang="en-US" sz="1800" b="0" i="1" kern="1200">
                            <a:solidFill>
                              <a:schemeClr val="tx1"/>
                            </a:solidFill>
                            <a:effectLst/>
                            <a:latin typeface="Cambria Math" panose="02040503050406030204" pitchFamily="18" charset="0"/>
                            <a:ea typeface="+mn-ea"/>
                            <a:cs typeface="+mn-cs"/>
                          </a:rPr>
                          <m:t>2×</m:t>
                        </m:r>
                        <m:r>
                          <a:rPr lang="en-US" sz="1800" b="0" i="1" kern="1200">
                            <a:solidFill>
                              <a:schemeClr val="tx1"/>
                            </a:solidFill>
                            <a:effectLst/>
                            <a:latin typeface="Cambria Math" panose="02040503050406030204" pitchFamily="18" charset="0"/>
                            <a:ea typeface="+mn-ea"/>
                            <a:cs typeface="+mn-cs"/>
                          </a:rPr>
                          <m:t>𝐸𝐷</m:t>
                        </m:r>
                      </m:num>
                      <m:den>
                        <m:r>
                          <a:rPr lang="en-US" sz="1800" b="0" i="1" kern="1200">
                            <a:solidFill>
                              <a:schemeClr val="tx1"/>
                            </a:solidFill>
                            <a:effectLst/>
                            <a:latin typeface="Cambria Math" panose="02040503050406030204" pitchFamily="18" charset="0"/>
                            <a:ea typeface="+mn-ea"/>
                            <a:cs typeface="+mn-cs"/>
                          </a:rPr>
                          <m:t>𝐴𝑇</m:t>
                        </m:r>
                      </m:den>
                    </m:f>
                  </m:oMath>
                </m:oMathPara>
              </a14:m>
              <a:endParaRPr lang="en-US" sz="1400">
                <a:solidFill>
                  <a:schemeClr val="tx1"/>
                </a:solidFill>
                <a:latin typeface="+mn-lt"/>
                <a:ea typeface="+mn-lt"/>
                <a:cs typeface="+mn-lt"/>
              </a:endParaRPr>
            </a:p>
            <a:p>
              <a:pPr marL="0" indent="0" algn="l"/>
              <a:endParaRPr lang="en-US" sz="1400">
                <a:solidFill>
                  <a:schemeClr val="tx1"/>
                </a:solidFill>
                <a:latin typeface="+mn-lt"/>
                <a:ea typeface="+mn-lt"/>
                <a:cs typeface="+mn-lt"/>
              </a:endParaRPr>
            </a:p>
            <a:p>
              <a:pPr marL="0" indent="0" algn="l"/>
              <a:r>
                <a:rPr lang="en-US" sz="1400">
                  <a:solidFill>
                    <a:schemeClr val="tx1"/>
                  </a:solidFill>
                  <a:latin typeface="+mn-lt"/>
                  <a:ea typeface="+mn-lt"/>
                  <a:cs typeface="+mn-lt"/>
                </a:rPr>
                <a:t>ADR</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Acute dose rate (acute) (mg/kg-day)</a:t>
              </a:r>
            </a:p>
            <a:p>
              <a:pPr marL="0" indent="0" algn="l"/>
              <a:r>
                <a:rPr lang="en-US" sz="1400">
                  <a:solidFill>
                    <a:schemeClr val="tx1"/>
                  </a:solidFill>
                  <a:latin typeface="+mn-lt"/>
                  <a:ea typeface="+mn-lt"/>
                  <a:cs typeface="+mn-lt"/>
                </a:rPr>
                <a:t>ADD</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Average daily dose (chronic) (mg/kg-day)</a:t>
              </a:r>
            </a:p>
            <a:p>
              <a:pPr marL="0" indent="0" algn="l"/>
              <a:r>
                <a:rPr lang="en-US" sz="1400">
                  <a:solidFill>
                    <a:schemeClr val="tx1"/>
                  </a:solidFill>
                  <a:latin typeface="+mn-lt"/>
                  <a:ea typeface="+mn-lt"/>
                  <a:cs typeface="+mn-lt"/>
                </a:rPr>
                <a:t>SWC   =  Surface Water (dissolved) concentration (µg/L)</a:t>
              </a:r>
            </a:p>
            <a:p>
              <a:pPr marL="0" indent="0" algn="l"/>
              <a:r>
                <a:rPr lang="en-US" sz="1400">
                  <a:solidFill>
                    <a:schemeClr val="tx1"/>
                  </a:solidFill>
                  <a:latin typeface="+mn-lt"/>
                  <a:ea typeface="+mn-lt"/>
                  <a:cs typeface="+mn-lt"/>
                </a:rPr>
                <a:t>BAF    =  Bioaccumulation factor (L/kg)</a:t>
              </a:r>
              <a:endParaRPr lang="en-US" sz="1400">
                <a:solidFill>
                  <a:schemeClr val="accent1">
                    <a:lumMod val="75000"/>
                  </a:schemeClr>
                </a:solidFill>
                <a:latin typeface="+mn-lt"/>
                <a:ea typeface="+mn-lt"/>
                <a:cs typeface="+mn-lt"/>
              </a:endParaRPr>
            </a:p>
            <a:p>
              <a:pPr marL="0" indent="0" algn="l"/>
              <a:r>
                <a:rPr lang="en-US" sz="1400">
                  <a:solidFill>
                    <a:schemeClr val="accent1">
                      <a:lumMod val="75000"/>
                    </a:schemeClr>
                  </a:solidFill>
                  <a:latin typeface="+mn-lt"/>
                  <a:ea typeface="+mn-lt"/>
                  <a:cs typeface="+mn-lt"/>
                </a:rPr>
                <a:t>IR*     =  Age-specific fish ingestion rate (g/kg bw-day)</a:t>
              </a:r>
              <a:endParaRPr lang="en-US" sz="1400">
                <a:solidFill>
                  <a:schemeClr val="tx1"/>
                </a:solidFill>
                <a:latin typeface="+mn-lt"/>
                <a:ea typeface="+mn-lt"/>
                <a:cs typeface="+mn-lt"/>
              </a:endParaRPr>
            </a:p>
            <a:p>
              <a:pPr marL="0" indent="0" algn="l"/>
              <a:r>
                <a:rPr lang="en-US" sz="1400">
                  <a:solidFill>
                    <a:schemeClr val="tx1"/>
                  </a:solidFill>
                  <a:latin typeface="+mn-lt"/>
                  <a:ea typeface="+mn-lt"/>
                  <a:cs typeface="+mn-lt"/>
                </a:rPr>
                <a:t>CF1</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Conversion factor mg/µg</a:t>
              </a:r>
            </a:p>
            <a:p>
              <a:pPr marL="0" indent="0" algn="l"/>
              <a:r>
                <a:rPr lang="en-US" sz="1400">
                  <a:solidFill>
                    <a:schemeClr val="tx1"/>
                  </a:solidFill>
                  <a:latin typeface="+mn-lt"/>
                  <a:ea typeface="+mn-lt"/>
                  <a:cs typeface="+mn-lt"/>
                </a:rPr>
                <a:t>CF2    =  Conversion factor kg/g</a:t>
              </a:r>
              <a:endParaRPr lang="en-US" sz="1400">
                <a:solidFill>
                  <a:schemeClr val="accent1">
                    <a:lumMod val="75000"/>
                  </a:schemeClr>
                </a:solidFill>
                <a:latin typeface="+mn-lt"/>
                <a:ea typeface="+mn-lt"/>
                <a:cs typeface="+mn-lt"/>
              </a:endParaRPr>
            </a:p>
            <a:p>
              <a:pPr marL="0" indent="0" algn="l"/>
              <a:r>
                <a:rPr lang="en-US" sz="1400">
                  <a:solidFill>
                    <a:schemeClr val="accent1">
                      <a:lumMod val="75000"/>
                    </a:schemeClr>
                  </a:solidFill>
                  <a:latin typeface="+mn-lt"/>
                  <a:ea typeface="+mn-lt"/>
                  <a:cs typeface="+mn-lt"/>
                </a:rPr>
                <a:t>ED*   =  Exposure duration (years)</a:t>
              </a:r>
            </a:p>
            <a:p>
              <a:pPr marL="0" indent="0" algn="l"/>
              <a:r>
                <a:rPr lang="en-US" sz="1400">
                  <a:solidFill>
                    <a:schemeClr val="accent1">
                      <a:lumMod val="75000"/>
                    </a:schemeClr>
                  </a:solidFill>
                  <a:latin typeface="+mn-lt"/>
                  <a:ea typeface="+mn-lt"/>
                  <a:cs typeface="+mn-lt"/>
                </a:rPr>
                <a:t>AT*</a:t>
              </a:r>
              <a:r>
                <a:rPr lang="en-US" sz="1400" baseline="0">
                  <a:solidFill>
                    <a:schemeClr val="accent1">
                      <a:lumMod val="75000"/>
                    </a:schemeClr>
                  </a:solidFill>
                  <a:latin typeface="+mn-lt"/>
                  <a:ea typeface="+mn-lt"/>
                  <a:cs typeface="+mn-lt"/>
                </a:rPr>
                <a:t>   </a:t>
              </a:r>
              <a:r>
                <a:rPr lang="en-US" sz="1400">
                  <a:solidFill>
                    <a:schemeClr val="accent1">
                      <a:lumMod val="75000"/>
                    </a:schemeClr>
                  </a:solidFill>
                  <a:latin typeface="+mn-lt"/>
                  <a:ea typeface="+mn-lt"/>
                  <a:cs typeface="+mn-lt"/>
                </a:rPr>
                <a:t>=</a:t>
              </a:r>
              <a:r>
                <a:rPr lang="en-US" sz="1400" baseline="0">
                  <a:solidFill>
                    <a:schemeClr val="accent1">
                      <a:lumMod val="75000"/>
                    </a:schemeClr>
                  </a:solidFill>
                  <a:latin typeface="+mn-lt"/>
                  <a:ea typeface="+mn-lt"/>
                  <a:cs typeface="+mn-lt"/>
                </a:rPr>
                <a:t>  </a:t>
              </a:r>
              <a:r>
                <a:rPr lang="en-US" sz="1400">
                  <a:solidFill>
                    <a:schemeClr val="accent1">
                      <a:lumMod val="75000"/>
                    </a:schemeClr>
                  </a:solidFill>
                  <a:latin typeface="+mn-lt"/>
                  <a:ea typeface="+mn-lt"/>
                  <a:cs typeface="+mn-lt"/>
                </a:rPr>
                <a:t>Averaging time (years)</a:t>
              </a:r>
              <a:r>
                <a:rPr lang="en-US" sz="1400">
                  <a:solidFill>
                    <a:schemeClr val="tx1"/>
                  </a:solidFill>
                  <a:latin typeface="+mn-lt"/>
                  <a:ea typeface="+mn-lt"/>
                  <a:cs typeface="+mn-lt"/>
                </a:rPr>
                <a:t>	</a:t>
              </a:r>
              <a:endParaRPr lang="en-US" sz="1400" b="1">
                <a:solidFill>
                  <a:schemeClr val="accent1">
                    <a:lumMod val="75000"/>
                  </a:schemeClr>
                </a:solidFill>
                <a:latin typeface="+mn-lt"/>
                <a:ea typeface="+mn-lt"/>
                <a:cs typeface="+mn-lt"/>
              </a:endParaRPr>
            </a:p>
            <a:p>
              <a:pPr marL="0" indent="0" algn="l"/>
              <a:endParaRPr lang="en-US" sz="1200" b="1">
                <a:solidFill>
                  <a:schemeClr val="accent1">
                    <a:lumMod val="75000"/>
                  </a:schemeClr>
                </a:solidFill>
                <a:latin typeface="+mn-lt"/>
                <a:ea typeface="+mn-lt"/>
                <a:cs typeface="+mn-lt"/>
              </a:endParaRPr>
            </a:p>
            <a:p>
              <a:pPr marL="0" indent="0" algn="l"/>
              <a:r>
                <a:rPr lang="en-US" sz="1400" b="1">
                  <a:solidFill>
                    <a:schemeClr val="accent1">
                      <a:lumMod val="75000"/>
                    </a:schemeClr>
                  </a:solidFill>
                  <a:latin typeface="+mn-lt"/>
                  <a:ea typeface="+mn-lt"/>
                  <a:cs typeface="+mn-lt"/>
                </a:rPr>
                <a:t>*These inputs can be modified for different receptors (including by tribal populations)</a:t>
              </a:r>
            </a:p>
          </xdr:txBody>
        </xdr:sp>
      </mc:Choice>
      <mc:Fallback xmlns="">
        <xdr:sp macro="" textlink="">
          <xdr:nvSpPr>
            <xdr:cNvPr id="2" name="TextBox 5">
              <a:extLst>
                <a:ext uri="{FF2B5EF4-FFF2-40B4-BE49-F238E27FC236}">
                  <a16:creationId xmlns:a16="http://schemas.microsoft.com/office/drawing/2014/main" id="{286F25F2-40F0-4247-8AE5-75EF6C6ECF19}"/>
                </a:ext>
              </a:extLst>
            </xdr:cNvPr>
            <xdr:cNvSpPr txBox="1"/>
          </xdr:nvSpPr>
          <xdr:spPr>
            <a:xfrm>
              <a:off x="1" y="1"/>
              <a:ext cx="7413099" cy="3250508"/>
            </a:xfrm>
            <a:prstGeom prst="rect">
              <a:avLst/>
            </a:prstGeom>
            <a:solidFill>
              <a:schemeClr val="bg1"/>
            </a:solid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indent="0" algn="l">
                <a:lnSpc>
                  <a:spcPct val="100000"/>
                </a:lnSpc>
                <a:spcBef>
                  <a:spcPts val="0"/>
                </a:spcBef>
                <a:spcAft>
                  <a:spcPts val="0"/>
                </a:spcAft>
              </a:pPr>
              <a:r>
                <a:rPr lang="en-US" sz="1800" b="0" i="0" kern="1200">
                  <a:solidFill>
                    <a:schemeClr val="tx1"/>
                  </a:solidFill>
                  <a:effectLst/>
                  <a:latin typeface="Cambria Math" panose="02040503050406030204" pitchFamily="18" charset="0"/>
                  <a:ea typeface="+mn-ea"/>
                  <a:cs typeface="+mn-cs"/>
                </a:rPr>
                <a:t>𝐴𝐷𝑅 𝑜𝑟 𝐴𝐷𝐷=  (𝑆𝑊𝐶 ×𝐵𝐴𝐹 ×𝐼𝑅×𝐶𝐹1×𝐶𝐹2×𝐸𝐷)/𝐴𝑇</a:t>
              </a:r>
              <a:endParaRPr lang="en-US" sz="1400">
                <a:solidFill>
                  <a:schemeClr val="tx1"/>
                </a:solidFill>
                <a:latin typeface="+mn-lt"/>
                <a:ea typeface="+mn-lt"/>
                <a:cs typeface="+mn-lt"/>
              </a:endParaRPr>
            </a:p>
            <a:p>
              <a:pPr marL="0" indent="0" algn="l"/>
              <a:endParaRPr lang="en-US" sz="1400">
                <a:solidFill>
                  <a:schemeClr val="tx1"/>
                </a:solidFill>
                <a:latin typeface="+mn-lt"/>
                <a:ea typeface="+mn-lt"/>
                <a:cs typeface="+mn-lt"/>
              </a:endParaRPr>
            </a:p>
            <a:p>
              <a:pPr marL="0" indent="0" algn="l"/>
              <a:r>
                <a:rPr lang="en-US" sz="1400">
                  <a:solidFill>
                    <a:schemeClr val="tx1"/>
                  </a:solidFill>
                  <a:latin typeface="+mn-lt"/>
                  <a:ea typeface="+mn-lt"/>
                  <a:cs typeface="+mn-lt"/>
                </a:rPr>
                <a:t>ADR</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Acute dose rate (acute) (mg/kg-day)</a:t>
              </a:r>
            </a:p>
            <a:p>
              <a:pPr marL="0" indent="0" algn="l"/>
              <a:r>
                <a:rPr lang="en-US" sz="1400">
                  <a:solidFill>
                    <a:schemeClr val="tx1"/>
                  </a:solidFill>
                  <a:latin typeface="+mn-lt"/>
                  <a:ea typeface="+mn-lt"/>
                  <a:cs typeface="+mn-lt"/>
                </a:rPr>
                <a:t>ADD</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Average daily dose (chronic) (mg/kg-day)</a:t>
              </a:r>
            </a:p>
            <a:p>
              <a:pPr marL="0" indent="0" algn="l"/>
              <a:r>
                <a:rPr lang="en-US" sz="1400">
                  <a:solidFill>
                    <a:schemeClr val="tx1"/>
                  </a:solidFill>
                  <a:latin typeface="+mn-lt"/>
                  <a:ea typeface="+mn-lt"/>
                  <a:cs typeface="+mn-lt"/>
                </a:rPr>
                <a:t>SWC   =  Surface Water (dissolved) concentration (µg/L)</a:t>
              </a:r>
            </a:p>
            <a:p>
              <a:pPr marL="0" indent="0" algn="l"/>
              <a:r>
                <a:rPr lang="en-US" sz="1400">
                  <a:solidFill>
                    <a:schemeClr val="tx1"/>
                  </a:solidFill>
                  <a:latin typeface="+mn-lt"/>
                  <a:ea typeface="+mn-lt"/>
                  <a:cs typeface="+mn-lt"/>
                </a:rPr>
                <a:t>BAF    =  Bioaccumulation factor (L/kg)</a:t>
              </a:r>
              <a:endParaRPr lang="en-US" sz="1400">
                <a:solidFill>
                  <a:schemeClr val="accent1">
                    <a:lumMod val="75000"/>
                  </a:schemeClr>
                </a:solidFill>
                <a:latin typeface="+mn-lt"/>
                <a:ea typeface="+mn-lt"/>
                <a:cs typeface="+mn-lt"/>
              </a:endParaRPr>
            </a:p>
            <a:p>
              <a:pPr marL="0" indent="0" algn="l"/>
              <a:r>
                <a:rPr lang="en-US" sz="1400">
                  <a:solidFill>
                    <a:schemeClr val="accent1">
                      <a:lumMod val="75000"/>
                    </a:schemeClr>
                  </a:solidFill>
                  <a:latin typeface="+mn-lt"/>
                  <a:ea typeface="+mn-lt"/>
                  <a:cs typeface="+mn-lt"/>
                </a:rPr>
                <a:t>IR*     =  Age-specific fish ingestion rate (g/kg bw-day)</a:t>
              </a:r>
              <a:endParaRPr lang="en-US" sz="1400">
                <a:solidFill>
                  <a:schemeClr val="tx1"/>
                </a:solidFill>
                <a:latin typeface="+mn-lt"/>
                <a:ea typeface="+mn-lt"/>
                <a:cs typeface="+mn-lt"/>
              </a:endParaRPr>
            </a:p>
            <a:p>
              <a:pPr marL="0" indent="0" algn="l"/>
              <a:r>
                <a:rPr lang="en-US" sz="1400">
                  <a:solidFill>
                    <a:schemeClr val="tx1"/>
                  </a:solidFill>
                  <a:latin typeface="+mn-lt"/>
                  <a:ea typeface="+mn-lt"/>
                  <a:cs typeface="+mn-lt"/>
                </a:rPr>
                <a:t>CF1</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Conversion factor mg/µg</a:t>
              </a:r>
            </a:p>
            <a:p>
              <a:pPr marL="0" indent="0" algn="l"/>
              <a:r>
                <a:rPr lang="en-US" sz="1400">
                  <a:solidFill>
                    <a:schemeClr val="tx1"/>
                  </a:solidFill>
                  <a:latin typeface="+mn-lt"/>
                  <a:ea typeface="+mn-lt"/>
                  <a:cs typeface="+mn-lt"/>
                </a:rPr>
                <a:t>CF2    =  Conversion factor kg/g</a:t>
              </a:r>
              <a:endParaRPr lang="en-US" sz="1400">
                <a:solidFill>
                  <a:schemeClr val="accent1">
                    <a:lumMod val="75000"/>
                  </a:schemeClr>
                </a:solidFill>
                <a:latin typeface="+mn-lt"/>
                <a:ea typeface="+mn-lt"/>
                <a:cs typeface="+mn-lt"/>
              </a:endParaRPr>
            </a:p>
            <a:p>
              <a:pPr marL="0" indent="0" algn="l"/>
              <a:r>
                <a:rPr lang="en-US" sz="1400">
                  <a:solidFill>
                    <a:schemeClr val="accent1">
                      <a:lumMod val="75000"/>
                    </a:schemeClr>
                  </a:solidFill>
                  <a:latin typeface="+mn-lt"/>
                  <a:ea typeface="+mn-lt"/>
                  <a:cs typeface="+mn-lt"/>
                </a:rPr>
                <a:t>ED*   =  Exposure duration (years)</a:t>
              </a:r>
            </a:p>
            <a:p>
              <a:pPr marL="0" indent="0" algn="l"/>
              <a:r>
                <a:rPr lang="en-US" sz="1400">
                  <a:solidFill>
                    <a:schemeClr val="accent1">
                      <a:lumMod val="75000"/>
                    </a:schemeClr>
                  </a:solidFill>
                  <a:latin typeface="+mn-lt"/>
                  <a:ea typeface="+mn-lt"/>
                  <a:cs typeface="+mn-lt"/>
                </a:rPr>
                <a:t>AT*</a:t>
              </a:r>
              <a:r>
                <a:rPr lang="en-US" sz="1400" baseline="0">
                  <a:solidFill>
                    <a:schemeClr val="accent1">
                      <a:lumMod val="75000"/>
                    </a:schemeClr>
                  </a:solidFill>
                  <a:latin typeface="+mn-lt"/>
                  <a:ea typeface="+mn-lt"/>
                  <a:cs typeface="+mn-lt"/>
                </a:rPr>
                <a:t>   </a:t>
              </a:r>
              <a:r>
                <a:rPr lang="en-US" sz="1400">
                  <a:solidFill>
                    <a:schemeClr val="accent1">
                      <a:lumMod val="75000"/>
                    </a:schemeClr>
                  </a:solidFill>
                  <a:latin typeface="+mn-lt"/>
                  <a:ea typeface="+mn-lt"/>
                  <a:cs typeface="+mn-lt"/>
                </a:rPr>
                <a:t>=</a:t>
              </a:r>
              <a:r>
                <a:rPr lang="en-US" sz="1400" baseline="0">
                  <a:solidFill>
                    <a:schemeClr val="accent1">
                      <a:lumMod val="75000"/>
                    </a:schemeClr>
                  </a:solidFill>
                  <a:latin typeface="+mn-lt"/>
                  <a:ea typeface="+mn-lt"/>
                  <a:cs typeface="+mn-lt"/>
                </a:rPr>
                <a:t>  </a:t>
              </a:r>
              <a:r>
                <a:rPr lang="en-US" sz="1400">
                  <a:solidFill>
                    <a:schemeClr val="accent1">
                      <a:lumMod val="75000"/>
                    </a:schemeClr>
                  </a:solidFill>
                  <a:latin typeface="+mn-lt"/>
                  <a:ea typeface="+mn-lt"/>
                  <a:cs typeface="+mn-lt"/>
                </a:rPr>
                <a:t>Averaging time (years)</a:t>
              </a:r>
              <a:r>
                <a:rPr lang="en-US" sz="1400">
                  <a:solidFill>
                    <a:schemeClr val="tx1"/>
                  </a:solidFill>
                  <a:latin typeface="+mn-lt"/>
                  <a:ea typeface="+mn-lt"/>
                  <a:cs typeface="+mn-lt"/>
                </a:rPr>
                <a:t>	</a:t>
              </a:r>
              <a:endParaRPr lang="en-US" sz="1400" b="1">
                <a:solidFill>
                  <a:schemeClr val="accent1">
                    <a:lumMod val="75000"/>
                  </a:schemeClr>
                </a:solidFill>
                <a:latin typeface="+mn-lt"/>
                <a:ea typeface="+mn-lt"/>
                <a:cs typeface="+mn-lt"/>
              </a:endParaRPr>
            </a:p>
            <a:p>
              <a:pPr marL="0" indent="0" algn="l"/>
              <a:endParaRPr lang="en-US" sz="1200" b="1">
                <a:solidFill>
                  <a:schemeClr val="accent1">
                    <a:lumMod val="75000"/>
                  </a:schemeClr>
                </a:solidFill>
                <a:latin typeface="+mn-lt"/>
                <a:ea typeface="+mn-lt"/>
                <a:cs typeface="+mn-lt"/>
              </a:endParaRPr>
            </a:p>
            <a:p>
              <a:pPr marL="0" indent="0" algn="l"/>
              <a:r>
                <a:rPr lang="en-US" sz="1400" b="1">
                  <a:solidFill>
                    <a:schemeClr val="accent1">
                      <a:lumMod val="75000"/>
                    </a:schemeClr>
                  </a:solidFill>
                  <a:latin typeface="+mn-lt"/>
                  <a:ea typeface="+mn-lt"/>
                  <a:cs typeface="+mn-lt"/>
                </a:rPr>
                <a:t>*These inputs can be modified for different receptors (including by tribal populations)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876300</xdr:colOff>
      <xdr:row>3</xdr:row>
      <xdr:rowOff>5715</xdr:rowOff>
    </xdr:from>
    <xdr:to>
      <xdr:col>3</xdr:col>
      <xdr:colOff>895350</xdr:colOff>
      <xdr:row>3</xdr:row>
      <xdr:rowOff>255270</xdr:rowOff>
    </xdr:to>
    <mc:AlternateContent xmlns:mc="http://schemas.openxmlformats.org/markup-compatibility/2006" xmlns:a14="http://schemas.microsoft.com/office/drawing/2010/main">
      <mc:Choice Requires="a14">
        <xdr:sp macro="" textlink="">
          <xdr:nvSpPr>
            <xdr:cNvPr id="3" name="Rectangle 2">
              <a:extLst>
                <a:ext uri="{FF2B5EF4-FFF2-40B4-BE49-F238E27FC236}">
                  <a16:creationId xmlns:a16="http://schemas.microsoft.com/office/drawing/2014/main" id="{99AAACF1-7F2A-4A9E-92CA-9138E7212BF5}"/>
                </a:ext>
              </a:extLst>
            </xdr:cNvPr>
            <xdr:cNvSpPr/>
          </xdr:nvSpPr>
          <xdr:spPr>
            <a:xfrm>
              <a:off x="876300" y="653415"/>
              <a:ext cx="5915025" cy="24955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r>
                      <a:rPr lang="en-US" sz="1400" b="0" i="1">
                        <a:solidFill>
                          <a:sysClr val="windowText" lastClr="000000"/>
                        </a:solidFill>
                        <a:latin typeface="Cambria Math" panose="02040503050406030204" pitchFamily="18" charset="0"/>
                      </a:rPr>
                      <m:t>𝐹𝑖𝑠h</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𝑇𝑖𝑠𝑠𝑢𝑒</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𝐶𝑜𝑛𝑐𝑒𝑛𝑡𝑟𝑎𝑡𝑖𝑜𝑛</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𝑆𝑊𝐶</m:t>
                    </m:r>
                    <m:r>
                      <a:rPr lang="en-US" sz="1400" b="0" i="1">
                        <a:solidFill>
                          <a:sysClr val="windowText" lastClr="000000"/>
                        </a:solidFill>
                        <a:effectLst/>
                        <a:latin typeface="Cambria Math" panose="02040503050406030204" pitchFamily="18" charset="0"/>
                        <a:ea typeface="+mn-ea"/>
                        <a:cs typeface="+mn-cs"/>
                      </a:rPr>
                      <m:t>×</m:t>
                    </m:r>
                    <m:r>
                      <a:rPr lang="en-US" sz="1400" b="0" i="1">
                        <a:solidFill>
                          <a:sysClr val="windowText" lastClr="000000"/>
                        </a:solidFill>
                        <a:latin typeface="Cambria Math" panose="02040503050406030204" pitchFamily="18" charset="0"/>
                      </a:rPr>
                      <m:t>(</m:t>
                    </m:r>
                    <m:r>
                      <a:rPr lang="en-US" sz="1400" b="0" i="1">
                        <a:solidFill>
                          <a:sysClr val="windowText" lastClr="000000"/>
                        </a:solidFill>
                        <a:latin typeface="Cambria Math" panose="02040503050406030204" pitchFamily="18" charset="0"/>
                      </a:rPr>
                      <m:t>𝐵𝐴𝐹</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𝑜𝑟</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𝐵𝐶𝐹</m:t>
                    </m:r>
                    <m:r>
                      <a:rPr lang="en-US" sz="1400" b="0" i="1">
                        <a:solidFill>
                          <a:sysClr val="windowText" lastClr="000000"/>
                        </a:solidFill>
                        <a:latin typeface="Cambria Math" panose="02040503050406030204" pitchFamily="18" charset="0"/>
                      </a:rPr>
                      <m:t>)×</m:t>
                    </m:r>
                    <m:r>
                      <a:rPr lang="en-US" sz="1400" b="0" i="1">
                        <a:solidFill>
                          <a:sysClr val="windowText" lastClr="000000"/>
                        </a:solidFill>
                        <a:latin typeface="Cambria Math" panose="02040503050406030204" pitchFamily="18" charset="0"/>
                      </a:rPr>
                      <m:t>𝐶𝐹</m:t>
                    </m:r>
                    <m:r>
                      <a:rPr lang="en-US" sz="1400" b="0" i="1">
                        <a:solidFill>
                          <a:sysClr val="windowText" lastClr="000000"/>
                        </a:solidFill>
                        <a:latin typeface="Cambria Math" panose="02040503050406030204" pitchFamily="18" charset="0"/>
                      </a:rPr>
                      <m:t>1</m:t>
                    </m:r>
                  </m:oMath>
                </m:oMathPara>
              </a14:m>
              <a:endParaRPr lang="en-US" sz="1400">
                <a:solidFill>
                  <a:sysClr val="windowText" lastClr="000000"/>
                </a:solidFill>
              </a:endParaRPr>
            </a:p>
          </xdr:txBody>
        </xdr:sp>
      </mc:Choice>
      <mc:Fallback xmlns="">
        <xdr:sp macro="" textlink="">
          <xdr:nvSpPr>
            <xdr:cNvPr id="2" name="Rectangle 2">
              <a:extLst>
                <a:ext uri="{FF2B5EF4-FFF2-40B4-BE49-F238E27FC236}">
                  <a16:creationId xmlns:a16="http://schemas.microsoft.com/office/drawing/2014/main" id="{99AAACF1-7F2A-4A9E-92CA-9138E7212BF5}"/>
                </a:ext>
              </a:extLst>
            </xdr:cNvPr>
            <xdr:cNvSpPr/>
          </xdr:nvSpPr>
          <xdr:spPr>
            <a:xfrm>
              <a:off x="876300" y="653415"/>
              <a:ext cx="5915025" cy="24955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0" i="0">
                  <a:solidFill>
                    <a:sysClr val="windowText" lastClr="000000"/>
                  </a:solidFill>
                  <a:latin typeface="Cambria Math" panose="02040503050406030204" pitchFamily="18" charset="0"/>
                </a:rPr>
                <a:t>𝐹𝑖𝑠ℎ 𝑇𝑖𝑠𝑠𝑢𝑒 𝐶𝑜𝑛𝑐𝑒𝑛𝑡𝑟𝑎𝑡𝑖𝑜𝑛= 𝑆𝑊𝐶</a:t>
              </a:r>
              <a:r>
                <a:rPr lang="en-US" sz="1400" b="0" i="0">
                  <a:solidFill>
                    <a:sysClr val="windowText" lastClr="000000"/>
                  </a:solidFill>
                  <a:effectLst/>
                  <a:latin typeface="Cambria Math" panose="02040503050406030204" pitchFamily="18" charset="0"/>
                  <a:ea typeface="+mn-ea"/>
                  <a:cs typeface="+mn-cs"/>
                </a:rPr>
                <a:t>×</a:t>
              </a:r>
              <a:r>
                <a:rPr lang="en-US" sz="1400" b="0" i="0">
                  <a:solidFill>
                    <a:sysClr val="windowText" lastClr="000000"/>
                  </a:solidFill>
                  <a:latin typeface="Cambria Math" panose="02040503050406030204" pitchFamily="18" charset="0"/>
                </a:rPr>
                <a:t>(𝐵𝐴𝐹 𝑜𝑟 𝐵𝐶𝐹)×𝐶𝐹1</a:t>
              </a:r>
              <a:endParaRPr lang="en-US" sz="1400">
                <a:solidFill>
                  <a:sysClr val="windowText" lastClr="000000"/>
                </a:solidFill>
              </a:endParaRP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332014</xdr:colOff>
      <xdr:row>5</xdr:row>
      <xdr:rowOff>101600</xdr:rowOff>
    </xdr:to>
    <mc:AlternateContent xmlns:mc="http://schemas.openxmlformats.org/markup-compatibility/2006" xmlns:a14="http://schemas.microsoft.com/office/drawing/2010/main">
      <mc:Choice Requires="a14">
        <xdr:sp macro="" textlink="">
          <xdr:nvSpPr>
            <xdr:cNvPr id="2" name="TextBox 5">
              <a:extLst>
                <a:ext uri="{FF2B5EF4-FFF2-40B4-BE49-F238E27FC236}">
                  <a16:creationId xmlns:a16="http://schemas.microsoft.com/office/drawing/2014/main" id="{D4386CC9-CEA0-4D3B-A152-A811F5C3DD8E}"/>
                </a:ext>
              </a:extLst>
            </xdr:cNvPr>
            <xdr:cNvSpPr txBox="1"/>
          </xdr:nvSpPr>
          <xdr:spPr>
            <a:xfrm>
              <a:off x="0" y="419100"/>
              <a:ext cx="6351814" cy="65677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n-US" sz="1600" b="0" i="1">
                        <a:latin typeface="Cambria Math" panose="02040503050406030204" pitchFamily="18" charset="0"/>
                      </a:rPr>
                      <m:t>𝐴𝐷𝑅</m:t>
                    </m:r>
                    <m:r>
                      <a:rPr lang="en-US" sz="1600" b="0" i="1">
                        <a:latin typeface="Cambria Math" panose="02040503050406030204" pitchFamily="18" charset="0"/>
                      </a:rPr>
                      <m:t> </m:t>
                    </m:r>
                    <m:r>
                      <a:rPr lang="en-US" sz="1600" b="0" i="1">
                        <a:latin typeface="Cambria Math" panose="02040503050406030204" pitchFamily="18" charset="0"/>
                      </a:rPr>
                      <m:t>𝑜𝑟</m:t>
                    </m:r>
                    <m:r>
                      <a:rPr lang="en-US" sz="1600" b="0" i="1">
                        <a:latin typeface="Cambria Math" panose="02040503050406030204" pitchFamily="18" charset="0"/>
                      </a:rPr>
                      <m:t> </m:t>
                    </m:r>
                    <m:r>
                      <a:rPr lang="en-US" sz="1600" b="0" i="1">
                        <a:latin typeface="Cambria Math" panose="02040503050406030204" pitchFamily="18" charset="0"/>
                      </a:rPr>
                      <m:t>𝐴𝐷𝐷</m:t>
                    </m:r>
                    <m:r>
                      <a:rPr lang="en-US" sz="1600" b="0" i="1">
                        <a:latin typeface="Cambria Math" panose="02040503050406030204" pitchFamily="18" charset="0"/>
                      </a:rPr>
                      <m:t>=</m:t>
                    </m:r>
                    <m:f>
                      <m:fPr>
                        <m:ctrlPr>
                          <a:rPr lang="en-US" sz="1600" b="0" i="1">
                            <a:latin typeface="Cambria Math" panose="02040503050406030204" pitchFamily="18" charset="0"/>
                          </a:rPr>
                        </m:ctrlPr>
                      </m:fPr>
                      <m:num>
                        <m:r>
                          <a:rPr lang="en-US" sz="1600" b="0" i="1">
                            <a:latin typeface="Cambria Math" panose="02040503050406030204" pitchFamily="18" charset="0"/>
                          </a:rPr>
                          <m:t>(</m:t>
                        </m:r>
                        <m:r>
                          <a:rPr lang="en-US" sz="1600" b="0" i="1">
                            <a:latin typeface="Cambria Math" panose="02040503050406030204" pitchFamily="18" charset="0"/>
                          </a:rPr>
                          <m:t>𝑆𝑊𝐶</m:t>
                        </m:r>
                        <m:r>
                          <a:rPr lang="en-US" sz="1600" b="0" i="1">
                            <a:latin typeface="Cambria Math" panose="02040503050406030204" pitchFamily="18" charset="0"/>
                          </a:rPr>
                          <m:t> ×</m:t>
                        </m:r>
                        <m:r>
                          <a:rPr lang="en-US" sz="1600" b="0" i="1">
                            <a:latin typeface="Cambria Math" panose="02040503050406030204" pitchFamily="18" charset="0"/>
                            <a:ea typeface="Cambria Math" panose="02040503050406030204" pitchFamily="18" charset="0"/>
                          </a:rPr>
                          <m:t>𝐵𝐴𝐹</m:t>
                        </m:r>
                        <m:r>
                          <a:rPr lang="en-US" sz="1600" b="0" i="1">
                            <a:latin typeface="Cambria Math" panose="02040503050406030204" pitchFamily="18" charset="0"/>
                            <a:ea typeface="Cambria Math" panose="02040503050406030204" pitchFamily="18" charset="0"/>
                          </a:rPr>
                          <m:t> ×</m:t>
                        </m:r>
                        <m:r>
                          <a:rPr lang="en-US" sz="1600" b="0" i="1">
                            <a:latin typeface="Cambria Math" panose="02040503050406030204" pitchFamily="18" charset="0"/>
                            <a:ea typeface="Cambria Math" panose="02040503050406030204" pitchFamily="18" charset="0"/>
                          </a:rPr>
                          <m:t>𝐼𝑅</m:t>
                        </m:r>
                        <m:r>
                          <a:rPr lang="en-US" sz="1600" b="0" i="1">
                            <a:latin typeface="Cambria Math" panose="02040503050406030204" pitchFamily="18" charset="0"/>
                            <a:ea typeface="Cambria Math" panose="02040503050406030204" pitchFamily="18" charset="0"/>
                          </a:rPr>
                          <m:t>×</m:t>
                        </m:r>
                        <m:r>
                          <a:rPr lang="en-US" sz="1600" b="0" i="1">
                            <a:latin typeface="Cambria Math" panose="02040503050406030204" pitchFamily="18" charset="0"/>
                            <a:ea typeface="Cambria Math" panose="02040503050406030204" pitchFamily="18" charset="0"/>
                          </a:rPr>
                          <m:t>𝐶𝐹</m:t>
                        </m:r>
                        <m:r>
                          <a:rPr lang="en-US" sz="1600" b="0" i="1">
                            <a:latin typeface="Cambria Math" panose="02040503050406030204" pitchFamily="18" charset="0"/>
                            <a:ea typeface="Cambria Math" panose="02040503050406030204" pitchFamily="18" charset="0"/>
                          </a:rPr>
                          <m:t>1×</m:t>
                        </m:r>
                        <m:r>
                          <a:rPr lang="en-US" sz="1600" b="0" i="1">
                            <a:latin typeface="Cambria Math" panose="02040503050406030204" pitchFamily="18" charset="0"/>
                            <a:ea typeface="Cambria Math" panose="02040503050406030204" pitchFamily="18" charset="0"/>
                          </a:rPr>
                          <m:t>𝐶𝐹</m:t>
                        </m:r>
                        <m:r>
                          <a:rPr lang="en-US" sz="1600" b="0" i="1">
                            <a:latin typeface="Cambria Math" panose="02040503050406030204" pitchFamily="18" charset="0"/>
                            <a:ea typeface="Cambria Math" panose="02040503050406030204" pitchFamily="18" charset="0"/>
                          </a:rPr>
                          <m:t>2×</m:t>
                        </m:r>
                        <m:r>
                          <a:rPr lang="en-US" sz="1600" b="0" i="1">
                            <a:latin typeface="Cambria Math" panose="02040503050406030204" pitchFamily="18" charset="0"/>
                            <a:ea typeface="Cambria Math" panose="02040503050406030204" pitchFamily="18" charset="0"/>
                          </a:rPr>
                          <m:t>𝐸𝐷</m:t>
                        </m:r>
                        <m:r>
                          <a:rPr lang="en-US" sz="1600" b="0" i="1">
                            <a:latin typeface="Cambria Math" panose="02040503050406030204" pitchFamily="18" charset="0"/>
                            <a:ea typeface="Cambria Math" panose="02040503050406030204" pitchFamily="18" charset="0"/>
                          </a:rPr>
                          <m:t>)</m:t>
                        </m:r>
                      </m:num>
                      <m:den>
                        <m:r>
                          <a:rPr lang="en-US" sz="1600" b="0" i="1">
                            <a:latin typeface="Cambria Math" panose="02040503050406030204" pitchFamily="18" charset="0"/>
                          </a:rPr>
                          <m:t>𝐴𝑇</m:t>
                        </m:r>
                      </m:den>
                    </m:f>
                  </m:oMath>
                </m:oMathPara>
              </a14:m>
              <a:endParaRPr lang="en-US" sz="1600"/>
            </a:p>
          </xdr:txBody>
        </xdr:sp>
      </mc:Choice>
      <mc:Fallback xmlns="">
        <xdr:sp macro="" textlink="">
          <xdr:nvSpPr>
            <xdr:cNvPr id="2" name="TextBox 5">
              <a:extLst>
                <a:ext uri="{FF2B5EF4-FFF2-40B4-BE49-F238E27FC236}">
                  <a16:creationId xmlns:a16="http://schemas.microsoft.com/office/drawing/2014/main" id="{D4386CC9-CEA0-4D3B-A152-A811F5C3DD8E}"/>
                </a:ext>
              </a:extLst>
            </xdr:cNvPr>
            <xdr:cNvSpPr txBox="1"/>
          </xdr:nvSpPr>
          <xdr:spPr>
            <a:xfrm>
              <a:off x="0" y="419100"/>
              <a:ext cx="6351814" cy="65677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r>
                <a:rPr lang="en-US" sz="1600" b="0" i="0">
                  <a:latin typeface="Cambria Math" panose="02040503050406030204" pitchFamily="18" charset="0"/>
                </a:rPr>
                <a:t>𝐴𝐷𝑅 𝑜𝑟 𝐴𝐷𝐷=((𝑆𝑊𝐶 ×</a:t>
              </a:r>
              <a:r>
                <a:rPr lang="en-US" sz="1600" b="0" i="0">
                  <a:latin typeface="Cambria Math" panose="02040503050406030204" pitchFamily="18" charset="0"/>
                  <a:ea typeface="Cambria Math" panose="02040503050406030204" pitchFamily="18" charset="0"/>
                </a:rPr>
                <a:t>𝐵𝐴𝐹 ×𝐼𝑅×𝐶𝐹1×𝐶𝐹2×𝐸𝐷))/</a:t>
              </a:r>
              <a:r>
                <a:rPr lang="en-US" sz="1600" b="0" i="0">
                  <a:latin typeface="Cambria Math" panose="02040503050406030204" pitchFamily="18" charset="0"/>
                </a:rPr>
                <a:t>𝐴𝑇</a:t>
              </a:r>
              <a:endParaRPr lang="en-US" sz="1600"/>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xdr:row>
      <xdr:rowOff>38100</xdr:rowOff>
    </xdr:from>
    <xdr:to>
      <xdr:col>2</xdr:col>
      <xdr:colOff>1264919</xdr:colOff>
      <xdr:row>5</xdr:row>
      <xdr:rowOff>32476</xdr:rowOff>
    </xdr:to>
    <mc:AlternateContent xmlns:mc="http://schemas.openxmlformats.org/markup-compatibility/2006" xmlns:a14="http://schemas.microsoft.com/office/drawing/2010/main">
      <mc:Choice Requires="a14">
        <xdr:sp macro="" textlink="">
          <xdr:nvSpPr>
            <xdr:cNvPr id="4" name="TextBox 5">
              <a:extLst>
                <a:ext uri="{FF2B5EF4-FFF2-40B4-BE49-F238E27FC236}">
                  <a16:creationId xmlns:a16="http://schemas.microsoft.com/office/drawing/2014/main" id="{FD7FDEA8-5A0D-4455-83CD-E00DC6BA7CD8}"/>
                </a:ext>
              </a:extLst>
            </xdr:cNvPr>
            <xdr:cNvSpPr txBox="1"/>
          </xdr:nvSpPr>
          <xdr:spPr>
            <a:xfrm>
              <a:off x="38100" y="449580"/>
              <a:ext cx="4968239" cy="54301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n-US" sz="1600" b="0" i="1">
                        <a:latin typeface="Cambria Math" panose="02040503050406030204" pitchFamily="18" charset="0"/>
                      </a:rPr>
                      <m:t>𝐴𝐷𝑅</m:t>
                    </m:r>
                    <m:r>
                      <a:rPr lang="en-US" sz="1600" b="0" i="1">
                        <a:latin typeface="Cambria Math" panose="02040503050406030204" pitchFamily="18" charset="0"/>
                      </a:rPr>
                      <m:t> </m:t>
                    </m:r>
                    <m:r>
                      <a:rPr lang="en-US" sz="1600" b="0" i="1">
                        <a:latin typeface="Cambria Math" panose="02040503050406030204" pitchFamily="18" charset="0"/>
                      </a:rPr>
                      <m:t>𝑜𝑟</m:t>
                    </m:r>
                    <m:r>
                      <a:rPr lang="en-US" sz="1600" b="0" i="1">
                        <a:latin typeface="Cambria Math" panose="02040503050406030204" pitchFamily="18" charset="0"/>
                      </a:rPr>
                      <m:t> </m:t>
                    </m:r>
                    <m:r>
                      <a:rPr lang="en-US" sz="1600" b="0" i="1">
                        <a:latin typeface="Cambria Math" panose="02040503050406030204" pitchFamily="18" charset="0"/>
                      </a:rPr>
                      <m:t>𝐴𝐷𝐷</m:t>
                    </m:r>
                    <m:r>
                      <a:rPr lang="en-US" sz="1600" b="0" i="1">
                        <a:latin typeface="Cambria Math" panose="02040503050406030204" pitchFamily="18" charset="0"/>
                      </a:rPr>
                      <m:t>=</m:t>
                    </m:r>
                    <m:f>
                      <m:fPr>
                        <m:ctrlPr>
                          <a:rPr lang="en-US" sz="1600" b="0" i="1">
                            <a:latin typeface="Cambria Math" panose="02040503050406030204" pitchFamily="18" charset="0"/>
                          </a:rPr>
                        </m:ctrlPr>
                      </m:fPr>
                      <m:num>
                        <m:r>
                          <a:rPr lang="en-US" sz="1600" b="0" i="1">
                            <a:latin typeface="Cambria Math" panose="02040503050406030204" pitchFamily="18" charset="0"/>
                          </a:rPr>
                          <m:t>(</m:t>
                        </m:r>
                        <m:r>
                          <a:rPr lang="en-US" sz="1600" b="0" i="1">
                            <a:latin typeface="Cambria Math" panose="02040503050406030204" pitchFamily="18" charset="0"/>
                          </a:rPr>
                          <m:t>𝑆𝑊𝐶</m:t>
                        </m:r>
                        <m:r>
                          <a:rPr lang="en-US" sz="1600" b="0" i="1">
                            <a:latin typeface="Cambria Math" panose="02040503050406030204" pitchFamily="18" charset="0"/>
                          </a:rPr>
                          <m:t>×</m:t>
                        </m:r>
                        <m:r>
                          <a:rPr lang="en-US" sz="1600" b="0" i="1">
                            <a:latin typeface="Cambria Math" panose="02040503050406030204" pitchFamily="18" charset="0"/>
                            <a:ea typeface="Cambria Math" panose="02040503050406030204" pitchFamily="18" charset="0"/>
                          </a:rPr>
                          <m:t>𝐵𝐴𝐹</m:t>
                        </m:r>
                        <m:r>
                          <a:rPr lang="en-US" sz="1600" b="0" i="1">
                            <a:latin typeface="Cambria Math" panose="02040503050406030204" pitchFamily="18" charset="0"/>
                            <a:ea typeface="Cambria Math" panose="02040503050406030204" pitchFamily="18" charset="0"/>
                          </a:rPr>
                          <m:t>×</m:t>
                        </m:r>
                        <m:r>
                          <a:rPr lang="en-US" sz="1600" b="0" i="1">
                            <a:latin typeface="Cambria Math" panose="02040503050406030204" pitchFamily="18" charset="0"/>
                            <a:ea typeface="Cambria Math" panose="02040503050406030204" pitchFamily="18" charset="0"/>
                          </a:rPr>
                          <m:t>𝐼𝑅</m:t>
                        </m:r>
                        <m:r>
                          <a:rPr lang="en-US" sz="1600" b="0" i="1">
                            <a:latin typeface="Cambria Math" panose="02040503050406030204" pitchFamily="18" charset="0"/>
                            <a:ea typeface="Cambria Math" panose="02040503050406030204" pitchFamily="18" charset="0"/>
                          </a:rPr>
                          <m:t>×</m:t>
                        </m:r>
                        <m:r>
                          <a:rPr lang="en-US" sz="1600" b="0" i="1">
                            <a:latin typeface="Cambria Math" panose="02040503050406030204" pitchFamily="18" charset="0"/>
                            <a:ea typeface="Cambria Math" panose="02040503050406030204" pitchFamily="18" charset="0"/>
                          </a:rPr>
                          <m:t>𝐶𝐹</m:t>
                        </m:r>
                        <m:r>
                          <a:rPr lang="en-US" sz="1600" b="0" i="1">
                            <a:latin typeface="Cambria Math" panose="02040503050406030204" pitchFamily="18" charset="0"/>
                            <a:ea typeface="Cambria Math" panose="02040503050406030204" pitchFamily="18" charset="0"/>
                          </a:rPr>
                          <m:t>1×</m:t>
                        </m:r>
                        <m:r>
                          <a:rPr lang="en-US" sz="1600" b="0" i="1">
                            <a:latin typeface="Cambria Math" panose="02040503050406030204" pitchFamily="18" charset="0"/>
                            <a:ea typeface="Cambria Math" panose="02040503050406030204" pitchFamily="18" charset="0"/>
                          </a:rPr>
                          <m:t>𝐶𝐹</m:t>
                        </m:r>
                        <m:r>
                          <a:rPr lang="en-US" sz="1600" b="0" i="1">
                            <a:latin typeface="Cambria Math" panose="02040503050406030204" pitchFamily="18" charset="0"/>
                            <a:ea typeface="Cambria Math" panose="02040503050406030204" pitchFamily="18" charset="0"/>
                          </a:rPr>
                          <m:t>2×</m:t>
                        </m:r>
                        <m:r>
                          <a:rPr lang="en-US" sz="1600" b="0" i="1">
                            <a:latin typeface="Cambria Math" panose="02040503050406030204" pitchFamily="18" charset="0"/>
                            <a:ea typeface="Cambria Math" panose="02040503050406030204" pitchFamily="18" charset="0"/>
                          </a:rPr>
                          <m:t>𝐸𝐷</m:t>
                        </m:r>
                        <m:r>
                          <a:rPr lang="en-US" sz="1600" b="0" i="1">
                            <a:latin typeface="Cambria Math" panose="02040503050406030204" pitchFamily="18" charset="0"/>
                            <a:ea typeface="Cambria Math" panose="02040503050406030204" pitchFamily="18" charset="0"/>
                          </a:rPr>
                          <m:t>)</m:t>
                        </m:r>
                      </m:num>
                      <m:den>
                        <m:r>
                          <a:rPr lang="en-US" sz="1600" b="0" i="1">
                            <a:latin typeface="Cambria Math" panose="02040503050406030204" pitchFamily="18" charset="0"/>
                          </a:rPr>
                          <m:t>𝐴𝑇</m:t>
                        </m:r>
                      </m:den>
                    </m:f>
                  </m:oMath>
                </m:oMathPara>
              </a14:m>
              <a:endParaRPr lang="en-US" sz="1600"/>
            </a:p>
          </xdr:txBody>
        </xdr:sp>
      </mc:Choice>
      <mc:Fallback xmlns="">
        <xdr:sp macro="" textlink="">
          <xdr:nvSpPr>
            <xdr:cNvPr id="4" name="TextBox 5">
              <a:extLst>
                <a:ext uri="{FF2B5EF4-FFF2-40B4-BE49-F238E27FC236}">
                  <a16:creationId xmlns:a16="http://schemas.microsoft.com/office/drawing/2014/main" id="{FD7FDEA8-5A0D-4455-83CD-E00DC6BA7CD8}"/>
                </a:ext>
              </a:extLst>
            </xdr:cNvPr>
            <xdr:cNvSpPr txBox="1"/>
          </xdr:nvSpPr>
          <xdr:spPr>
            <a:xfrm>
              <a:off x="38100" y="449580"/>
              <a:ext cx="4968239" cy="54301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r>
                <a:rPr lang="en-US" sz="1600" b="0" i="0">
                  <a:latin typeface="Cambria Math" panose="02040503050406030204" pitchFamily="18" charset="0"/>
                </a:rPr>
                <a:t>𝐴𝐷𝑅 𝑜𝑟 𝐴𝐷𝐷=((𝑆𝑊𝐶×</a:t>
              </a:r>
              <a:r>
                <a:rPr lang="en-US" sz="1600" b="0" i="0">
                  <a:latin typeface="Cambria Math" panose="02040503050406030204" pitchFamily="18" charset="0"/>
                  <a:ea typeface="Cambria Math" panose="02040503050406030204" pitchFamily="18" charset="0"/>
                </a:rPr>
                <a:t>𝐵𝐴𝐹×𝐼𝑅×𝐶𝐹1×𝐶𝐹2×𝐸𝐷))/</a:t>
              </a:r>
              <a:r>
                <a:rPr lang="en-US" sz="1600" b="0" i="0">
                  <a:latin typeface="Cambria Math" panose="02040503050406030204" pitchFamily="18" charset="0"/>
                </a:rPr>
                <a:t>𝐴𝑇</a:t>
              </a:r>
              <a:endParaRPr lang="en-US" sz="1600"/>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13607</xdr:colOff>
      <xdr:row>1</xdr:row>
      <xdr:rowOff>157299</xdr:rowOff>
    </xdr:from>
    <xdr:to>
      <xdr:col>6</xdr:col>
      <xdr:colOff>29935</xdr:colOff>
      <xdr:row>5</xdr:row>
      <xdr:rowOff>66131</xdr:rowOff>
    </xdr:to>
    <mc:AlternateContent xmlns:mc="http://schemas.openxmlformats.org/markup-compatibility/2006" xmlns:a14="http://schemas.microsoft.com/office/drawing/2010/main">
      <mc:Choice Requires="a14">
        <xdr:sp macro="" textlink="">
          <xdr:nvSpPr>
            <xdr:cNvPr id="2" name="TextBox 5">
              <a:extLst>
                <a:ext uri="{FF2B5EF4-FFF2-40B4-BE49-F238E27FC236}">
                  <a16:creationId xmlns:a16="http://schemas.microsoft.com/office/drawing/2014/main" id="{FFA44229-475F-4C69-A11C-911E715E0ED4}"/>
                </a:ext>
              </a:extLst>
            </xdr:cNvPr>
            <xdr:cNvSpPr txBox="1"/>
          </xdr:nvSpPr>
          <xdr:spPr>
            <a:xfrm>
              <a:off x="13607" y="388620"/>
              <a:ext cx="8969828" cy="61640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n-US" b="0" i="1">
                        <a:latin typeface="Cambria Math" panose="02040503050406030204" pitchFamily="18" charset="0"/>
                      </a:rPr>
                      <m:t>𝐴𝐷𝑅</m:t>
                    </m:r>
                    <m:r>
                      <a:rPr lang="en-US" b="0" i="1">
                        <a:latin typeface="Cambria Math" panose="02040503050406030204" pitchFamily="18" charset="0"/>
                      </a:rPr>
                      <m:t> </m:t>
                    </m:r>
                    <m:r>
                      <a:rPr lang="en-US" b="0" i="1">
                        <a:latin typeface="Cambria Math" panose="02040503050406030204" pitchFamily="18" charset="0"/>
                      </a:rPr>
                      <m:t>𝑜𝑟</m:t>
                    </m:r>
                    <m:r>
                      <a:rPr lang="en-US" b="0" i="1">
                        <a:latin typeface="Cambria Math" panose="02040503050406030204" pitchFamily="18" charset="0"/>
                      </a:rPr>
                      <m:t> </m:t>
                    </m:r>
                    <m:r>
                      <a:rPr lang="en-US" b="0" i="1">
                        <a:latin typeface="Cambria Math" panose="02040503050406030204" pitchFamily="18" charset="0"/>
                      </a:rPr>
                      <m:t>𝐴𝐷𝐷</m:t>
                    </m:r>
                    <m:r>
                      <a:rPr lang="en-US" b="0" i="1">
                        <a:latin typeface="Cambria Math" panose="02040503050406030204" pitchFamily="18" charset="0"/>
                      </a:rPr>
                      <m:t>=</m:t>
                    </m:r>
                    <m:f>
                      <m:fPr>
                        <m:ctrlPr>
                          <a:rPr lang="en-US" b="0" i="1">
                            <a:latin typeface="Cambria Math" panose="02040503050406030204" pitchFamily="18" charset="0"/>
                          </a:rPr>
                        </m:ctrlPr>
                      </m:fPr>
                      <m:num>
                        <m:r>
                          <a:rPr lang="en-US" b="0" i="1">
                            <a:latin typeface="Cambria Math" panose="02040503050406030204" pitchFamily="18" charset="0"/>
                          </a:rPr>
                          <m:t>(</m:t>
                        </m:r>
                        <m:r>
                          <a:rPr lang="en-US" b="0" i="1">
                            <a:latin typeface="Cambria Math" panose="02040503050406030204" pitchFamily="18" charset="0"/>
                          </a:rPr>
                          <m:t>𝑆𝑊𝐶</m:t>
                        </m:r>
                        <m:r>
                          <a:rPr lang="en-US" b="0" i="1">
                            <a:latin typeface="Cambria Math" panose="02040503050406030204" pitchFamily="18" charset="0"/>
                          </a:rPr>
                          <m:t>×</m:t>
                        </m:r>
                        <m:r>
                          <a:rPr lang="en-US" b="0" i="1">
                            <a:latin typeface="Cambria Math" panose="02040503050406030204" pitchFamily="18" charset="0"/>
                            <a:ea typeface="Cambria Math" panose="02040503050406030204" pitchFamily="18" charset="0"/>
                          </a:rPr>
                          <m:t>𝐵𝐴𝐹</m:t>
                        </m:r>
                        <m:r>
                          <a:rPr lang="en-US" b="0" i="1">
                            <a:latin typeface="Cambria Math" panose="02040503050406030204" pitchFamily="18" charset="0"/>
                            <a:ea typeface="Cambria Math" panose="02040503050406030204" pitchFamily="18" charset="0"/>
                          </a:rPr>
                          <m:t>×</m:t>
                        </m:r>
                        <m:r>
                          <a:rPr lang="en-US" b="0" i="1">
                            <a:latin typeface="Cambria Math" panose="02040503050406030204" pitchFamily="18" charset="0"/>
                            <a:ea typeface="Cambria Math" panose="02040503050406030204" pitchFamily="18" charset="0"/>
                          </a:rPr>
                          <m:t>𝐼𝑅</m:t>
                        </m:r>
                        <m:r>
                          <a:rPr lang="en-US" b="0" i="1">
                            <a:latin typeface="Cambria Math" panose="02040503050406030204" pitchFamily="18" charset="0"/>
                            <a:ea typeface="Cambria Math" panose="02040503050406030204" pitchFamily="18" charset="0"/>
                          </a:rPr>
                          <m:t>×</m:t>
                        </m:r>
                        <m:r>
                          <a:rPr lang="en-US" b="0" i="1">
                            <a:latin typeface="Cambria Math" panose="02040503050406030204" pitchFamily="18" charset="0"/>
                            <a:ea typeface="Cambria Math" panose="02040503050406030204" pitchFamily="18" charset="0"/>
                          </a:rPr>
                          <m:t>𝐶𝐹</m:t>
                        </m:r>
                        <m:r>
                          <a:rPr lang="en-US" b="0" i="1">
                            <a:latin typeface="Cambria Math" panose="02040503050406030204" pitchFamily="18" charset="0"/>
                            <a:ea typeface="Cambria Math" panose="02040503050406030204" pitchFamily="18" charset="0"/>
                          </a:rPr>
                          <m:t>1×</m:t>
                        </m:r>
                        <m:r>
                          <a:rPr lang="en-US" b="0" i="1">
                            <a:latin typeface="Cambria Math" panose="02040503050406030204" pitchFamily="18" charset="0"/>
                            <a:ea typeface="Cambria Math" panose="02040503050406030204" pitchFamily="18" charset="0"/>
                          </a:rPr>
                          <m:t>𝐶𝐹</m:t>
                        </m:r>
                        <m:r>
                          <a:rPr lang="en-US" b="0" i="1">
                            <a:latin typeface="Cambria Math" panose="02040503050406030204" pitchFamily="18" charset="0"/>
                            <a:ea typeface="Cambria Math" panose="02040503050406030204" pitchFamily="18" charset="0"/>
                          </a:rPr>
                          <m:t>2×</m:t>
                        </m:r>
                        <m:r>
                          <a:rPr lang="en-US" b="0" i="1">
                            <a:latin typeface="Cambria Math" panose="02040503050406030204" pitchFamily="18" charset="0"/>
                            <a:ea typeface="Cambria Math" panose="02040503050406030204" pitchFamily="18" charset="0"/>
                          </a:rPr>
                          <m:t>𝐸𝐷</m:t>
                        </m:r>
                        <m:r>
                          <a:rPr lang="en-US" b="0" i="1">
                            <a:latin typeface="Cambria Math" panose="02040503050406030204" pitchFamily="18" charset="0"/>
                            <a:ea typeface="Cambria Math" panose="02040503050406030204" pitchFamily="18" charset="0"/>
                          </a:rPr>
                          <m:t>)</m:t>
                        </m:r>
                      </m:num>
                      <m:den>
                        <m:r>
                          <a:rPr lang="en-US" b="0" i="1">
                            <a:latin typeface="Cambria Math" panose="02040503050406030204" pitchFamily="18" charset="0"/>
                          </a:rPr>
                          <m:t>𝐴𝑇</m:t>
                        </m:r>
                      </m:den>
                    </m:f>
                  </m:oMath>
                </m:oMathPara>
              </a14:m>
              <a:endParaRPr lang="en-US"/>
            </a:p>
          </xdr:txBody>
        </xdr:sp>
      </mc:Choice>
      <mc:Fallback xmlns="">
        <xdr:sp macro="" textlink="">
          <xdr:nvSpPr>
            <xdr:cNvPr id="2" name="TextBox 5">
              <a:extLst>
                <a:ext uri="{FF2B5EF4-FFF2-40B4-BE49-F238E27FC236}">
                  <a16:creationId xmlns:a16="http://schemas.microsoft.com/office/drawing/2014/main" id="{FFA44229-475F-4C69-A11C-911E715E0ED4}"/>
                </a:ext>
              </a:extLst>
            </xdr:cNvPr>
            <xdr:cNvSpPr txBox="1"/>
          </xdr:nvSpPr>
          <xdr:spPr>
            <a:xfrm>
              <a:off x="13607" y="388620"/>
              <a:ext cx="8969828" cy="61640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r>
                <a:rPr lang="en-US" b="0" i="0">
                  <a:latin typeface="Cambria Math" panose="02040503050406030204" pitchFamily="18" charset="0"/>
                </a:rPr>
                <a:t>𝐴𝐷𝑅 𝑜𝑟 𝐴𝐷𝐷=((𝑆𝑊𝐶×</a:t>
              </a:r>
              <a:r>
                <a:rPr lang="en-US" b="0" i="0">
                  <a:latin typeface="Cambria Math" panose="02040503050406030204" pitchFamily="18" charset="0"/>
                  <a:ea typeface="Cambria Math" panose="02040503050406030204" pitchFamily="18" charset="0"/>
                </a:rPr>
                <a:t>𝐵𝐴𝐹×𝐼𝑅×𝐶𝐹1×𝐶𝐹2×𝐸𝐷))/</a:t>
              </a:r>
              <a:r>
                <a:rPr lang="en-US" b="0" i="0">
                  <a:latin typeface="Cambria Math" panose="02040503050406030204" pitchFamily="18" charset="0"/>
                </a:rPr>
                <a:t>𝐴𝑇</a:t>
              </a:r>
              <a:endParaRPr lang="en-US"/>
            </a:p>
          </xdr:txBody>
        </xdr:sp>
      </mc:Fallback>
    </mc:AlternateContent>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hero.epa.gov/hero/index.cfm/reference/details/reference_id/786546" TargetMode="External"/><Relationship Id="rId7" Type="http://schemas.openxmlformats.org/officeDocument/2006/relationships/hyperlink" Target="https://hero.epa.gov/hero/index.cfm/reference/details/reference_id/12091376" TargetMode="External"/><Relationship Id="rId2" Type="http://schemas.openxmlformats.org/officeDocument/2006/relationships/hyperlink" Target="https://hero.epa.gov/hero/index.cfm/reference/details/reference_id/679985" TargetMode="External"/><Relationship Id="rId1" Type="http://schemas.openxmlformats.org/officeDocument/2006/relationships/hyperlink" Target="https://hero.epa.gov/hero/index.cfm/reference/details/reference_id/2519056" TargetMode="External"/><Relationship Id="rId6" Type="http://schemas.openxmlformats.org/officeDocument/2006/relationships/hyperlink" Target="https://hero.epa.gov/hero/index.cfm/reference/details/reference_id/12091376" TargetMode="External"/><Relationship Id="rId5" Type="http://schemas.openxmlformats.org/officeDocument/2006/relationships/hyperlink" Target="https://hero.epa.gov/hero/index.cfm/reference/details/reference_id/6330141" TargetMode="External"/><Relationship Id="rId4" Type="http://schemas.openxmlformats.org/officeDocument/2006/relationships/hyperlink" Target="https://hero.epa.gov/hero/index.cfm/reference/details/reference_id/7306435"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hero.epa.gov/hero/index.cfm/reference/details/reference_id/6330141"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EF3C-533F-4A6E-8B77-FC7BEC559B94}">
  <sheetPr codeName="Sheet1"/>
  <dimension ref="B1:F13"/>
  <sheetViews>
    <sheetView tabSelected="1" zoomScaleNormal="100" workbookViewId="0">
      <selection activeCell="D30" sqref="D30"/>
    </sheetView>
  </sheetViews>
  <sheetFormatPr defaultColWidth="9.140625" defaultRowHeight="15" x14ac:dyDescent="0.25"/>
  <cols>
    <col min="1" max="1" width="13.42578125" style="2" customWidth="1"/>
    <col min="2" max="2" width="11.42578125" style="2" customWidth="1"/>
    <col min="3" max="3" width="10.85546875" style="2" customWidth="1"/>
    <col min="4" max="4" width="11.42578125" style="2" customWidth="1"/>
    <col min="5" max="5" width="11.85546875" style="2" customWidth="1"/>
    <col min="6" max="16384" width="9.140625" style="2"/>
  </cols>
  <sheetData>
    <row r="1" spans="2:6" ht="15.6" x14ac:dyDescent="0.3">
      <c r="B1" s="1"/>
      <c r="C1" s="1"/>
      <c r="D1" s="1"/>
      <c r="E1" s="1"/>
      <c r="F1" s="1"/>
    </row>
    <row r="2" spans="2:6" ht="13.9" x14ac:dyDescent="0.25">
      <c r="B2" s="3"/>
      <c r="C2" s="4" t="s">
        <v>111</v>
      </c>
      <c r="D2" s="4"/>
      <c r="E2" s="4"/>
      <c r="F2" s="3"/>
    </row>
    <row r="3" spans="2:6" ht="14.45" customHeight="1" x14ac:dyDescent="0.25">
      <c r="B3" s="5"/>
      <c r="C3" s="6"/>
      <c r="D3" s="7">
        <v>45778</v>
      </c>
      <c r="E3" s="8"/>
      <c r="F3" s="5"/>
    </row>
    <row r="6" spans="2:6" ht="36.75" customHeight="1" x14ac:dyDescent="0.25">
      <c r="B6" s="9" t="s">
        <v>0</v>
      </c>
      <c r="C6" s="9"/>
      <c r="D6" s="9"/>
      <c r="E6" s="9"/>
      <c r="F6" s="9"/>
    </row>
    <row r="7" spans="2:6" ht="20.25" customHeight="1" x14ac:dyDescent="0.25">
      <c r="B7" s="9"/>
      <c r="C7" s="9"/>
      <c r="D7" s="9"/>
      <c r="E7" s="9"/>
      <c r="F7" s="9"/>
    </row>
    <row r="10" spans="2:6" ht="22.9" x14ac:dyDescent="0.25">
      <c r="B10" s="9" t="s">
        <v>1</v>
      </c>
      <c r="C10" s="9"/>
      <c r="D10" s="9"/>
      <c r="E10" s="9"/>
      <c r="F10" s="9"/>
    </row>
    <row r="13" spans="2:6" ht="18" x14ac:dyDescent="0.35">
      <c r="B13" s="10" t="s">
        <v>2</v>
      </c>
      <c r="C13" s="10"/>
      <c r="D13" s="10"/>
      <c r="E13" s="10"/>
      <c r="F13" s="10"/>
    </row>
  </sheetData>
  <sheetProtection sheet="1" objects="1" scenarios="1" formatCells="0" formatColumns="0" formatRows="0" sort="0" autoFilter="0"/>
  <mergeCells count="4">
    <mergeCell ref="B6:F7"/>
    <mergeCell ref="B10:F10"/>
    <mergeCell ref="B13:F13"/>
    <mergeCell ref="C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F8A8-1753-4CF8-BEFE-DFC31292D632}">
  <sheetPr codeName="Sheet2"/>
  <dimension ref="A21:P44"/>
  <sheetViews>
    <sheetView workbookViewId="0"/>
  </sheetViews>
  <sheetFormatPr defaultRowHeight="15" x14ac:dyDescent="0.25"/>
  <cols>
    <col min="1" max="1" width="26.85546875" style="13" customWidth="1"/>
    <col min="2" max="2" width="27.5703125" style="13" customWidth="1"/>
    <col min="3" max="3" width="14.42578125" style="13" customWidth="1"/>
    <col min="4" max="5" width="15.42578125" style="13" customWidth="1"/>
    <col min="6" max="16384" width="9.140625" style="13"/>
  </cols>
  <sheetData>
    <row r="21" spans="1:16" x14ac:dyDescent="0.25">
      <c r="A21" s="11" t="s">
        <v>3</v>
      </c>
      <c r="B21" s="12" t="s">
        <v>4</v>
      </c>
    </row>
    <row r="22" spans="1:16" x14ac:dyDescent="0.25">
      <c r="A22" s="14" t="s">
        <v>5</v>
      </c>
      <c r="B22" s="15" t="s">
        <v>6</v>
      </c>
      <c r="C22" s="15"/>
      <c r="D22" s="15"/>
      <c r="E22" s="15"/>
      <c r="F22" s="15"/>
      <c r="G22" s="15"/>
      <c r="H22" s="15"/>
      <c r="I22" s="15"/>
      <c r="J22" s="15"/>
      <c r="K22" s="15"/>
      <c r="L22" s="15"/>
      <c r="M22" s="15"/>
      <c r="N22" s="15"/>
      <c r="O22" s="15"/>
      <c r="P22" s="15"/>
    </row>
    <row r="23" spans="1:16" x14ac:dyDescent="0.25">
      <c r="A23" s="14"/>
      <c r="B23" s="15"/>
      <c r="C23" s="15"/>
      <c r="D23" s="15"/>
      <c r="E23" s="15"/>
      <c r="F23" s="15"/>
      <c r="G23" s="15"/>
      <c r="H23" s="15"/>
      <c r="I23" s="15"/>
      <c r="J23" s="15"/>
      <c r="K23" s="15"/>
      <c r="L23" s="15"/>
      <c r="M23" s="15"/>
      <c r="N23" s="15"/>
      <c r="O23" s="15"/>
      <c r="P23" s="15"/>
    </row>
    <row r="24" spans="1:16" x14ac:dyDescent="0.25">
      <c r="A24" s="16" t="s">
        <v>7</v>
      </c>
      <c r="B24" s="13" t="s">
        <v>8</v>
      </c>
    </row>
    <row r="26" spans="1:16" x14ac:dyDescent="0.25">
      <c r="A26" s="16" t="s">
        <v>9</v>
      </c>
      <c r="B26" s="17" t="s">
        <v>10</v>
      </c>
      <c r="C26" s="18" t="s">
        <v>11</v>
      </c>
      <c r="D26" s="19" t="s">
        <v>12</v>
      </c>
      <c r="E26" s="20"/>
    </row>
    <row r="27" spans="1:16" x14ac:dyDescent="0.25">
      <c r="B27" s="21"/>
      <c r="C27" s="22"/>
      <c r="D27" s="23" t="s">
        <v>13</v>
      </c>
      <c r="E27" s="24" t="s">
        <v>14</v>
      </c>
    </row>
    <row r="28" spans="1:16" ht="17.25" x14ac:dyDescent="0.25">
      <c r="B28" s="25" t="s">
        <v>15</v>
      </c>
      <c r="C28" s="26">
        <v>7.83</v>
      </c>
      <c r="D28" s="26" t="s">
        <v>16</v>
      </c>
      <c r="E28" s="27" t="s">
        <v>16</v>
      </c>
    </row>
    <row r="29" spans="1:16" ht="17.25" x14ac:dyDescent="0.25">
      <c r="B29" s="25" t="s">
        <v>17</v>
      </c>
      <c r="C29" s="26">
        <v>11.4</v>
      </c>
      <c r="D29" s="26">
        <v>5.2999999999999999E-2</v>
      </c>
      <c r="E29" s="27">
        <v>0.41199999999999998</v>
      </c>
      <c r="F29" s="28" t="s">
        <v>18</v>
      </c>
      <c r="G29" s="28"/>
      <c r="H29" s="28"/>
      <c r="I29" s="28"/>
      <c r="J29" s="28"/>
      <c r="K29" s="28"/>
      <c r="L29" s="28"/>
      <c r="M29" s="28"/>
      <c r="N29" s="28"/>
      <c r="O29" s="28"/>
      <c r="P29" s="28"/>
    </row>
    <row r="30" spans="1:16" ht="17.25" x14ac:dyDescent="0.25">
      <c r="B30" s="25" t="s">
        <v>19</v>
      </c>
      <c r="C30" s="26">
        <v>13.8</v>
      </c>
      <c r="D30" s="26">
        <v>4.2999999999999997E-2</v>
      </c>
      <c r="E30" s="27">
        <v>0.34100000000000003</v>
      </c>
      <c r="F30" s="28" t="s">
        <v>20</v>
      </c>
      <c r="G30" s="28"/>
      <c r="H30" s="28"/>
      <c r="I30" s="28"/>
      <c r="J30" s="28"/>
      <c r="K30" s="28"/>
      <c r="L30" s="28"/>
      <c r="M30" s="28"/>
      <c r="N30" s="28"/>
      <c r="O30" s="28"/>
      <c r="P30" s="28"/>
    </row>
    <row r="31" spans="1:16" ht="17.25" x14ac:dyDescent="0.25">
      <c r="B31" s="25" t="s">
        <v>21</v>
      </c>
      <c r="C31" s="26">
        <v>18.600000000000001</v>
      </c>
      <c r="D31" s="26">
        <v>3.7999999999999999E-2</v>
      </c>
      <c r="E31" s="27">
        <v>0.312</v>
      </c>
      <c r="F31" s="28" t="s">
        <v>22</v>
      </c>
      <c r="G31" s="28"/>
      <c r="H31" s="28"/>
      <c r="I31" s="28"/>
      <c r="J31" s="28"/>
      <c r="K31" s="28"/>
      <c r="L31" s="28"/>
      <c r="M31" s="28"/>
      <c r="N31" s="28"/>
      <c r="O31" s="28"/>
      <c r="P31" s="28"/>
    </row>
    <row r="32" spans="1:16" ht="17.25" x14ac:dyDescent="0.25">
      <c r="B32" s="25" t="s">
        <v>23</v>
      </c>
      <c r="C32" s="26">
        <v>31.8</v>
      </c>
      <c r="D32" s="26">
        <v>3.5000000000000003E-2</v>
      </c>
      <c r="E32" s="27">
        <v>0.24199999999999999</v>
      </c>
      <c r="F32" s="28" t="s">
        <v>24</v>
      </c>
      <c r="G32" s="28"/>
      <c r="H32" s="28"/>
      <c r="I32" s="28"/>
      <c r="J32" s="28"/>
      <c r="K32" s="28"/>
      <c r="L32" s="28"/>
      <c r="M32" s="28"/>
      <c r="N32" s="28"/>
      <c r="O32" s="28"/>
      <c r="P32" s="28"/>
    </row>
    <row r="33" spans="1:16" ht="17.25" x14ac:dyDescent="0.25">
      <c r="B33" s="25" t="s">
        <v>25</v>
      </c>
      <c r="C33" s="26">
        <v>56.8</v>
      </c>
      <c r="D33" s="26">
        <v>1.9E-2</v>
      </c>
      <c r="E33" s="27">
        <v>0.14599999999999999</v>
      </c>
      <c r="F33" s="28" t="s">
        <v>26</v>
      </c>
      <c r="G33" s="28"/>
      <c r="H33" s="28"/>
      <c r="I33" s="28"/>
      <c r="J33" s="28"/>
      <c r="K33" s="28"/>
      <c r="L33" s="28"/>
      <c r="M33" s="28"/>
      <c r="N33" s="28"/>
      <c r="O33" s="28"/>
      <c r="P33" s="28"/>
    </row>
    <row r="34" spans="1:16" ht="17.25" x14ac:dyDescent="0.25">
      <c r="B34" s="29" t="s">
        <v>27</v>
      </c>
      <c r="C34" s="30">
        <v>80</v>
      </c>
      <c r="D34" s="30">
        <v>6.3E-2</v>
      </c>
      <c r="E34" s="31">
        <v>0.27700000000000002</v>
      </c>
      <c r="F34" s="32" t="s">
        <v>28</v>
      </c>
      <c r="G34" s="32"/>
      <c r="H34" s="32"/>
      <c r="I34" s="32"/>
      <c r="J34" s="32"/>
      <c r="K34" s="32"/>
      <c r="L34" s="32"/>
      <c r="M34" s="32"/>
      <c r="N34" s="32"/>
      <c r="O34" s="32"/>
      <c r="P34" s="32"/>
    </row>
    <row r="35" spans="1:16" ht="17.25" x14ac:dyDescent="0.25">
      <c r="B35" s="33" t="s">
        <v>29</v>
      </c>
      <c r="C35" s="34">
        <v>80</v>
      </c>
      <c r="D35" s="35">
        <v>1.78</v>
      </c>
      <c r="E35" s="36"/>
      <c r="F35" s="32"/>
      <c r="G35" s="32"/>
      <c r="H35" s="32"/>
      <c r="I35" s="32"/>
      <c r="J35" s="32"/>
      <c r="K35" s="32"/>
      <c r="L35" s="32"/>
      <c r="M35" s="32"/>
      <c r="N35" s="32"/>
      <c r="O35" s="32"/>
      <c r="P35" s="32"/>
    </row>
    <row r="36" spans="1:16" ht="17.25" x14ac:dyDescent="0.25">
      <c r="B36" s="37" t="s">
        <v>30</v>
      </c>
      <c r="C36" s="38"/>
      <c r="D36" s="38"/>
      <c r="E36" s="39"/>
    </row>
    <row r="37" spans="1:16" ht="17.25" x14ac:dyDescent="0.25">
      <c r="B37" s="40" t="s">
        <v>31</v>
      </c>
      <c r="C37" s="38"/>
      <c r="D37" s="38"/>
      <c r="E37" s="39"/>
    </row>
    <row r="38" spans="1:16" ht="17.25" x14ac:dyDescent="0.25">
      <c r="B38" s="40" t="s">
        <v>32</v>
      </c>
      <c r="C38" s="38"/>
      <c r="D38" s="38"/>
      <c r="E38" s="39"/>
    </row>
    <row r="39" spans="1:16" ht="17.25" x14ac:dyDescent="0.25">
      <c r="B39" s="41" t="s">
        <v>33</v>
      </c>
      <c r="C39" s="42"/>
      <c r="D39" s="42"/>
      <c r="E39" s="43"/>
    </row>
    <row r="40" spans="1:16" x14ac:dyDescent="0.25">
      <c r="B40" s="44" t="s">
        <v>34</v>
      </c>
      <c r="C40" s="45"/>
      <c r="D40" s="45"/>
      <c r="E40" s="45"/>
      <c r="F40" s="45"/>
      <c r="G40" s="45"/>
      <c r="H40" s="45"/>
      <c r="I40" s="45"/>
      <c r="J40" s="45"/>
      <c r="K40" s="45"/>
      <c r="L40" s="45"/>
      <c r="M40" s="45"/>
      <c r="N40" s="45"/>
      <c r="O40" s="45"/>
    </row>
    <row r="41" spans="1:16" x14ac:dyDescent="0.25">
      <c r="B41" s="44"/>
      <c r="C41" s="45"/>
      <c r="D41" s="45"/>
      <c r="E41" s="45"/>
      <c r="F41" s="45"/>
      <c r="G41" s="45"/>
      <c r="H41" s="45"/>
      <c r="I41" s="45"/>
      <c r="J41" s="45"/>
      <c r="K41" s="45"/>
      <c r="L41" s="45"/>
      <c r="M41" s="45"/>
      <c r="N41" s="45"/>
      <c r="O41" s="45"/>
    </row>
    <row r="42" spans="1:16" x14ac:dyDescent="0.25">
      <c r="B42" s="46" t="s">
        <v>35</v>
      </c>
      <c r="C42" s="47"/>
      <c r="D42" s="47"/>
      <c r="E42" s="47"/>
      <c r="F42" s="47"/>
      <c r="G42" s="47"/>
      <c r="H42" s="47"/>
      <c r="I42" s="47"/>
      <c r="J42" s="47"/>
      <c r="K42" s="47"/>
      <c r="L42" s="47"/>
      <c r="M42" s="47"/>
      <c r="N42" s="47"/>
      <c r="O42" s="47"/>
    </row>
    <row r="43" spans="1:16" x14ac:dyDescent="0.25">
      <c r="B43" s="48"/>
      <c r="C43" s="49"/>
      <c r="D43" s="49"/>
      <c r="E43" s="49"/>
      <c r="F43" s="49"/>
      <c r="G43" s="49"/>
      <c r="H43" s="49"/>
      <c r="I43" s="49"/>
      <c r="J43" s="49"/>
      <c r="K43" s="49"/>
      <c r="L43" s="49"/>
      <c r="M43" s="49"/>
      <c r="N43" s="49"/>
      <c r="O43" s="50"/>
    </row>
    <row r="44" spans="1:16" x14ac:dyDescent="0.25">
      <c r="A44" s="51" t="s">
        <v>36</v>
      </c>
      <c r="B44" s="13" t="s">
        <v>37</v>
      </c>
    </row>
  </sheetData>
  <sheetProtection sheet="1" objects="1" scenarios="1" formatCells="0" formatColumns="0" formatRows="0" sort="0" autoFilter="0"/>
  <mergeCells count="13">
    <mergeCell ref="B42:O42"/>
    <mergeCell ref="A22:A23"/>
    <mergeCell ref="B22:P23"/>
    <mergeCell ref="B26:B27"/>
    <mergeCell ref="C26:C27"/>
    <mergeCell ref="D26:E26"/>
    <mergeCell ref="F34:P35"/>
    <mergeCell ref="D35:E35"/>
    <mergeCell ref="B36:E36"/>
    <mergeCell ref="B37:E37"/>
    <mergeCell ref="B38:E38"/>
    <mergeCell ref="B39:E39"/>
    <mergeCell ref="B40:O41"/>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6829-988F-4E3D-AC7B-44A8348CA176}">
  <sheetPr codeName="Sheet3">
    <tabColor rgb="FF92D050"/>
    <pageSetUpPr fitToPage="1"/>
  </sheetPr>
  <dimension ref="A1:AQ55"/>
  <sheetViews>
    <sheetView zoomScale="115" zoomScaleNormal="115" workbookViewId="0">
      <selection activeCell="A3" sqref="A3:D3"/>
    </sheetView>
  </sheetViews>
  <sheetFormatPr defaultColWidth="8.85546875" defaultRowHeight="15" x14ac:dyDescent="0.25"/>
  <cols>
    <col min="1" max="1" width="45.85546875" style="13" customWidth="1"/>
    <col min="2" max="2" width="13.42578125" style="13" customWidth="1"/>
    <col min="3" max="3" width="14.140625" style="13" customWidth="1"/>
    <col min="4" max="4" width="72.5703125" style="13" customWidth="1"/>
    <col min="5" max="5" width="8.85546875" style="54"/>
    <col min="6" max="6" width="9.28515625" style="54" bestFit="1" customWidth="1"/>
    <col min="7" max="43" width="8.85546875" style="54"/>
    <col min="44" max="16384" width="8.85546875" style="13"/>
  </cols>
  <sheetData>
    <row r="1" spans="1:43" s="28" customFormat="1" ht="18.75" x14ac:dyDescent="0.3">
      <c r="A1" s="52" t="s">
        <v>38</v>
      </c>
      <c r="D1" s="53"/>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row>
    <row r="2" spans="1:43" s="28" customFormat="1" ht="18.75" x14ac:dyDescent="0.3">
      <c r="A2" s="52"/>
      <c r="D2" s="55"/>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row>
    <row r="3" spans="1:43" x14ac:dyDescent="0.25">
      <c r="A3" s="56" t="s">
        <v>39</v>
      </c>
      <c r="B3" s="56"/>
      <c r="C3" s="56"/>
      <c r="D3" s="56"/>
    </row>
    <row r="4" spans="1:43" x14ac:dyDescent="0.25">
      <c r="A4" s="57"/>
      <c r="B4" s="58" t="s">
        <v>40</v>
      </c>
      <c r="C4" s="58" t="s">
        <v>41</v>
      </c>
      <c r="D4" s="58" t="s">
        <v>42</v>
      </c>
    </row>
    <row r="5" spans="1:43" x14ac:dyDescent="0.25">
      <c r="A5" s="59" t="s">
        <v>43</v>
      </c>
      <c r="B5" s="60">
        <v>11200</v>
      </c>
      <c r="C5" s="60">
        <v>11200</v>
      </c>
      <c r="D5" s="61" t="s">
        <v>44</v>
      </c>
    </row>
    <row r="6" spans="1:43" s="66" customFormat="1" ht="30" x14ac:dyDescent="0.25">
      <c r="A6" s="62" t="s">
        <v>45</v>
      </c>
      <c r="B6" s="60">
        <v>24.4</v>
      </c>
      <c r="C6" s="60">
        <v>24.4</v>
      </c>
      <c r="D6" s="63" t="s">
        <v>46</v>
      </c>
      <c r="E6" s="64"/>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row>
    <row r="7" spans="1:43" s="66" customFormat="1" ht="30" x14ac:dyDescent="0.25">
      <c r="A7" s="62" t="s">
        <v>47</v>
      </c>
      <c r="B7" s="60">
        <v>1.7</v>
      </c>
      <c r="C7" s="60">
        <v>1.7</v>
      </c>
      <c r="D7" s="63" t="s">
        <v>46</v>
      </c>
      <c r="E7" s="64"/>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row>
    <row r="8" spans="1:43" s="66" customFormat="1" ht="45" x14ac:dyDescent="0.25">
      <c r="A8" s="62" t="s">
        <v>48</v>
      </c>
      <c r="B8" s="60">
        <v>14.5</v>
      </c>
      <c r="C8" s="60">
        <v>14.5</v>
      </c>
      <c r="D8" s="63" t="s">
        <v>49</v>
      </c>
      <c r="E8" s="64"/>
      <c r="F8" s="67"/>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row>
    <row r="9" spans="1:43" x14ac:dyDescent="0.25">
      <c r="A9" s="68" t="s">
        <v>50</v>
      </c>
      <c r="B9" s="60">
        <v>8.1999999999999993</v>
      </c>
      <c r="C9" s="60">
        <v>8.1999999999999993</v>
      </c>
      <c r="D9" s="69" t="s">
        <v>51</v>
      </c>
      <c r="G9" s="70"/>
    </row>
    <row r="10" spans="1:43" ht="14.45" customHeight="1" x14ac:dyDescent="0.25">
      <c r="A10" s="59" t="s">
        <v>52</v>
      </c>
      <c r="B10" s="71"/>
      <c r="C10" s="71"/>
      <c r="D10" s="59"/>
      <c r="E10" s="72"/>
    </row>
    <row r="11" spans="1:43" x14ac:dyDescent="0.25">
      <c r="A11" s="59" t="s">
        <v>53</v>
      </c>
      <c r="B11" s="71">
        <v>410</v>
      </c>
      <c r="C11" s="71">
        <v>410</v>
      </c>
      <c r="D11" s="61" t="s">
        <v>54</v>
      </c>
    </row>
    <row r="12" spans="1:43" x14ac:dyDescent="0.25">
      <c r="A12" s="59" t="s">
        <v>55</v>
      </c>
      <c r="B12" s="71">
        <v>314</v>
      </c>
      <c r="C12" s="71">
        <v>314</v>
      </c>
      <c r="D12" s="61" t="s">
        <v>54</v>
      </c>
    </row>
    <row r="13" spans="1:43" x14ac:dyDescent="0.25">
      <c r="A13" s="59" t="s">
        <v>56</v>
      </c>
      <c r="B13" s="73">
        <v>1.1100000000000001</v>
      </c>
      <c r="C13" s="73">
        <v>1.1100000000000001</v>
      </c>
      <c r="D13" s="69" t="s">
        <v>57</v>
      </c>
    </row>
    <row r="14" spans="1:43" x14ac:dyDescent="0.25">
      <c r="A14" s="59" t="s">
        <v>58</v>
      </c>
      <c r="B14" s="71">
        <v>1E-3</v>
      </c>
      <c r="C14" s="71">
        <v>1E-3</v>
      </c>
      <c r="D14" s="59"/>
    </row>
    <row r="15" spans="1:43" x14ac:dyDescent="0.25">
      <c r="A15" s="59" t="s">
        <v>59</v>
      </c>
      <c r="B15" s="71">
        <v>1E-3</v>
      </c>
      <c r="C15" s="71">
        <v>1E-3</v>
      </c>
      <c r="D15" s="59"/>
    </row>
    <row r="16" spans="1:43" x14ac:dyDescent="0.25">
      <c r="A16" s="59" t="s">
        <v>60</v>
      </c>
      <c r="B16" s="71">
        <v>1</v>
      </c>
      <c r="C16" s="71">
        <v>62</v>
      </c>
      <c r="D16" s="59"/>
    </row>
    <row r="17" spans="1:5" x14ac:dyDescent="0.25">
      <c r="A17" s="59" t="s">
        <v>61</v>
      </c>
      <c r="B17" s="71">
        <v>1</v>
      </c>
      <c r="C17" s="71">
        <v>62</v>
      </c>
      <c r="D17" s="59"/>
    </row>
    <row r="18" spans="1:5" x14ac:dyDescent="0.25">
      <c r="A18" s="74" t="s">
        <v>62</v>
      </c>
      <c r="B18" s="75"/>
      <c r="C18" s="75"/>
      <c r="D18" s="76" t="s">
        <v>63</v>
      </c>
    </row>
    <row r="19" spans="1:5" x14ac:dyDescent="0.25">
      <c r="A19" s="59" t="s">
        <v>64</v>
      </c>
      <c r="B19" s="71" t="s">
        <v>16</v>
      </c>
      <c r="C19" s="71" t="s">
        <v>16</v>
      </c>
      <c r="D19" s="59"/>
    </row>
    <row r="20" spans="1:5" x14ac:dyDescent="0.25">
      <c r="A20" s="59" t="s">
        <v>65</v>
      </c>
      <c r="B20" s="71">
        <v>0.41199999999999998</v>
      </c>
      <c r="C20" s="71">
        <v>5.2999999999999999E-2</v>
      </c>
      <c r="D20" s="59"/>
    </row>
    <row r="21" spans="1:5" x14ac:dyDescent="0.25">
      <c r="A21" s="59" t="s">
        <v>66</v>
      </c>
      <c r="B21" s="71">
        <v>0.34100000000000003</v>
      </c>
      <c r="C21" s="71">
        <v>4.2999999999999997E-2</v>
      </c>
      <c r="D21" s="59"/>
      <c r="E21" s="72"/>
    </row>
    <row r="22" spans="1:5" x14ac:dyDescent="0.25">
      <c r="A22" s="59" t="s">
        <v>67</v>
      </c>
      <c r="B22" s="71">
        <v>0.312</v>
      </c>
      <c r="C22" s="71">
        <v>3.7999999999999999E-2</v>
      </c>
      <c r="D22" s="59"/>
    </row>
    <row r="23" spans="1:5" x14ac:dyDescent="0.25">
      <c r="A23" s="59" t="s">
        <v>68</v>
      </c>
      <c r="B23" s="71">
        <v>0.24199999999999999</v>
      </c>
      <c r="C23" s="71">
        <v>3.5000000000000003E-2</v>
      </c>
      <c r="D23" s="59"/>
    </row>
    <row r="24" spans="1:5" x14ac:dyDescent="0.25">
      <c r="A24" s="59" t="s">
        <v>69</v>
      </c>
      <c r="B24" s="71">
        <v>0.14599999999999999</v>
      </c>
      <c r="C24" s="71">
        <v>1.9E-2</v>
      </c>
      <c r="D24" s="59"/>
    </row>
    <row r="25" spans="1:5" x14ac:dyDescent="0.25">
      <c r="A25" s="59" t="s">
        <v>70</v>
      </c>
      <c r="B25" s="71">
        <f>22.2/80</f>
        <v>0.27749999999999997</v>
      </c>
      <c r="C25" s="71">
        <f>5.04/80</f>
        <v>6.3E-2</v>
      </c>
      <c r="D25" s="59"/>
    </row>
    <row r="26" spans="1:5" x14ac:dyDescent="0.25">
      <c r="A26" s="76" t="s">
        <v>71</v>
      </c>
      <c r="B26" s="76"/>
      <c r="C26" s="76"/>
      <c r="D26" s="77" t="s">
        <v>63</v>
      </c>
    </row>
    <row r="27" spans="1:5" x14ac:dyDescent="0.25">
      <c r="A27" s="59" t="s">
        <v>72</v>
      </c>
      <c r="B27" s="71">
        <v>1.78</v>
      </c>
      <c r="C27" s="71">
        <v>1.78</v>
      </c>
      <c r="D27" s="59"/>
    </row>
    <row r="28" spans="1:5" x14ac:dyDescent="0.25">
      <c r="A28" s="76" t="s">
        <v>73</v>
      </c>
      <c r="B28" s="76"/>
      <c r="C28" s="76"/>
      <c r="D28" s="77"/>
    </row>
    <row r="29" spans="1:5" x14ac:dyDescent="0.25">
      <c r="A29" s="59" t="s">
        <v>74</v>
      </c>
      <c r="B29" s="71">
        <v>2.7</v>
      </c>
      <c r="C29" s="71">
        <v>2.7</v>
      </c>
      <c r="D29" s="61" t="s">
        <v>75</v>
      </c>
    </row>
    <row r="30" spans="1:5" x14ac:dyDescent="0.25">
      <c r="A30" s="59" t="s">
        <v>76</v>
      </c>
      <c r="B30" s="71">
        <v>10.9</v>
      </c>
      <c r="C30" s="71">
        <v>10.9</v>
      </c>
      <c r="D30" s="61" t="s">
        <v>77</v>
      </c>
    </row>
    <row r="31" spans="1:5" x14ac:dyDescent="0.25">
      <c r="A31" s="59" t="s">
        <v>78</v>
      </c>
      <c r="B31" s="71">
        <v>20.58</v>
      </c>
      <c r="C31" s="71">
        <v>20.58</v>
      </c>
      <c r="D31" s="59"/>
      <c r="E31" s="72"/>
    </row>
    <row r="32" spans="1:5" x14ac:dyDescent="0.25">
      <c r="A32" s="56" t="s">
        <v>79</v>
      </c>
      <c r="B32" s="56"/>
      <c r="C32" s="56"/>
      <c r="D32" s="56"/>
    </row>
    <row r="33" spans="1:4" x14ac:dyDescent="0.25">
      <c r="A33" s="78" t="s">
        <v>80</v>
      </c>
      <c r="B33" s="71">
        <v>2.1</v>
      </c>
      <c r="C33" s="71">
        <v>2.1</v>
      </c>
      <c r="D33" s="59"/>
    </row>
    <row r="34" spans="1:4" x14ac:dyDescent="0.25">
      <c r="A34" s="59" t="s">
        <v>81</v>
      </c>
      <c r="B34" s="71">
        <v>30</v>
      </c>
      <c r="C34" s="71">
        <v>30</v>
      </c>
      <c r="D34" s="59"/>
    </row>
    <row r="35" spans="1:4" s="54" customFormat="1" x14ac:dyDescent="0.25"/>
    <row r="36" spans="1:4" s="54" customFormat="1" x14ac:dyDescent="0.25">
      <c r="D36" s="72"/>
    </row>
    <row r="37" spans="1:4" s="54" customFormat="1" x14ac:dyDescent="0.25"/>
    <row r="38" spans="1:4" s="54" customFormat="1" x14ac:dyDescent="0.25"/>
    <row r="39" spans="1:4" s="54" customFormat="1" x14ac:dyDescent="0.25"/>
    <row r="40" spans="1:4" s="54" customFormat="1" x14ac:dyDescent="0.25"/>
    <row r="41" spans="1:4" s="54" customFormat="1" x14ac:dyDescent="0.25"/>
    <row r="42" spans="1:4" s="54" customFormat="1" x14ac:dyDescent="0.25"/>
    <row r="43" spans="1:4" s="54" customFormat="1" x14ac:dyDescent="0.25"/>
    <row r="44" spans="1:4" s="54" customFormat="1" x14ac:dyDescent="0.25"/>
    <row r="45" spans="1:4" s="54" customFormat="1" x14ac:dyDescent="0.25"/>
    <row r="46" spans="1:4" s="54" customFormat="1" x14ac:dyDescent="0.25"/>
    <row r="47" spans="1:4" s="54" customFormat="1" x14ac:dyDescent="0.25"/>
    <row r="48" spans="1:4" s="54" customFormat="1" x14ac:dyDescent="0.25"/>
    <row r="49" s="54" customFormat="1" x14ac:dyDescent="0.25"/>
    <row r="50" s="54" customFormat="1" x14ac:dyDescent="0.25"/>
    <row r="51" s="54" customFormat="1" x14ac:dyDescent="0.25"/>
    <row r="52" s="54" customFormat="1" x14ac:dyDescent="0.25"/>
    <row r="53" s="54" customFormat="1" x14ac:dyDescent="0.25"/>
    <row r="54" s="54" customFormat="1" x14ac:dyDescent="0.25"/>
    <row r="55" s="54" customFormat="1" x14ac:dyDescent="0.25"/>
  </sheetData>
  <sheetProtection sheet="1" objects="1" scenarios="1" formatCells="0" formatColumns="0" formatRows="0" sort="0" autoFilter="0"/>
  <mergeCells count="2">
    <mergeCell ref="A3:D3"/>
    <mergeCell ref="A32:D32"/>
  </mergeCells>
  <hyperlinks>
    <hyperlink ref="D9" r:id="rId1" xr:uid="{01A9A4D3-1C05-4239-A746-3AA94656A760}"/>
    <hyperlink ref="D5" r:id="rId2" xr:uid="{3B39C8EE-9EE0-43AD-914D-51282C1C4B17}"/>
    <hyperlink ref="D29" r:id="rId3" xr:uid="{4E0C5B25-0DCA-4779-8CB0-A355900FDEBE}"/>
    <hyperlink ref="D30" r:id="rId4" xr:uid="{E543CBB3-2BD9-4C70-A0A9-D585115F59CF}"/>
    <hyperlink ref="D13" r:id="rId5" xr:uid="{BED04AC9-C168-49F9-85B2-F660DB0D0E30}"/>
    <hyperlink ref="D11" r:id="rId6" xr:uid="{F8054EEF-7324-4FCC-8A00-C417CF4E69E2}"/>
    <hyperlink ref="D12" r:id="rId7" xr:uid="{1C07D782-CE42-4DE7-A378-1CA72A932E22}"/>
  </hyperlinks>
  <pageMargins left="0.25" right="0.25" top="0.75" bottom="0.75" header="0.3" footer="0.3"/>
  <pageSetup scale="79"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0188-E13C-45BD-999C-176361DE1805}">
  <sheetPr codeName="Sheet4">
    <tabColor rgb="FFFFC000"/>
    <pageSetUpPr fitToPage="1"/>
  </sheetPr>
  <dimension ref="A1:N18"/>
  <sheetViews>
    <sheetView zoomScale="115" zoomScaleNormal="115" workbookViewId="0">
      <selection activeCell="B22" sqref="B22"/>
    </sheetView>
  </sheetViews>
  <sheetFormatPr defaultColWidth="8.85546875" defaultRowHeight="15" x14ac:dyDescent="0.25"/>
  <cols>
    <col min="1" max="1" width="44.85546875" style="13" customWidth="1"/>
    <col min="2" max="2" width="34.5703125" style="13" customWidth="1"/>
    <col min="3" max="3" width="30.140625" style="13" bestFit="1" customWidth="1"/>
    <col min="4" max="4" width="28.42578125" style="13" customWidth="1"/>
    <col min="5" max="12" width="8.85546875" style="13"/>
    <col min="13" max="13" width="9.42578125" style="13" bestFit="1" customWidth="1"/>
    <col min="14" max="16384" width="8.85546875" style="13"/>
  </cols>
  <sheetData>
    <row r="1" spans="1:14" ht="18.75" x14ac:dyDescent="0.3">
      <c r="A1" s="52" t="s">
        <v>82</v>
      </c>
      <c r="B1" s="28"/>
      <c r="C1" s="28"/>
      <c r="D1" s="53"/>
    </row>
    <row r="2" spans="1:14" x14ac:dyDescent="0.25">
      <c r="A2" s="28"/>
      <c r="B2" s="28"/>
      <c r="C2" s="28"/>
      <c r="D2" s="53"/>
    </row>
    <row r="3" spans="1:14" ht="18.75" customHeight="1" x14ac:dyDescent="0.25">
      <c r="A3" s="79" t="s">
        <v>83</v>
      </c>
      <c r="B3" s="80"/>
      <c r="C3" s="80"/>
      <c r="D3" s="80"/>
    </row>
    <row r="4" spans="1:14" ht="25.7" customHeight="1" x14ac:dyDescent="0.25">
      <c r="A4" s="79"/>
      <c r="B4" s="80"/>
      <c r="C4" s="80"/>
      <c r="D4" s="80"/>
    </row>
    <row r="5" spans="1:14" s="66" customFormat="1" ht="30" x14ac:dyDescent="0.25">
      <c r="A5" s="81" t="s">
        <v>84</v>
      </c>
      <c r="B5" s="82" t="s">
        <v>85</v>
      </c>
      <c r="C5" s="82" t="s">
        <v>86</v>
      </c>
      <c r="D5" s="82" t="s">
        <v>87</v>
      </c>
    </row>
    <row r="6" spans="1:14" x14ac:dyDescent="0.25">
      <c r="A6" s="83" t="s">
        <v>88</v>
      </c>
      <c r="B6" s="84">
        <f>Inputs!$B$5*Inputs!$B$10*Inputs!$B$14</f>
        <v>0</v>
      </c>
      <c r="C6" s="84">
        <f>Inputs!$B$5*Inputs!$B$11*Inputs!$B$14</f>
        <v>4592</v>
      </c>
      <c r="D6" s="84">
        <f>Inputs!$B$5*Inputs!$B$12*Inputs!$B$14</f>
        <v>3516.8</v>
      </c>
    </row>
    <row r="7" spans="1:14" ht="28.9" customHeight="1" x14ac:dyDescent="0.25">
      <c r="A7" s="85" t="str">
        <f>Inputs!A6</f>
        <v>SWC for modeled PSC results
(Manufacturing, P75, HE) (µg/L)</v>
      </c>
      <c r="B7" s="86">
        <f>Inputs!$B$6*Inputs!$B$10*Inputs!$B$14</f>
        <v>0</v>
      </c>
      <c r="C7" s="86">
        <f>Inputs!$B$6*Inputs!$B$11*Inputs!$B$14</f>
        <v>10.004</v>
      </c>
      <c r="D7" s="86">
        <f>Inputs!$B$6*Inputs!$B$12*Inputs!$B$14</f>
        <v>7.6616</v>
      </c>
    </row>
    <row r="8" spans="1:14" ht="28.15" customHeight="1" x14ac:dyDescent="0.25">
      <c r="A8" s="85" t="str">
        <f>Inputs!A7</f>
        <v>SWC for modeled PSC results
(Manufacturing, P90, HE) (µg/L)</v>
      </c>
      <c r="B8" s="86">
        <f>Inputs!$B$7*Inputs!$B$10*Inputs!$B$14</f>
        <v>0</v>
      </c>
      <c r="C8" s="86">
        <f>Inputs!$B$7*Inputs!$B$11*Inputs!$B$14</f>
        <v>0.69700000000000006</v>
      </c>
      <c r="D8" s="86">
        <f>Inputs!$B$7*Inputs!$B$12*Inputs!$B$14</f>
        <v>0.53379999999999994</v>
      </c>
    </row>
    <row r="9" spans="1:14" ht="30.75" customHeight="1" x14ac:dyDescent="0.25">
      <c r="A9" s="62" t="str">
        <f>Inputs!A8</f>
        <v>SWC for modeled PSC results
(Waste handling, treatment, disposal - POTW) (µg/L)</v>
      </c>
      <c r="B9" s="86">
        <f>Inputs!$B$8*Inputs!$B$10*Inputs!$B$14</f>
        <v>0</v>
      </c>
      <c r="C9" s="86">
        <f>Inputs!$B$8*Inputs!$B$11*Inputs!$B$14</f>
        <v>5.9450000000000003</v>
      </c>
      <c r="D9" s="86">
        <f>Inputs!$B$8*Inputs!$B$12*Inputs!$B$14</f>
        <v>4.5529999999999999</v>
      </c>
    </row>
    <row r="10" spans="1:14" ht="17.25" customHeight="1" x14ac:dyDescent="0.25">
      <c r="A10" s="83" t="s">
        <v>89</v>
      </c>
      <c r="B10" s="86">
        <f>Inputs!$B$9*Inputs!$B$10*Inputs!$B$14</f>
        <v>0</v>
      </c>
      <c r="C10" s="86">
        <f>Inputs!$B$9*Inputs!$B$11*Inputs!$B$14</f>
        <v>3.3619999999999997</v>
      </c>
      <c r="D10" s="87">
        <f>Inputs!$B$9*Inputs!$B$12*Inputs!$B$14</f>
        <v>2.5747999999999998</v>
      </c>
    </row>
    <row r="11" spans="1:14" x14ac:dyDescent="0.25">
      <c r="A11" s="28"/>
      <c r="B11" s="88"/>
      <c r="C11" s="88"/>
      <c r="D11" s="89"/>
      <c r="E11" s="90"/>
    </row>
    <row r="12" spans="1:14" x14ac:dyDescent="0.25">
      <c r="A12" s="28"/>
      <c r="B12" s="28"/>
      <c r="C12" s="28"/>
      <c r="D12" s="91"/>
      <c r="E12" s="90"/>
    </row>
    <row r="13" spans="1:14" ht="14.45" customHeight="1" x14ac:dyDescent="0.25">
      <c r="A13" s="92" t="s">
        <v>90</v>
      </c>
      <c r="B13" s="93"/>
      <c r="C13" s="93"/>
      <c r="D13" s="94"/>
      <c r="E13" s="90"/>
    </row>
    <row r="14" spans="1:14" x14ac:dyDescent="0.25">
      <c r="A14" s="95" t="s">
        <v>91</v>
      </c>
      <c r="B14" s="96" t="s">
        <v>92</v>
      </c>
      <c r="C14" s="58" t="s">
        <v>93</v>
      </c>
      <c r="D14" s="54"/>
      <c r="E14" s="90"/>
      <c r="M14" s="97"/>
    </row>
    <row r="15" spans="1:14" x14ac:dyDescent="0.25">
      <c r="A15" s="98">
        <v>6330141</v>
      </c>
      <c r="B15" s="99">
        <f>Inputs!B13</f>
        <v>1.1100000000000001</v>
      </c>
      <c r="C15" s="100" t="s">
        <v>57</v>
      </c>
      <c r="D15" s="94"/>
      <c r="E15" s="90"/>
    </row>
    <row r="16" spans="1:14" x14ac:dyDescent="0.25">
      <c r="C16" s="54"/>
      <c r="D16" s="54"/>
      <c r="L16" s="97"/>
      <c r="M16" s="97"/>
      <c r="N16" s="97"/>
    </row>
    <row r="17" spans="3:14" x14ac:dyDescent="0.25">
      <c r="C17" s="54"/>
      <c r="D17" s="54"/>
      <c r="L17" s="97"/>
      <c r="M17" s="97"/>
      <c r="N17" s="97"/>
    </row>
    <row r="18" spans="3:14" x14ac:dyDescent="0.25">
      <c r="L18" s="97"/>
      <c r="M18" s="97"/>
      <c r="N18" s="97"/>
    </row>
  </sheetData>
  <sheetProtection sheet="1" objects="1" scenarios="1" formatCells="0" formatColumns="0" formatRows="0" sort="0" autoFilter="0"/>
  <mergeCells count="3">
    <mergeCell ref="A3:D3"/>
    <mergeCell ref="A4:D4"/>
    <mergeCell ref="A13:C13"/>
  </mergeCells>
  <hyperlinks>
    <hyperlink ref="C15:D15" r:id="rId1" display="Hu et al. (2020)" xr:uid="{70553365-5DAE-435D-A90B-74018DDEB593}"/>
  </hyperlinks>
  <pageMargins left="0.7" right="0.7" top="0.75" bottom="0.75" header="0.3" footer="0.3"/>
  <pageSetup scale="88" orientation="portrait" horizontalDpi="1200" verticalDpi="12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70CA-D13D-4F8E-B16A-B802A3429ACC}">
  <sheetPr codeName="Sheet5">
    <tabColor theme="8"/>
    <pageSetUpPr fitToPage="1"/>
  </sheetPr>
  <dimension ref="A1:O81"/>
  <sheetViews>
    <sheetView zoomScaleNormal="100" workbookViewId="0">
      <selection activeCell="A56" sqref="A56"/>
    </sheetView>
  </sheetViews>
  <sheetFormatPr defaultColWidth="11.85546875" defaultRowHeight="15" x14ac:dyDescent="0.25"/>
  <cols>
    <col min="1" max="1" width="36.5703125" style="13" customWidth="1"/>
    <col min="2" max="5" width="17.85546875" style="13" customWidth="1"/>
    <col min="6" max="6" width="15" style="13" bestFit="1" customWidth="1"/>
    <col min="7" max="7" width="15.140625" style="13" bestFit="1" customWidth="1"/>
    <col min="8" max="8" width="15" style="13" bestFit="1" customWidth="1"/>
    <col min="9" max="9" width="15.140625" style="13" bestFit="1" customWidth="1"/>
    <col min="10" max="10" width="15" style="13" bestFit="1" customWidth="1"/>
    <col min="11" max="11" width="15.140625" style="13" bestFit="1" customWidth="1"/>
    <col min="12" max="12" width="15" style="13" bestFit="1" customWidth="1"/>
    <col min="13" max="13" width="15.140625" style="13" bestFit="1" customWidth="1"/>
    <col min="14" max="15" width="11.85546875" style="54"/>
    <col min="16" max="16384" width="11.85546875" style="13"/>
  </cols>
  <sheetData>
    <row r="1" spans="1:15" ht="18.75" x14ac:dyDescent="0.3">
      <c r="A1" s="52" t="s">
        <v>94</v>
      </c>
      <c r="B1" s="28"/>
      <c r="C1" s="28"/>
      <c r="D1" s="28"/>
      <c r="E1" s="28"/>
      <c r="F1" s="28"/>
      <c r="G1" s="28"/>
      <c r="H1" s="28"/>
      <c r="I1" s="28"/>
      <c r="J1" s="28"/>
      <c r="K1" s="28"/>
      <c r="L1" s="28"/>
      <c r="M1" s="28"/>
    </row>
    <row r="2" spans="1:15" x14ac:dyDescent="0.25">
      <c r="A2" s="101"/>
      <c r="B2" s="28"/>
      <c r="C2" s="28"/>
      <c r="D2" s="102"/>
      <c r="E2" s="28"/>
      <c r="F2" s="28"/>
      <c r="G2" s="28"/>
      <c r="H2" s="28"/>
      <c r="I2" s="28"/>
      <c r="J2" s="28"/>
      <c r="K2" s="28"/>
      <c r="L2" s="28"/>
      <c r="M2" s="28"/>
    </row>
    <row r="3" spans="1:15" x14ac:dyDescent="0.25">
      <c r="A3" s="28"/>
      <c r="B3" s="28"/>
      <c r="C3" s="28"/>
      <c r="D3" s="28"/>
      <c r="E3" s="28"/>
      <c r="F3" s="28"/>
      <c r="G3" s="28"/>
      <c r="H3" s="28"/>
      <c r="I3" s="28"/>
      <c r="J3" s="28"/>
      <c r="K3" s="28"/>
      <c r="L3" s="28"/>
      <c r="M3" s="28"/>
    </row>
    <row r="4" spans="1:15" x14ac:dyDescent="0.25">
      <c r="A4" s="28"/>
      <c r="B4" s="28"/>
      <c r="C4" s="28"/>
      <c r="D4" s="28"/>
      <c r="E4" s="28"/>
      <c r="F4" s="28"/>
      <c r="G4" s="28"/>
      <c r="H4" s="28"/>
      <c r="I4" s="28"/>
      <c r="J4" s="28"/>
      <c r="K4" s="28"/>
      <c r="L4" s="28"/>
      <c r="M4" s="28"/>
    </row>
    <row r="5" spans="1:15" x14ac:dyDescent="0.25">
      <c r="A5" s="28"/>
      <c r="B5" s="28"/>
      <c r="C5" s="28"/>
      <c r="D5" s="28"/>
      <c r="E5" s="28"/>
      <c r="F5" s="28"/>
      <c r="G5" s="28"/>
      <c r="H5" s="28"/>
      <c r="I5" s="28"/>
      <c r="J5" s="28"/>
      <c r="K5" s="28"/>
      <c r="L5" s="28"/>
      <c r="M5" s="28"/>
    </row>
    <row r="6" spans="1:15" ht="15" customHeight="1" x14ac:dyDescent="0.25">
      <c r="A6" s="28"/>
      <c r="B6" s="101"/>
      <c r="C6" s="101"/>
      <c r="D6" s="28"/>
      <c r="E6" s="28"/>
      <c r="F6" s="28"/>
      <c r="G6" s="28"/>
      <c r="H6" s="28"/>
      <c r="I6" s="28"/>
      <c r="J6" s="28"/>
      <c r="K6" s="28"/>
      <c r="L6" s="28"/>
      <c r="M6" s="28"/>
    </row>
    <row r="7" spans="1:15" ht="30" x14ac:dyDescent="0.25">
      <c r="A7" s="103" t="s">
        <v>95</v>
      </c>
      <c r="B7" s="104" t="s">
        <v>96</v>
      </c>
      <c r="C7" s="105"/>
      <c r="D7" s="106" t="s">
        <v>65</v>
      </c>
      <c r="E7" s="107"/>
      <c r="F7" s="106" t="s">
        <v>66</v>
      </c>
      <c r="G7" s="107"/>
      <c r="H7" s="106" t="s">
        <v>67</v>
      </c>
      <c r="I7" s="107"/>
      <c r="J7" s="106" t="s">
        <v>68</v>
      </c>
      <c r="K7" s="107"/>
      <c r="L7" s="106" t="s">
        <v>97</v>
      </c>
      <c r="M7" s="107"/>
    </row>
    <row r="8" spans="1:15" s="16" customFormat="1" x14ac:dyDescent="0.25">
      <c r="A8" s="108"/>
      <c r="B8" s="108" t="s">
        <v>98</v>
      </c>
      <c r="C8" s="108" t="s">
        <v>99</v>
      </c>
      <c r="D8" s="108" t="s">
        <v>98</v>
      </c>
      <c r="E8" s="108" t="s">
        <v>99</v>
      </c>
      <c r="F8" s="108" t="s">
        <v>98</v>
      </c>
      <c r="G8" s="108" t="s">
        <v>99</v>
      </c>
      <c r="H8" s="108" t="s">
        <v>98</v>
      </c>
      <c r="I8" s="108" t="s">
        <v>99</v>
      </c>
      <c r="J8" s="108" t="s">
        <v>98</v>
      </c>
      <c r="K8" s="108" t="s">
        <v>99</v>
      </c>
      <c r="L8" s="108" t="s">
        <v>98</v>
      </c>
      <c r="M8" s="108" t="s">
        <v>99</v>
      </c>
      <c r="N8" s="109"/>
      <c r="O8" s="109"/>
    </row>
    <row r="9" spans="1:15" x14ac:dyDescent="0.25">
      <c r="A9" s="59" t="s">
        <v>100</v>
      </c>
      <c r="B9" s="110">
        <f>(Inputs!$B$5*Inputs!$B$11*Inputs!$B$25*Inputs!$B$14*Inputs!$B$15*Inputs!$B$16)/Inputs!$B$17</f>
        <v>1.2742799999999999</v>
      </c>
      <c r="C9" s="110">
        <f>(Inputs!$C$5*Inputs!$C$11*Inputs!$C$25*Inputs!$C$14*Inputs!$C$15*Inputs!$C$16)/Inputs!$C$17</f>
        <v>0.289296</v>
      </c>
      <c r="D9" s="110">
        <f>(Inputs!$B$5*Inputs!$B$11*Inputs!$B$20*Inputs!$B$14*Inputs!$B$15*Inputs!$B$16)/Inputs!$B$17</f>
        <v>1.891904</v>
      </c>
      <c r="E9" s="110">
        <f>(Inputs!$C$5*Inputs!$C$11*Inputs!$C$20*Inputs!$C$14*Inputs!$C$15*Inputs!$C$16)/Inputs!$C$17</f>
        <v>0.24337600000000001</v>
      </c>
      <c r="F9" s="110">
        <f>(Inputs!$B$5*Inputs!$B$11*Inputs!$B$21*Inputs!$B$14*Inputs!$B$15*Inputs!$B$16)/Inputs!$B$17</f>
        <v>1.5658720000000002</v>
      </c>
      <c r="G9" s="110">
        <f>(Inputs!$C$5*Inputs!$C$11*Inputs!$C$21*Inputs!$C$14*Inputs!$C$15*Inputs!$C$16)/Inputs!$C$17</f>
        <v>0.19745599999999999</v>
      </c>
      <c r="H9" s="110">
        <f>(Inputs!$B$5*Inputs!$B$11*Inputs!$B$22*Inputs!$B$14*Inputs!$B$15*Inputs!$B$16)/Inputs!$B$17</f>
        <v>1.432704</v>
      </c>
      <c r="I9" s="110">
        <f>(Inputs!$C$5*Inputs!$C$11*Inputs!$C$22*Inputs!$C$14*Inputs!$C$15*Inputs!$C$16)/Inputs!$C$17</f>
        <v>0.17449600000000001</v>
      </c>
      <c r="J9" s="110">
        <f>(Inputs!$B$5*Inputs!$B$11*Inputs!$B$23*Inputs!$B$14*Inputs!$B$15*Inputs!$B$16)/Inputs!$B$17</f>
        <v>1.1112640000000003</v>
      </c>
      <c r="K9" s="110">
        <f>(Inputs!$C$5*Inputs!$C$11*Inputs!$C$23*Inputs!$C$14*Inputs!$C$15*Inputs!$C$16)/Inputs!$C$17</f>
        <v>0.16072000000000003</v>
      </c>
      <c r="L9" s="110">
        <f>(Inputs!$B$5*Inputs!$B$11*Inputs!$B$24*Inputs!$B$14*Inputs!$B$15*Inputs!$B$16)/Inputs!$B$17</f>
        <v>0.67043200000000003</v>
      </c>
      <c r="M9" s="110">
        <f>(Inputs!$C$5*Inputs!$C$11*Inputs!$C$24*Inputs!$C$14*Inputs!$C$15*Inputs!$C$16)/Inputs!$C$17</f>
        <v>8.7248000000000006E-2</v>
      </c>
    </row>
    <row r="10" spans="1:15" ht="15.95" customHeight="1" x14ac:dyDescent="0.25">
      <c r="A10" s="59" t="s">
        <v>101</v>
      </c>
      <c r="B10" s="111">
        <f>Inputs!$B$33/B9</f>
        <v>1.6479894528675019</v>
      </c>
      <c r="C10" s="111">
        <f>Inputs!$C$33/C9</f>
        <v>7.2590011614401861</v>
      </c>
      <c r="D10" s="111">
        <f>Inputs!$B$33/D9</f>
        <v>1.1099928960454652</v>
      </c>
      <c r="E10" s="111">
        <f>Inputs!$C$33/E9</f>
        <v>8.6286240220892783</v>
      </c>
      <c r="F10" s="111">
        <f>Inputs!$B$33/F9</f>
        <v>1.3411057864244331</v>
      </c>
      <c r="G10" s="111">
        <f>Inputs!$C$33/G9</f>
        <v>10.635280771412367</v>
      </c>
      <c r="H10" s="111">
        <f>Inputs!$B$33/H9</f>
        <v>1.4657598499061915</v>
      </c>
      <c r="I10" s="111">
        <f>Inputs!$C$33/I9</f>
        <v>12.034659820282412</v>
      </c>
      <c r="J10" s="111">
        <f>Inputs!$B$33/J9</f>
        <v>1.8897399717798828</v>
      </c>
      <c r="K10" s="111">
        <f>Inputs!$C$33/K9</f>
        <v>13.066202090592332</v>
      </c>
      <c r="L10" s="111">
        <f>Inputs!$B$33/L9</f>
        <v>3.1323087203474773</v>
      </c>
      <c r="M10" s="111">
        <f>Inputs!$C$33/M9</f>
        <v>24.069319640564824</v>
      </c>
    </row>
    <row r="11" spans="1:15" x14ac:dyDescent="0.25">
      <c r="A11" s="28"/>
      <c r="B11" s="28"/>
      <c r="C11" s="28"/>
      <c r="D11" s="28"/>
      <c r="E11" s="28"/>
      <c r="F11" s="28"/>
      <c r="G11" s="28"/>
      <c r="H11" s="28"/>
      <c r="I11" s="28"/>
      <c r="J11" s="28"/>
      <c r="K11" s="28"/>
      <c r="L11" s="28"/>
      <c r="M11" s="28"/>
    </row>
    <row r="12" spans="1:15" s="54" customFormat="1" x14ac:dyDescent="0.25">
      <c r="A12" s="28"/>
      <c r="B12" s="28"/>
      <c r="C12" s="28"/>
      <c r="D12" s="28"/>
      <c r="E12" s="28"/>
      <c r="F12" s="28"/>
      <c r="G12" s="28"/>
      <c r="H12" s="28"/>
      <c r="I12" s="28"/>
      <c r="J12" s="28"/>
      <c r="K12" s="28"/>
      <c r="L12" s="28"/>
      <c r="M12" s="28"/>
    </row>
    <row r="13" spans="1:15" ht="30" x14ac:dyDescent="0.25">
      <c r="A13" s="103" t="str">
        <f>Inputs!A6</f>
        <v>SWC for modeled PSC results
(Manufacturing, P75, HE) (µg/L)</v>
      </c>
      <c r="B13" s="104" t="s">
        <v>96</v>
      </c>
      <c r="C13" s="105"/>
      <c r="D13" s="106" t="s">
        <v>65</v>
      </c>
      <c r="E13" s="107"/>
      <c r="F13" s="106" t="s">
        <v>66</v>
      </c>
      <c r="G13" s="107"/>
      <c r="H13" s="106" t="s">
        <v>67</v>
      </c>
      <c r="I13" s="107"/>
      <c r="J13" s="106" t="s">
        <v>68</v>
      </c>
      <c r="K13" s="107"/>
      <c r="L13" s="106" t="s">
        <v>97</v>
      </c>
      <c r="M13" s="107"/>
    </row>
    <row r="14" spans="1:15" x14ac:dyDescent="0.25">
      <c r="A14" s="112" t="s">
        <v>102</v>
      </c>
      <c r="B14" s="113" t="s">
        <v>98</v>
      </c>
      <c r="C14" s="113" t="s">
        <v>99</v>
      </c>
      <c r="D14" s="113" t="s">
        <v>98</v>
      </c>
      <c r="E14" s="113" t="s">
        <v>99</v>
      </c>
      <c r="F14" s="113" t="s">
        <v>98</v>
      </c>
      <c r="G14" s="113" t="s">
        <v>99</v>
      </c>
      <c r="H14" s="113" t="s">
        <v>98</v>
      </c>
      <c r="I14" s="113" t="s">
        <v>99</v>
      </c>
      <c r="J14" s="113" t="s">
        <v>98</v>
      </c>
      <c r="K14" s="113" t="s">
        <v>99</v>
      </c>
      <c r="L14" s="113" t="s">
        <v>98</v>
      </c>
      <c r="M14" s="113" t="s">
        <v>99</v>
      </c>
    </row>
    <row r="15" spans="1:15" x14ac:dyDescent="0.25">
      <c r="A15" s="59" t="s">
        <v>100</v>
      </c>
      <c r="B15" s="110">
        <f>(Inputs!$B$6*Inputs!$B$11*Inputs!$B$25*Inputs!$B$14*Inputs!$B$15*Inputs!$B$16)/Inputs!$B$17</f>
        <v>2.7761099999999996E-3</v>
      </c>
      <c r="C15" s="110">
        <f>(Inputs!$C$6*Inputs!$C$11*Inputs!$C$25*Inputs!$C$14*Inputs!$C$15*Inputs!$C$16)/Inputs!$C$17</f>
        <v>6.3025199999999998E-4</v>
      </c>
      <c r="D15" s="110">
        <f>(Inputs!$B$6*Inputs!$B$11*Inputs!$B$20*Inputs!$B$14*Inputs!$B$15*Inputs!$B$16)/Inputs!$B$17</f>
        <v>4.1216480000000003E-3</v>
      </c>
      <c r="E15" s="110">
        <f>(Inputs!$C$6*Inputs!$C$11*Inputs!$C$20*Inputs!$C$14*Inputs!$C$15*Inputs!$C$16)/Inputs!$C$17</f>
        <v>5.3021200000000007E-4</v>
      </c>
      <c r="F15" s="110">
        <f>(Inputs!$B$6*Inputs!$B$11*Inputs!$B$21*Inputs!$B$14*Inputs!$B$15*Inputs!$B$16)/Inputs!$B$17</f>
        <v>3.4113640000000005E-3</v>
      </c>
      <c r="G15" s="110">
        <f>(Inputs!$C$6*Inputs!$C$11*Inputs!$C$21*Inputs!$C$14*Inputs!$C$15*Inputs!$C$16)/Inputs!$C$17</f>
        <v>4.3017199999999999E-4</v>
      </c>
      <c r="H15" s="110">
        <f>(Inputs!$B$6*Inputs!$B$11*Inputs!$B$22*Inputs!$B$14*Inputs!$B$15*Inputs!$B$16)/Inputs!$B$17</f>
        <v>3.1212480000000001E-3</v>
      </c>
      <c r="I15" s="110">
        <f>(Inputs!$C$6*Inputs!$C$11*Inputs!$C$22*Inputs!$C$14*Inputs!$C$15*Inputs!$C$16)/Inputs!$C$17</f>
        <v>3.8015199999999997E-4</v>
      </c>
      <c r="J15" s="110">
        <f>(Inputs!$B$6*Inputs!$B$11*Inputs!$B$23*Inputs!$B$14*Inputs!$B$15*Inputs!$B$16)/Inputs!$B$17</f>
        <v>2.4209679999999999E-3</v>
      </c>
      <c r="K15" s="110">
        <f>(Inputs!$C$6*Inputs!$C$11*Inputs!$C$23*Inputs!$C$14*Inputs!$C$15*Inputs!$C$16)/Inputs!$C$17</f>
        <v>3.5014000000000009E-4</v>
      </c>
      <c r="L15" s="110">
        <f>(Inputs!$B$6*Inputs!$B$11*Inputs!$B$24*Inputs!$B$14*Inputs!$B$15*Inputs!$B$16)/Inputs!$B$17</f>
        <v>1.460584E-3</v>
      </c>
      <c r="M15" s="110">
        <f>(Inputs!$C$6*Inputs!$C$11*Inputs!$C$24*Inputs!$C$14*Inputs!$C$15*Inputs!$C$16)/Inputs!$C$17</f>
        <v>1.9007599999999999E-4</v>
      </c>
    </row>
    <row r="16" spans="1:15" ht="15.95" customHeight="1" x14ac:dyDescent="0.25">
      <c r="A16" s="59" t="s">
        <v>101</v>
      </c>
      <c r="B16" s="111">
        <f>Inputs!$B$33/B15</f>
        <v>756.45417508672222</v>
      </c>
      <c r="C16" s="111">
        <f>Inputs!$C$33/C15</f>
        <v>3332.0005331200855</v>
      </c>
      <c r="D16" s="111">
        <f>Inputs!$B$33/D15</f>
        <v>509.50493588972176</v>
      </c>
      <c r="E16" s="111">
        <f>Inputs!$C$33/E15</f>
        <v>3960.6798789917993</v>
      </c>
      <c r="F16" s="111">
        <f>Inputs!$B$33/F15</f>
        <v>615.58954130957579</v>
      </c>
      <c r="G16" s="111">
        <f>Inputs!$C$33/G15</f>
        <v>4881.7682229433813</v>
      </c>
      <c r="H16" s="111">
        <f>Inputs!$B$33/H15</f>
        <v>672.80779995694036</v>
      </c>
      <c r="I16" s="111">
        <f>Inputs!$C$33/I15</f>
        <v>5524.1061470148788</v>
      </c>
      <c r="J16" s="111">
        <f>Inputs!$B$33/J15</f>
        <v>867.42162639076605</v>
      </c>
      <c r="K16" s="111">
        <f>Inputs!$C$33/K15</f>
        <v>5997.6009596161521</v>
      </c>
      <c r="L16" s="111">
        <f>Inputs!$B$33/L15</f>
        <v>1437.7810519627765</v>
      </c>
      <c r="M16" s="111">
        <f>Inputs!$C$33/M15</f>
        <v>11048.212294029758</v>
      </c>
    </row>
    <row r="17" spans="1:13" s="54" customFormat="1" x14ac:dyDescent="0.25">
      <c r="A17" s="28"/>
      <c r="B17" s="28"/>
      <c r="C17" s="28"/>
      <c r="D17" s="28"/>
      <c r="E17" s="28"/>
      <c r="F17" s="28"/>
      <c r="G17" s="28"/>
      <c r="H17" s="28"/>
      <c r="I17" s="28"/>
      <c r="J17" s="28"/>
      <c r="K17" s="28"/>
      <c r="L17" s="28"/>
      <c r="M17" s="28"/>
    </row>
    <row r="18" spans="1:13" x14ac:dyDescent="0.25">
      <c r="A18" s="28"/>
      <c r="B18" s="28"/>
      <c r="C18" s="28"/>
      <c r="D18" s="28"/>
      <c r="E18" s="28"/>
      <c r="F18" s="28"/>
      <c r="G18" s="28"/>
      <c r="H18" s="28"/>
      <c r="I18" s="28"/>
      <c r="J18" s="28"/>
      <c r="K18" s="28"/>
      <c r="L18" s="28"/>
      <c r="M18" s="28"/>
    </row>
    <row r="19" spans="1:13" ht="30" x14ac:dyDescent="0.25">
      <c r="A19" s="103" t="str">
        <f>Inputs!A7</f>
        <v>SWC for modeled PSC results
(Manufacturing, P90, HE) (µg/L)</v>
      </c>
      <c r="B19" s="104" t="s">
        <v>96</v>
      </c>
      <c r="C19" s="105"/>
      <c r="D19" s="106" t="s">
        <v>65</v>
      </c>
      <c r="E19" s="107"/>
      <c r="F19" s="106" t="s">
        <v>66</v>
      </c>
      <c r="G19" s="107"/>
      <c r="H19" s="106" t="s">
        <v>67</v>
      </c>
      <c r="I19" s="107"/>
      <c r="J19" s="106" t="s">
        <v>68</v>
      </c>
      <c r="K19" s="107"/>
      <c r="L19" s="106" t="s">
        <v>97</v>
      </c>
      <c r="M19" s="107"/>
    </row>
    <row r="20" spans="1:13" x14ac:dyDescent="0.25">
      <c r="A20" s="112" t="s">
        <v>102</v>
      </c>
      <c r="B20" s="113" t="s">
        <v>98</v>
      </c>
      <c r="C20" s="113" t="s">
        <v>99</v>
      </c>
      <c r="D20" s="113" t="s">
        <v>98</v>
      </c>
      <c r="E20" s="113" t="s">
        <v>99</v>
      </c>
      <c r="F20" s="113" t="s">
        <v>98</v>
      </c>
      <c r="G20" s="113" t="s">
        <v>99</v>
      </c>
      <c r="H20" s="113" t="s">
        <v>98</v>
      </c>
      <c r="I20" s="113" t="s">
        <v>99</v>
      </c>
      <c r="J20" s="113" t="s">
        <v>98</v>
      </c>
      <c r="K20" s="113" t="s">
        <v>99</v>
      </c>
      <c r="L20" s="113" t="s">
        <v>98</v>
      </c>
      <c r="M20" s="113" t="s">
        <v>99</v>
      </c>
    </row>
    <row r="21" spans="1:13" x14ac:dyDescent="0.25">
      <c r="A21" s="59" t="s">
        <v>100</v>
      </c>
      <c r="B21" s="110">
        <f>(Inputs!$B$7*Inputs!$B$11*Inputs!$B$25*Inputs!$B$14*Inputs!$B$15*Inputs!$B$16)/Inputs!$B$17</f>
        <v>1.9341749999999999E-4</v>
      </c>
      <c r="C21" s="110">
        <f>(Inputs!$C$7*Inputs!$C$11*Inputs!$C$25*Inputs!$C$14*Inputs!$C$15*Inputs!$C$16)/Inputs!$C$17</f>
        <v>4.3911000000000007E-5</v>
      </c>
      <c r="D21" s="110">
        <f>(Inputs!$B$7*Inputs!$B$11*Inputs!$B$20*Inputs!$B$14*Inputs!$B$15*Inputs!$B$16)/Inputs!$B$17</f>
        <v>2.8716399999999996E-4</v>
      </c>
      <c r="E21" s="110">
        <f>(Inputs!$C$7*Inputs!$C$11*Inputs!$C$20*Inputs!$C$14*Inputs!$C$15*Inputs!$C$16)/Inputs!$C$17</f>
        <v>3.6941000000000004E-5</v>
      </c>
      <c r="F21" s="110">
        <f>(Inputs!$B$7*Inputs!$B$11*Inputs!$B$21*Inputs!$B$14*Inputs!$B$15*Inputs!$B$16)/Inputs!$B$17</f>
        <v>2.3767700000000002E-4</v>
      </c>
      <c r="G21" s="110">
        <f>(Inputs!$C$7*Inputs!$C$11*Inputs!$C$21*Inputs!$C$14*Inputs!$C$15*Inputs!$C$16)/Inputs!$C$17</f>
        <v>2.9970999999999998E-5</v>
      </c>
      <c r="H21" s="110">
        <f>(Inputs!$B$7*Inputs!$B$11*Inputs!$B$22*Inputs!$B$14*Inputs!$B$15*Inputs!$B$16)/Inputs!$B$17</f>
        <v>2.17464E-4</v>
      </c>
      <c r="I21" s="110">
        <f>(Inputs!$C$7*Inputs!$C$11*Inputs!$C$22*Inputs!$C$14*Inputs!$C$15*Inputs!$C$16)/Inputs!$C$17</f>
        <v>2.6486000000000004E-5</v>
      </c>
      <c r="J21" s="110">
        <f>(Inputs!$B$7*Inputs!$B$11*Inputs!$B$23*Inputs!$B$14*Inputs!$B$15*Inputs!$B$16)/Inputs!$B$17</f>
        <v>1.6867400000000003E-4</v>
      </c>
      <c r="K21" s="110">
        <f>(Inputs!$C$7*Inputs!$C$11*Inputs!$C$23*Inputs!$C$14*Inputs!$C$15*Inputs!$C$16)/Inputs!$C$17</f>
        <v>2.4395000000000003E-5</v>
      </c>
      <c r="L21" s="110">
        <f>(Inputs!$B$7*Inputs!$B$11*Inputs!$B$24*Inputs!$B$14*Inputs!$B$15*Inputs!$B$16)/Inputs!$B$17</f>
        <v>1.0176200000000001E-4</v>
      </c>
      <c r="M21" s="110">
        <f>(Inputs!$C$7*Inputs!$C$11*Inputs!$C$24*Inputs!$C$14*Inputs!$C$15*Inputs!$C$16)/Inputs!$C$17</f>
        <v>1.3243000000000002E-5</v>
      </c>
    </row>
    <row r="22" spans="1:13" ht="15.95" customHeight="1" x14ac:dyDescent="0.25">
      <c r="A22" s="59" t="s">
        <v>101</v>
      </c>
      <c r="B22" s="111">
        <f>Inputs!$B$33/B21</f>
        <v>10857.342277715306</v>
      </c>
      <c r="C22" s="111">
        <f>Inputs!$C$33/C21</f>
        <v>47824.007651841217</v>
      </c>
      <c r="D22" s="111">
        <f>Inputs!$B$33/D21</f>
        <v>7312.8943739465958</v>
      </c>
      <c r="E22" s="111">
        <f>Inputs!$C$33/E21</f>
        <v>56847.40532199994</v>
      </c>
      <c r="F22" s="111">
        <f>Inputs!$B$33/F21</f>
        <v>8835.5204752668542</v>
      </c>
      <c r="G22" s="111">
        <f>Inputs!$C$33/G21</f>
        <v>70067.732141069704</v>
      </c>
      <c r="H22" s="111">
        <f>Inputs!$B$33/H21</f>
        <v>9656.7707758525557</v>
      </c>
      <c r="I22" s="111">
        <f>Inputs!$C$33/I21</f>
        <v>79287.170580684135</v>
      </c>
      <c r="J22" s="111">
        <f>Inputs!$B$33/J21</f>
        <v>12450.051578785111</v>
      </c>
      <c r="K22" s="111">
        <f>Inputs!$C$33/K21</f>
        <v>86083.213773314201</v>
      </c>
      <c r="L22" s="111">
        <f>Inputs!$B$33/L21</f>
        <v>20636.386863465734</v>
      </c>
      <c r="M22" s="111">
        <f>Inputs!$C$33/M21</f>
        <v>158574.34116136827</v>
      </c>
    </row>
    <row r="23" spans="1:13" s="54" customFormat="1" x14ac:dyDescent="0.25">
      <c r="A23" s="28"/>
      <c r="B23" s="28"/>
      <c r="C23" s="28"/>
      <c r="D23" s="28"/>
      <c r="E23" s="28"/>
      <c r="F23" s="28"/>
      <c r="G23" s="28"/>
      <c r="H23" s="28"/>
      <c r="I23" s="28"/>
      <c r="J23" s="28"/>
      <c r="K23" s="28"/>
      <c r="L23" s="28"/>
      <c r="M23" s="28"/>
    </row>
    <row r="24" spans="1:13" x14ac:dyDescent="0.25">
      <c r="A24" s="28"/>
      <c r="B24" s="28"/>
      <c r="C24" s="28"/>
      <c r="D24" s="28"/>
      <c r="E24" s="28"/>
      <c r="F24" s="28"/>
      <c r="G24" s="28"/>
      <c r="H24" s="28"/>
      <c r="I24" s="28"/>
      <c r="J24" s="28"/>
      <c r="K24" s="28"/>
      <c r="L24" s="28"/>
      <c r="M24" s="28"/>
    </row>
    <row r="25" spans="1:13" ht="45" x14ac:dyDescent="0.25">
      <c r="A25" s="103" t="str">
        <f>Inputs!A8</f>
        <v>SWC for modeled PSC results
(Waste handling, treatment, disposal - POTW) (µg/L)</v>
      </c>
      <c r="B25" s="104" t="s">
        <v>96</v>
      </c>
      <c r="C25" s="105"/>
      <c r="D25" s="106" t="s">
        <v>65</v>
      </c>
      <c r="E25" s="107"/>
      <c r="F25" s="106" t="s">
        <v>66</v>
      </c>
      <c r="G25" s="107"/>
      <c r="H25" s="106" t="s">
        <v>67</v>
      </c>
      <c r="I25" s="107"/>
      <c r="J25" s="106" t="s">
        <v>68</v>
      </c>
      <c r="K25" s="107"/>
      <c r="L25" s="106" t="s">
        <v>97</v>
      </c>
      <c r="M25" s="107"/>
    </row>
    <row r="26" spans="1:13" x14ac:dyDescent="0.25">
      <c r="A26" s="112" t="s">
        <v>102</v>
      </c>
      <c r="B26" s="113" t="s">
        <v>98</v>
      </c>
      <c r="C26" s="113" t="s">
        <v>99</v>
      </c>
      <c r="D26" s="113" t="s">
        <v>98</v>
      </c>
      <c r="E26" s="113" t="s">
        <v>99</v>
      </c>
      <c r="F26" s="113" t="s">
        <v>98</v>
      </c>
      <c r="G26" s="113" t="s">
        <v>99</v>
      </c>
      <c r="H26" s="113" t="s">
        <v>98</v>
      </c>
      <c r="I26" s="113" t="s">
        <v>99</v>
      </c>
      <c r="J26" s="113" t="s">
        <v>98</v>
      </c>
      <c r="K26" s="113" t="s">
        <v>99</v>
      </c>
      <c r="L26" s="113" t="s">
        <v>98</v>
      </c>
      <c r="M26" s="113" t="s">
        <v>99</v>
      </c>
    </row>
    <row r="27" spans="1:13" x14ac:dyDescent="0.25">
      <c r="A27" s="59" t="s">
        <v>100</v>
      </c>
      <c r="B27" s="110">
        <f>(Inputs!$B$8*Inputs!$B$11*Inputs!$B$25*Inputs!$B$14*Inputs!$B$15*Inputs!$B$16)/Inputs!$B$17</f>
        <v>1.6497374999999998E-3</v>
      </c>
      <c r="C27" s="110">
        <f>(Inputs!$C$8*Inputs!$C$11*Inputs!$C$25*Inputs!$C$14*Inputs!$C$15*Inputs!$C$16)/Inputs!$C$17</f>
        <v>3.74535E-4</v>
      </c>
      <c r="D27" s="110">
        <f>(Inputs!$B$8*Inputs!$B$11*Inputs!$B$20*Inputs!$B$14*Inputs!$B$15*Inputs!$B$16)/Inputs!$B$17</f>
        <v>2.4493399999999999E-3</v>
      </c>
      <c r="E27" s="110">
        <f>(Inputs!$C$8*Inputs!$C$11*Inputs!$C$20*Inputs!$C$14*Inputs!$C$15*Inputs!$C$16)/Inputs!$C$17</f>
        <v>3.15085E-4</v>
      </c>
      <c r="F27" s="110">
        <f>(Inputs!$B$8*Inputs!$B$11*Inputs!$B$21*Inputs!$B$14*Inputs!$B$15*Inputs!$B$16)/Inputs!$B$17</f>
        <v>2.0272450000000004E-3</v>
      </c>
      <c r="G27" s="110">
        <f>(Inputs!$C$8*Inputs!$C$11*Inputs!$C$21*Inputs!$C$14*Inputs!$C$15*Inputs!$C$16)/Inputs!$C$17</f>
        <v>2.5563499999999999E-4</v>
      </c>
      <c r="H27" s="110">
        <f>(Inputs!$B$8*Inputs!$B$11*Inputs!$B$22*Inputs!$B$14*Inputs!$B$15*Inputs!$B$16)/Inputs!$B$17</f>
        <v>1.8548400000000002E-3</v>
      </c>
      <c r="I27" s="110">
        <f>(Inputs!$C$8*Inputs!$C$11*Inputs!$C$22*Inputs!$C$14*Inputs!$C$15*Inputs!$C$16)/Inputs!$C$17</f>
        <v>2.2591000000000001E-4</v>
      </c>
      <c r="J27" s="110">
        <f>(Inputs!$B$8*Inputs!$B$11*Inputs!$B$23*Inputs!$B$14*Inputs!$B$15*Inputs!$B$16)/Inputs!$B$17</f>
        <v>1.4386900000000001E-3</v>
      </c>
      <c r="K27" s="110">
        <f>(Inputs!$C$8*Inputs!$C$11*Inputs!$C$23*Inputs!$C$14*Inputs!$C$15*Inputs!$C$16)/Inputs!$C$17</f>
        <v>2.08075E-4</v>
      </c>
      <c r="L27" s="110">
        <f>(Inputs!$B$8*Inputs!$B$11*Inputs!$B$24*Inputs!$B$14*Inputs!$B$15*Inputs!$B$16)/Inputs!$B$17</f>
        <v>8.6796999999999992E-4</v>
      </c>
      <c r="M27" s="110">
        <f>(Inputs!$C$8*Inputs!$C$11*Inputs!$C$24*Inputs!$C$14*Inputs!$C$15*Inputs!$C$16)/Inputs!$C$17</f>
        <v>1.1295500000000001E-4</v>
      </c>
    </row>
    <row r="28" spans="1:13" ht="15.95" customHeight="1" x14ac:dyDescent="0.25">
      <c r="A28" s="59" t="s">
        <v>101</v>
      </c>
      <c r="B28" s="111">
        <f>Inputs!$B$33/B27</f>
        <v>1272.9297842838635</v>
      </c>
      <c r="C28" s="111">
        <f>Inputs!$C$33/C27</f>
        <v>5606.9526212503506</v>
      </c>
      <c r="D28" s="111">
        <f>Inputs!$B$33/D27</f>
        <v>857.37382315235948</v>
      </c>
      <c r="E28" s="111">
        <f>Inputs!$C$33/E27</f>
        <v>6664.8682101655113</v>
      </c>
      <c r="F28" s="111">
        <f>Inputs!$B$33/F27</f>
        <v>1035.8886074450793</v>
      </c>
      <c r="G28" s="111">
        <f>Inputs!$C$33/G27</f>
        <v>8214.837561366794</v>
      </c>
      <c r="H28" s="111">
        <f>Inputs!$B$33/H27</f>
        <v>1132.1731254447823</v>
      </c>
      <c r="I28" s="111">
        <f>Inputs!$C$33/I27</f>
        <v>9295.7372404940015</v>
      </c>
      <c r="J28" s="111">
        <f>Inputs!$B$33/J27</f>
        <v>1459.6612195817029</v>
      </c>
      <c r="K28" s="111">
        <f>Inputs!$C$33/K27</f>
        <v>10092.514718250632</v>
      </c>
      <c r="L28" s="111">
        <f>Inputs!$B$33/L27</f>
        <v>2419.4384598546035</v>
      </c>
      <c r="M28" s="111">
        <f>Inputs!$C$33/M27</f>
        <v>18591.474480988003</v>
      </c>
    </row>
    <row r="29" spans="1:13" s="54" customFormat="1" x14ac:dyDescent="0.25">
      <c r="A29" s="28"/>
      <c r="B29" s="28"/>
      <c r="C29" s="28"/>
      <c r="D29" s="28"/>
      <c r="E29" s="28"/>
      <c r="F29" s="28"/>
      <c r="G29" s="28"/>
      <c r="H29" s="28"/>
      <c r="I29" s="28"/>
      <c r="J29" s="28"/>
      <c r="K29" s="28"/>
      <c r="L29" s="28"/>
      <c r="M29" s="28"/>
    </row>
    <row r="30" spans="1:13" x14ac:dyDescent="0.25">
      <c r="A30" s="28"/>
      <c r="B30" s="28"/>
      <c r="C30" s="28"/>
      <c r="D30" s="28"/>
      <c r="E30" s="28"/>
      <c r="F30" s="28"/>
      <c r="G30" s="28"/>
      <c r="H30" s="28"/>
      <c r="I30" s="28"/>
      <c r="J30" s="28"/>
      <c r="K30" s="28"/>
      <c r="L30" s="28"/>
      <c r="M30" s="28"/>
    </row>
    <row r="31" spans="1:13" ht="30" x14ac:dyDescent="0.25">
      <c r="A31" s="103" t="s">
        <v>103</v>
      </c>
      <c r="B31" s="104" t="s">
        <v>96</v>
      </c>
      <c r="C31" s="105"/>
      <c r="D31" s="106" t="s">
        <v>65</v>
      </c>
      <c r="E31" s="107"/>
      <c r="F31" s="106" t="s">
        <v>66</v>
      </c>
      <c r="G31" s="107"/>
      <c r="H31" s="106" t="s">
        <v>67</v>
      </c>
      <c r="I31" s="107"/>
      <c r="J31" s="106" t="s">
        <v>68</v>
      </c>
      <c r="K31" s="107"/>
      <c r="L31" s="106" t="s">
        <v>97</v>
      </c>
      <c r="M31" s="107"/>
    </row>
    <row r="32" spans="1:13" x14ac:dyDescent="0.25">
      <c r="A32" s="112"/>
      <c r="B32" s="113" t="s">
        <v>98</v>
      </c>
      <c r="C32" s="113" t="s">
        <v>99</v>
      </c>
      <c r="D32" s="113" t="s">
        <v>98</v>
      </c>
      <c r="E32" s="113" t="s">
        <v>99</v>
      </c>
      <c r="F32" s="113" t="s">
        <v>98</v>
      </c>
      <c r="G32" s="113" t="s">
        <v>99</v>
      </c>
      <c r="H32" s="113" t="s">
        <v>98</v>
      </c>
      <c r="I32" s="113" t="s">
        <v>99</v>
      </c>
      <c r="J32" s="113" t="s">
        <v>98</v>
      </c>
      <c r="K32" s="113" t="s">
        <v>99</v>
      </c>
      <c r="L32" s="113" t="s">
        <v>98</v>
      </c>
      <c r="M32" s="113" t="s">
        <v>99</v>
      </c>
    </row>
    <row r="33" spans="1:15" x14ac:dyDescent="0.25">
      <c r="A33" s="59" t="s">
        <v>100</v>
      </c>
      <c r="B33" s="110">
        <f>(Inputs!$B$9*Inputs!$B$11*Inputs!$B$25*Inputs!$B$14*Inputs!$B$15*Inputs!$B$16)/Inputs!$B$17</f>
        <v>9.3295499999999985E-4</v>
      </c>
      <c r="C33" s="110">
        <f>(Inputs!$C$9*Inputs!$C$11*Inputs!$C$25*Inputs!$C$14*Inputs!$C$15*Inputs!$C$16)/Inputs!$C$17</f>
        <v>2.1180600000000001E-4</v>
      </c>
      <c r="D33" s="110">
        <f>(Inputs!$B$9*Inputs!$B$11*Inputs!$B$20*Inputs!$B$14*Inputs!$B$15*Inputs!$B$16)/Inputs!$B$17</f>
        <v>1.3851439999999998E-3</v>
      </c>
      <c r="E33" s="110">
        <f>(Inputs!$C$9*Inputs!$C$11*Inputs!$C$20*Inputs!$C$14*Inputs!$C$15*Inputs!$C$16)/Inputs!$C$17</f>
        <v>1.7818599999999999E-4</v>
      </c>
      <c r="F33" s="110">
        <f>(Inputs!$B$9*Inputs!$B$11*Inputs!$B$21*Inputs!$B$14*Inputs!$B$15*Inputs!$B$16)/Inputs!$B$17</f>
        <v>1.1464419999999999E-3</v>
      </c>
      <c r="G33" s="110">
        <f>(Inputs!$C$9*Inputs!$C$11*Inputs!$C$21*Inputs!$C$14*Inputs!$C$15*Inputs!$C$16)/Inputs!$C$17</f>
        <v>1.4456599999999997E-4</v>
      </c>
      <c r="H33" s="110">
        <f>(Inputs!$B$9*Inputs!$B$11*Inputs!$B$22*Inputs!$B$14*Inputs!$B$15*Inputs!$B$16)/Inputs!$B$17</f>
        <v>1.048944E-3</v>
      </c>
      <c r="I33" s="110">
        <f>(Inputs!$C$9*Inputs!$C$11*Inputs!$C$22*Inputs!$C$14*Inputs!$C$15*Inputs!$C$16)/Inputs!$C$17</f>
        <v>1.2775599999999997E-4</v>
      </c>
      <c r="J33" s="110">
        <f>(Inputs!$B$9*Inputs!$B$11*Inputs!$B$23*Inputs!$B$14*Inputs!$B$15*Inputs!$B$16)/Inputs!$B$17</f>
        <v>8.1360399999999989E-4</v>
      </c>
      <c r="K33" s="110">
        <f>(Inputs!$C$9*Inputs!$C$11*Inputs!$C$23*Inputs!$C$14*Inputs!$C$15*Inputs!$C$16)/Inputs!$C$17</f>
        <v>1.1767000000000002E-4</v>
      </c>
      <c r="L33" s="110">
        <f>(Inputs!$B$9*Inputs!$B$11*Inputs!$B$24*Inputs!$B$14*Inputs!$B$15*Inputs!$B$16)/Inputs!$B$17</f>
        <v>4.9085199999999996E-4</v>
      </c>
      <c r="M33" s="110">
        <f>(Inputs!$C$9*Inputs!$C$11*Inputs!$C$24*Inputs!$C$14*Inputs!$C$15*Inputs!$C$16)/Inputs!$C$17</f>
        <v>6.3877999999999987E-5</v>
      </c>
    </row>
    <row r="34" spans="1:15" ht="15.95" customHeight="1" x14ac:dyDescent="0.25">
      <c r="A34" s="59" t="s">
        <v>101</v>
      </c>
      <c r="B34" s="111">
        <f>Inputs!$B$33/B33</f>
        <v>2250.9124234287833</v>
      </c>
      <c r="C34" s="111">
        <f>Inputs!$C$33/C33</f>
        <v>9914.7332936744006</v>
      </c>
      <c r="D34" s="111">
        <f>Inputs!$B$33/D33</f>
        <v>1516.0878580133187</v>
      </c>
      <c r="E34" s="111">
        <f>Inputs!$C$33/E33</f>
        <v>11785.437688707307</v>
      </c>
      <c r="F34" s="111">
        <f>Inputs!$B$33/F33</f>
        <v>1831.7542448723968</v>
      </c>
      <c r="G34" s="111">
        <f>Inputs!$C$33/G33</f>
        <v>14526.23715119738</v>
      </c>
      <c r="H34" s="111">
        <f>Inputs!$B$33/H33</f>
        <v>2002.0134535304078</v>
      </c>
      <c r="I34" s="111">
        <f>Inputs!$C$33/I33</f>
        <v>16437.584144775985</v>
      </c>
      <c r="J34" s="111">
        <f>Inputs!$B$33/J33</f>
        <v>2581.1082541383776</v>
      </c>
      <c r="K34" s="111">
        <f>Inputs!$C$33/K33</f>
        <v>17846.519928613918</v>
      </c>
      <c r="L34" s="111">
        <f>Inputs!$B$33/L33</f>
        <v>4278.2753253526525</v>
      </c>
      <c r="M34" s="111">
        <f>Inputs!$C$33/M33</f>
        <v>32875.16828955197</v>
      </c>
    </row>
    <row r="35" spans="1:15" x14ac:dyDescent="0.25">
      <c r="A35" s="28"/>
      <c r="B35" s="28"/>
      <c r="C35" s="28"/>
      <c r="D35" s="28"/>
      <c r="E35" s="28"/>
      <c r="F35" s="28"/>
      <c r="G35" s="28"/>
      <c r="H35" s="28"/>
      <c r="I35" s="28"/>
      <c r="J35" s="28"/>
      <c r="K35" s="28"/>
      <c r="L35" s="28"/>
      <c r="M35" s="28"/>
    </row>
    <row r="36" spans="1:15" x14ac:dyDescent="0.25">
      <c r="A36" s="28"/>
      <c r="B36" s="28"/>
      <c r="C36" s="28"/>
      <c r="D36" s="28"/>
      <c r="E36" s="28"/>
      <c r="F36" s="28"/>
      <c r="G36" s="28"/>
      <c r="H36" s="28"/>
      <c r="I36" s="28"/>
      <c r="J36" s="28"/>
      <c r="K36" s="28"/>
      <c r="L36" s="28"/>
      <c r="M36" s="28"/>
    </row>
    <row r="37" spans="1:15" ht="30" x14ac:dyDescent="0.25">
      <c r="A37" s="103" t="s">
        <v>95</v>
      </c>
      <c r="B37" s="104" t="s">
        <v>96</v>
      </c>
      <c r="C37" s="105"/>
      <c r="D37" s="106" t="s">
        <v>65</v>
      </c>
      <c r="E37" s="107"/>
      <c r="F37" s="106" t="s">
        <v>66</v>
      </c>
      <c r="G37" s="107"/>
      <c r="H37" s="106" t="s">
        <v>67</v>
      </c>
      <c r="I37" s="107"/>
      <c r="J37" s="106" t="s">
        <v>68</v>
      </c>
      <c r="K37" s="107"/>
      <c r="L37" s="106" t="s">
        <v>97</v>
      </c>
      <c r="M37" s="107"/>
    </row>
    <row r="38" spans="1:15" x14ac:dyDescent="0.25">
      <c r="A38" s="112"/>
      <c r="B38" s="112" t="s">
        <v>98</v>
      </c>
      <c r="C38" s="112" t="s">
        <v>99</v>
      </c>
      <c r="D38" s="112" t="s">
        <v>98</v>
      </c>
      <c r="E38" s="112" t="s">
        <v>99</v>
      </c>
      <c r="F38" s="112" t="s">
        <v>98</v>
      </c>
      <c r="G38" s="112" t="s">
        <v>99</v>
      </c>
      <c r="H38" s="112" t="s">
        <v>98</v>
      </c>
      <c r="I38" s="112" t="s">
        <v>99</v>
      </c>
      <c r="J38" s="112" t="s">
        <v>98</v>
      </c>
      <c r="K38" s="112" t="s">
        <v>99</v>
      </c>
      <c r="L38" s="112" t="s">
        <v>98</v>
      </c>
      <c r="M38" s="112" t="s">
        <v>99</v>
      </c>
    </row>
    <row r="39" spans="1:15" x14ac:dyDescent="0.25">
      <c r="A39" s="59" t="s">
        <v>104</v>
      </c>
      <c r="B39" s="110">
        <f>(Inputs!$B$5*Inputs!$B$12*Inputs!$B$25*Inputs!$B$14*Inputs!$B$15*Inputs!$B$16)/Inputs!$B$17</f>
        <v>0.97591199999999989</v>
      </c>
      <c r="C39" s="110">
        <f>(Inputs!$C$5*Inputs!$C$12*Inputs!$C$25*Inputs!$C$14*Inputs!$C$15*Inputs!$C$16)/Inputs!$C$17</f>
        <v>0.22155840000000002</v>
      </c>
      <c r="D39" s="110">
        <f>(Inputs!$B$5*Inputs!$B$12*Inputs!$B$20*Inputs!$B$14*Inputs!$B$15*Inputs!$B$16)/Inputs!$B$17</f>
        <v>1.4489216</v>
      </c>
      <c r="E39" s="110">
        <f>(Inputs!$C$5*Inputs!$C$12*Inputs!$C$20*Inputs!$C$14*Inputs!$C$15*Inputs!$C$16)/Inputs!$C$17</f>
        <v>0.18639040000000001</v>
      </c>
      <c r="F39" s="110">
        <f>(Inputs!$B$5*Inputs!$B$12*Inputs!$B$21*Inputs!$B$14*Inputs!$B$15*Inputs!$B$16)/Inputs!$B$17</f>
        <v>1.1992288000000002</v>
      </c>
      <c r="G39" s="110">
        <f>(Inputs!$C$5*Inputs!$C$12*Inputs!$C$21*Inputs!$C$14*Inputs!$C$15*Inputs!$C$16)/Inputs!$C$17</f>
        <v>0.15122240000000001</v>
      </c>
      <c r="H39" s="110">
        <f>(Inputs!$B$5*Inputs!$B$12*Inputs!$B$22*Inputs!$B$14*Inputs!$B$15*Inputs!$B$16)/Inputs!$B$17</f>
        <v>1.0972416</v>
      </c>
      <c r="I39" s="110">
        <f>(Inputs!$C$5*Inputs!$C$12*Inputs!$C$22*Inputs!$C$14*Inputs!$C$15*Inputs!$C$16)/Inputs!$C$17</f>
        <v>0.13363839999999999</v>
      </c>
      <c r="J39" s="110">
        <f>(Inputs!$B$5*Inputs!$B$12*Inputs!$B$23*Inputs!$B$14*Inputs!$B$15*Inputs!$B$16)/Inputs!$B$17</f>
        <v>0.85106560000000009</v>
      </c>
      <c r="K39" s="110">
        <f>(Inputs!$C$5*Inputs!$C$12*Inputs!$C$23*Inputs!$C$14*Inputs!$C$15*Inputs!$C$16)/Inputs!$C$17</f>
        <v>0.12308800000000003</v>
      </c>
      <c r="L39" s="110">
        <f>(Inputs!$B$5*Inputs!$B$12*Inputs!$B$24*Inputs!$B$14*Inputs!$B$15*Inputs!$B$16)/Inputs!$B$17</f>
        <v>0.51345280000000004</v>
      </c>
      <c r="M39" s="110">
        <f>(Inputs!$C$5*Inputs!$C$12*Inputs!$C$24*Inputs!$C$14*Inputs!$C$15*Inputs!$C$16)/Inputs!$C$17</f>
        <v>6.6819199999999995E-2</v>
      </c>
    </row>
    <row r="40" spans="1:15" ht="15.95" customHeight="1" x14ac:dyDescent="0.25">
      <c r="A40" s="59" t="s">
        <v>105</v>
      </c>
      <c r="B40" s="114">
        <f>Inputs!$B$33/B39</f>
        <v>2.151833362024445</v>
      </c>
      <c r="C40" s="111">
        <f>Inputs!$C$33/C39</f>
        <v>9.4783136184410068</v>
      </c>
      <c r="D40" s="114">
        <f>Inputs!$B$33/D39</f>
        <v>1.4493537814606394</v>
      </c>
      <c r="E40" s="111">
        <f>Inputs!$C$33/E39</f>
        <v>11.266674678524216</v>
      </c>
      <c r="F40" s="114">
        <f>Inputs!$B$33/F39</f>
        <v>1.7511253899172532</v>
      </c>
      <c r="G40" s="111">
        <f>Inputs!$C$33/G39</f>
        <v>13.886831580506591</v>
      </c>
      <c r="H40" s="114">
        <f>Inputs!$B$33/H39</f>
        <v>1.913890249877511</v>
      </c>
      <c r="I40" s="111">
        <f>Inputs!$C$33/I39</f>
        <v>15.714046262152198</v>
      </c>
      <c r="J40" s="114">
        <f>Inputs!$B$33/J39</f>
        <v>2.4674948676106752</v>
      </c>
      <c r="K40" s="111">
        <f>Inputs!$C$33/K39</f>
        <v>17.060964513193809</v>
      </c>
      <c r="L40" s="111">
        <f>Inputs!$B$33/L39</f>
        <v>4.0899572463135847</v>
      </c>
      <c r="M40" s="111">
        <f>Inputs!$C$33/M39</f>
        <v>31.428092524304397</v>
      </c>
    </row>
    <row r="41" spans="1:15" x14ac:dyDescent="0.25">
      <c r="A41" s="28"/>
      <c r="B41" s="28"/>
      <c r="C41" s="28"/>
      <c r="D41" s="28"/>
      <c r="E41" s="28"/>
      <c r="F41" s="28"/>
      <c r="G41" s="28"/>
      <c r="H41" s="28"/>
      <c r="I41" s="28"/>
      <c r="J41" s="28"/>
      <c r="K41" s="28"/>
      <c r="L41" s="28"/>
      <c r="M41" s="28"/>
    </row>
    <row r="42" spans="1:15" s="54" customFormat="1" x14ac:dyDescent="0.25">
      <c r="A42" s="28"/>
      <c r="B42" s="28"/>
      <c r="C42" s="28"/>
      <c r="D42" s="28"/>
      <c r="E42" s="28"/>
      <c r="F42" s="28"/>
      <c r="G42" s="28"/>
      <c r="H42" s="28"/>
      <c r="I42" s="28"/>
      <c r="J42" s="28"/>
      <c r="K42" s="28"/>
      <c r="L42" s="28"/>
      <c r="M42" s="28"/>
    </row>
    <row r="43" spans="1:15" ht="30" x14ac:dyDescent="0.25">
      <c r="A43" s="103" t="str">
        <f>Inputs!A6</f>
        <v>SWC for modeled PSC results
(Manufacturing, P75, HE) (µg/L)</v>
      </c>
      <c r="B43" s="104" t="s">
        <v>96</v>
      </c>
      <c r="C43" s="105"/>
      <c r="D43" s="106" t="s">
        <v>65</v>
      </c>
      <c r="E43" s="107"/>
      <c r="F43" s="106" t="s">
        <v>66</v>
      </c>
      <c r="G43" s="107"/>
      <c r="H43" s="106" t="s">
        <v>67</v>
      </c>
      <c r="I43" s="107"/>
      <c r="J43" s="106" t="s">
        <v>68</v>
      </c>
      <c r="K43" s="107"/>
      <c r="L43" s="106" t="s">
        <v>97</v>
      </c>
      <c r="M43" s="107"/>
    </row>
    <row r="44" spans="1:15" s="51" customFormat="1" x14ac:dyDescent="0.25">
      <c r="A44" s="113"/>
      <c r="B44" s="113" t="s">
        <v>98</v>
      </c>
      <c r="C44" s="113" t="s">
        <v>99</v>
      </c>
      <c r="D44" s="113" t="s">
        <v>98</v>
      </c>
      <c r="E44" s="113" t="s">
        <v>99</v>
      </c>
      <c r="F44" s="113" t="s">
        <v>98</v>
      </c>
      <c r="G44" s="113" t="s">
        <v>99</v>
      </c>
      <c r="H44" s="113" t="s">
        <v>98</v>
      </c>
      <c r="I44" s="113" t="s">
        <v>99</v>
      </c>
      <c r="J44" s="113" t="s">
        <v>98</v>
      </c>
      <c r="K44" s="113" t="s">
        <v>99</v>
      </c>
      <c r="L44" s="113" t="s">
        <v>98</v>
      </c>
      <c r="M44" s="113" t="s">
        <v>99</v>
      </c>
      <c r="N44" s="115"/>
      <c r="O44" s="115"/>
    </row>
    <row r="45" spans="1:15" x14ac:dyDescent="0.25">
      <c r="A45" s="59" t="s">
        <v>104</v>
      </c>
      <c r="B45" s="110">
        <f>(Inputs!$B$6*Inputs!$B$12*Inputs!$B$25*Inputs!$B$14*Inputs!$B$15*Inputs!$B$16)/Inputs!$B$17</f>
        <v>2.1260939999999998E-3</v>
      </c>
      <c r="C45" s="110">
        <f>(Inputs!$C$6*Inputs!$C$12*Inputs!$C$25*Inputs!$C$14*Inputs!$C$15*Inputs!$C$16)/Inputs!$C$17</f>
        <v>4.8268079999999998E-4</v>
      </c>
      <c r="D45" s="110">
        <f>(Inputs!$B$6*Inputs!$B$12*Inputs!$B$20*Inputs!$B$14*Inputs!$B$15*Inputs!$B$16)/Inputs!$B$17</f>
        <v>3.1565792000000001E-3</v>
      </c>
      <c r="E45" s="110">
        <f>(Inputs!$C$6*Inputs!$C$12*Inputs!$C$20*Inputs!$C$14*Inputs!$C$15*Inputs!$C$16)/Inputs!$C$17</f>
        <v>4.0606479999999998E-4</v>
      </c>
      <c r="F45" s="110">
        <f>(Inputs!$B$6*Inputs!$B$12*Inputs!$B$21*Inputs!$B$14*Inputs!$B$15*Inputs!$B$16)/Inputs!$B$17</f>
        <v>2.6126055999999998E-3</v>
      </c>
      <c r="G45" s="110">
        <f>(Inputs!$C$6*Inputs!$C$12*Inputs!$C$21*Inputs!$C$14*Inputs!$C$15*Inputs!$C$16)/Inputs!$C$17</f>
        <v>3.2944879999999993E-4</v>
      </c>
      <c r="H45" s="110">
        <f>(Inputs!$B$6*Inputs!$B$12*Inputs!$B$22*Inputs!$B$14*Inputs!$B$15*Inputs!$B$16)/Inputs!$B$17</f>
        <v>2.3904191999999996E-3</v>
      </c>
      <c r="I45" s="110">
        <f>(Inputs!$C$6*Inputs!$C$12*Inputs!$C$22*Inputs!$C$14*Inputs!$C$15*Inputs!$C$16)/Inputs!$C$17</f>
        <v>2.9114080000000001E-4</v>
      </c>
      <c r="J45" s="110">
        <f>(Inputs!$B$6*Inputs!$B$12*Inputs!$B$23*Inputs!$B$14*Inputs!$B$15*Inputs!$B$16)/Inputs!$B$17</f>
        <v>1.8541072000000001E-3</v>
      </c>
      <c r="K45" s="110">
        <f>(Inputs!$C$6*Inputs!$C$12*Inputs!$C$23*Inputs!$C$14*Inputs!$C$15*Inputs!$C$16)/Inputs!$C$17</f>
        <v>2.6815600000000003E-4</v>
      </c>
      <c r="L45" s="110">
        <f>(Inputs!$B$6*Inputs!$B$12*Inputs!$B$24*Inputs!$B$14*Inputs!$B$15*Inputs!$B$16)/Inputs!$B$17</f>
        <v>1.1185936E-3</v>
      </c>
      <c r="M45" s="110">
        <f>(Inputs!$C$6*Inputs!$C$12*Inputs!$C$24*Inputs!$C$14*Inputs!$C$15*Inputs!$C$16)/Inputs!$C$17</f>
        <v>1.455704E-4</v>
      </c>
    </row>
    <row r="46" spans="1:15" ht="15.95" customHeight="1" x14ac:dyDescent="0.25">
      <c r="A46" s="59" t="s">
        <v>105</v>
      </c>
      <c r="B46" s="111">
        <f>Inputs!$B$33/B45</f>
        <v>987.72678912597485</v>
      </c>
      <c r="C46" s="111">
        <f>Inputs!$C$33/C45</f>
        <v>4350.7013330548889</v>
      </c>
      <c r="D46" s="111">
        <f>Inputs!$B$33/D45</f>
        <v>665.27714558849027</v>
      </c>
      <c r="E46" s="111">
        <f>Inputs!$C$33/E45</f>
        <v>5171.5883770275095</v>
      </c>
      <c r="F46" s="111">
        <f>Inputs!$B$33/F45</f>
        <v>803.79526094562459</v>
      </c>
      <c r="G46" s="111">
        <f>Inputs!$C$33/G45</f>
        <v>6374.2833484292569</v>
      </c>
      <c r="H46" s="111">
        <f>Inputs!$B$33/H45</f>
        <v>878.50699994377578</v>
      </c>
      <c r="I46" s="111">
        <f>Inputs!$C$33/I45</f>
        <v>7213.0048416436312</v>
      </c>
      <c r="J46" s="111">
        <f>Inputs!$B$33/J45</f>
        <v>1132.6205949688347</v>
      </c>
      <c r="K46" s="111">
        <f>Inputs!$C$33/K45</f>
        <v>7831.2623994987989</v>
      </c>
      <c r="L46" s="111">
        <f>Inputs!$B$33/L45</f>
        <v>1877.3574245373836</v>
      </c>
      <c r="M46" s="111">
        <f>Inputs!$C$33/M45</f>
        <v>14426.009683287262</v>
      </c>
    </row>
    <row r="47" spans="1:15" s="54" customFormat="1" ht="15.95" customHeight="1" x14ac:dyDescent="0.25">
      <c r="A47" s="28"/>
      <c r="B47" s="28"/>
      <c r="C47" s="28"/>
      <c r="D47" s="28"/>
      <c r="E47" s="28"/>
      <c r="F47" s="28"/>
      <c r="G47" s="28"/>
      <c r="H47" s="28"/>
      <c r="I47" s="28"/>
      <c r="J47" s="28"/>
      <c r="K47" s="28"/>
      <c r="L47" s="28"/>
      <c r="M47" s="28"/>
    </row>
    <row r="48" spans="1:15" s="54" customFormat="1" ht="15.95" customHeight="1" x14ac:dyDescent="0.25">
      <c r="A48" s="28"/>
      <c r="B48" s="28"/>
      <c r="C48" s="28"/>
      <c r="D48" s="28"/>
      <c r="E48" s="28"/>
      <c r="F48" s="28"/>
      <c r="G48" s="28"/>
      <c r="H48" s="28"/>
      <c r="I48" s="28"/>
      <c r="J48" s="28"/>
      <c r="K48" s="28"/>
      <c r="L48" s="28"/>
      <c r="M48" s="28"/>
    </row>
    <row r="49" spans="1:15" s="54" customFormat="1" ht="30" x14ac:dyDescent="0.25">
      <c r="A49" s="103" t="str">
        <f>Inputs!A7</f>
        <v>SWC for modeled PSC results
(Manufacturing, P90, HE) (µg/L)</v>
      </c>
      <c r="B49" s="104" t="s">
        <v>96</v>
      </c>
      <c r="C49" s="105"/>
      <c r="D49" s="106" t="s">
        <v>65</v>
      </c>
      <c r="E49" s="107"/>
      <c r="F49" s="106" t="s">
        <v>66</v>
      </c>
      <c r="G49" s="107"/>
      <c r="H49" s="106" t="s">
        <v>67</v>
      </c>
      <c r="I49" s="107"/>
      <c r="J49" s="106" t="s">
        <v>68</v>
      </c>
      <c r="K49" s="107"/>
      <c r="L49" s="106" t="s">
        <v>97</v>
      </c>
      <c r="M49" s="107"/>
    </row>
    <row r="50" spans="1:15" s="115" customFormat="1" ht="15.95" customHeight="1" x14ac:dyDescent="0.25">
      <c r="A50" s="113"/>
      <c r="B50" s="113" t="s">
        <v>98</v>
      </c>
      <c r="C50" s="113" t="s">
        <v>99</v>
      </c>
      <c r="D50" s="113" t="s">
        <v>98</v>
      </c>
      <c r="E50" s="113" t="s">
        <v>99</v>
      </c>
      <c r="F50" s="113" t="s">
        <v>98</v>
      </c>
      <c r="G50" s="113" t="s">
        <v>99</v>
      </c>
      <c r="H50" s="113" t="s">
        <v>98</v>
      </c>
      <c r="I50" s="113" t="s">
        <v>99</v>
      </c>
      <c r="J50" s="113" t="s">
        <v>98</v>
      </c>
      <c r="K50" s="113" t="s">
        <v>99</v>
      </c>
      <c r="L50" s="113" t="s">
        <v>98</v>
      </c>
      <c r="M50" s="113" t="s">
        <v>99</v>
      </c>
    </row>
    <row r="51" spans="1:15" s="54" customFormat="1" ht="15.95" customHeight="1" x14ac:dyDescent="0.25">
      <c r="A51" s="59" t="s">
        <v>104</v>
      </c>
      <c r="B51" s="110">
        <f>(Inputs!$B$7*Inputs!$B$12*Inputs!$B$25*Inputs!$B$14*Inputs!$B$15*Inputs!$B$16)/Inputs!$B$17</f>
        <v>1.4812949999999997E-4</v>
      </c>
      <c r="C51" s="110">
        <f>(Inputs!$C$7*Inputs!$C$12*Inputs!$C$25*Inputs!$C$14*Inputs!$C$15*Inputs!$C$16)/Inputs!$C$17</f>
        <v>3.36294E-5</v>
      </c>
      <c r="D51" s="110">
        <f>(Inputs!$B$7*Inputs!$B$12*Inputs!$B$20*Inputs!$B$14*Inputs!$B$15*Inputs!$B$16)/Inputs!$B$17</f>
        <v>2.1992559999999998E-4</v>
      </c>
      <c r="E51" s="110">
        <f>(Inputs!$C$7*Inputs!$C$12*Inputs!$C$20*Inputs!$C$14*Inputs!$C$15*Inputs!$C$16)/Inputs!$C$17</f>
        <v>2.8291399999999998E-5</v>
      </c>
      <c r="F51" s="110">
        <f>(Inputs!$B$7*Inputs!$B$12*Inputs!$B$21*Inputs!$B$14*Inputs!$B$15*Inputs!$B$16)/Inputs!$B$17</f>
        <v>1.8202580000000002E-4</v>
      </c>
      <c r="G51" s="110">
        <f>(Inputs!$C$7*Inputs!$C$12*Inputs!$C$21*Inputs!$C$14*Inputs!$C$15*Inputs!$C$16)/Inputs!$C$17</f>
        <v>2.2953399999999996E-5</v>
      </c>
      <c r="H51" s="110">
        <f>(Inputs!$B$7*Inputs!$B$12*Inputs!$B$22*Inputs!$B$14*Inputs!$B$15*Inputs!$B$16)/Inputs!$B$17</f>
        <v>1.665456E-4</v>
      </c>
      <c r="I51" s="110">
        <f>(Inputs!$C$7*Inputs!$C$12*Inputs!$C$22*Inputs!$C$14*Inputs!$C$15*Inputs!$C$16)/Inputs!$C$17</f>
        <v>2.0284399999999998E-5</v>
      </c>
      <c r="J51" s="110">
        <f>(Inputs!$B$7*Inputs!$B$12*Inputs!$B$23*Inputs!$B$14*Inputs!$B$15*Inputs!$B$16)/Inputs!$B$17</f>
        <v>1.2917960000000001E-4</v>
      </c>
      <c r="K51" s="110">
        <f>(Inputs!$C$7*Inputs!$C$12*Inputs!$C$23*Inputs!$C$14*Inputs!$C$15*Inputs!$C$16)/Inputs!$C$17</f>
        <v>1.8683000000000001E-5</v>
      </c>
      <c r="L51" s="110">
        <f>(Inputs!$B$7*Inputs!$B$12*Inputs!$B$24*Inputs!$B$14*Inputs!$B$15*Inputs!$B$16)/Inputs!$B$17</f>
        <v>7.7934799999999991E-5</v>
      </c>
      <c r="M51" s="110">
        <f>(Inputs!$C$7*Inputs!$C$12*Inputs!$C$24*Inputs!$C$14*Inputs!$C$15*Inputs!$C$16)/Inputs!$C$17</f>
        <v>1.0142199999999999E-5</v>
      </c>
    </row>
    <row r="52" spans="1:15" s="54" customFormat="1" ht="15.95" customHeight="1" x14ac:dyDescent="0.25">
      <c r="A52" s="59" t="s">
        <v>105</v>
      </c>
      <c r="B52" s="111">
        <f>Inputs!$B$33/B51</f>
        <v>14176.784502749288</v>
      </c>
      <c r="C52" s="111">
        <f>Inputs!$C$33/C51</f>
        <v>62445.360309728989</v>
      </c>
      <c r="D52" s="111">
        <f>Inputs!$B$33/D51</f>
        <v>9548.6837366818618</v>
      </c>
      <c r="E52" s="111">
        <f>Inputs!$C$33/E51</f>
        <v>74227.503764394845</v>
      </c>
      <c r="F52" s="111">
        <f>Inputs!$B$33/F51</f>
        <v>11536.826098278376</v>
      </c>
      <c r="G52" s="111">
        <f>Inputs!$C$33/G51</f>
        <v>91489.713942161092</v>
      </c>
      <c r="H52" s="111">
        <f>Inputs!$B$33/H51</f>
        <v>12609.159293310662</v>
      </c>
      <c r="I52" s="111">
        <f>Inputs!$C$33/I51</f>
        <v>103527.83419770859</v>
      </c>
      <c r="J52" s="111">
        <f>Inputs!$B$33/J51</f>
        <v>16256.436774846803</v>
      </c>
      <c r="K52" s="111">
        <f>Inputs!$C$33/K51</f>
        <v>112401.64855751218</v>
      </c>
      <c r="L52" s="111">
        <f>Inputs!$B$33/L51</f>
        <v>26945.600681595388</v>
      </c>
      <c r="M52" s="111">
        <f>Inputs!$C$33/M51</f>
        <v>207055.66839541719</v>
      </c>
    </row>
    <row r="53" spans="1:15" s="54" customFormat="1" ht="15.95" customHeight="1" x14ac:dyDescent="0.25">
      <c r="A53" s="28"/>
      <c r="B53" s="28"/>
      <c r="C53" s="28"/>
      <c r="D53" s="28"/>
      <c r="E53" s="28"/>
      <c r="F53" s="28"/>
      <c r="G53" s="28"/>
      <c r="H53" s="28"/>
      <c r="I53" s="28"/>
      <c r="J53" s="28"/>
      <c r="K53" s="28"/>
      <c r="L53" s="28"/>
      <c r="M53" s="28"/>
    </row>
    <row r="54" spans="1:15" x14ac:dyDescent="0.25">
      <c r="A54" s="28"/>
      <c r="B54" s="28"/>
      <c r="C54" s="28"/>
      <c r="D54" s="28"/>
      <c r="E54" s="28"/>
      <c r="F54" s="28"/>
      <c r="G54" s="28"/>
      <c r="H54" s="28"/>
      <c r="I54" s="28"/>
      <c r="J54" s="28"/>
      <c r="K54" s="28"/>
      <c r="L54" s="28"/>
      <c r="M54" s="28"/>
    </row>
    <row r="55" spans="1:15" s="54" customFormat="1" ht="63.75" customHeight="1" x14ac:dyDescent="0.25">
      <c r="A55" s="103" t="str">
        <f>Inputs!A8</f>
        <v>SWC for modeled PSC results
(Waste handling, treatment, disposal - POTW) (µg/L)</v>
      </c>
      <c r="B55" s="104" t="s">
        <v>96</v>
      </c>
      <c r="C55" s="105"/>
      <c r="D55" s="106" t="s">
        <v>65</v>
      </c>
      <c r="E55" s="107"/>
      <c r="F55" s="106" t="s">
        <v>66</v>
      </c>
      <c r="G55" s="107"/>
      <c r="H55" s="106" t="s">
        <v>67</v>
      </c>
      <c r="I55" s="107"/>
      <c r="J55" s="106" t="s">
        <v>68</v>
      </c>
      <c r="K55" s="107"/>
      <c r="L55" s="106" t="s">
        <v>97</v>
      </c>
      <c r="M55" s="107"/>
    </row>
    <row r="56" spans="1:15" s="115" customFormat="1" ht="63.75" customHeight="1" x14ac:dyDescent="0.25">
      <c r="A56" s="113"/>
      <c r="B56" s="113" t="s">
        <v>98</v>
      </c>
      <c r="C56" s="113" t="s">
        <v>99</v>
      </c>
      <c r="D56" s="113" t="s">
        <v>98</v>
      </c>
      <c r="E56" s="113" t="s">
        <v>99</v>
      </c>
      <c r="F56" s="113" t="s">
        <v>98</v>
      </c>
      <c r="G56" s="113" t="s">
        <v>99</v>
      </c>
      <c r="H56" s="113" t="s">
        <v>98</v>
      </c>
      <c r="I56" s="113" t="s">
        <v>99</v>
      </c>
      <c r="J56" s="113" t="s">
        <v>98</v>
      </c>
      <c r="K56" s="113" t="s">
        <v>99</v>
      </c>
      <c r="L56" s="113" t="s">
        <v>98</v>
      </c>
      <c r="M56" s="113" t="s">
        <v>99</v>
      </c>
    </row>
    <row r="57" spans="1:15" s="54" customFormat="1" ht="15.95" customHeight="1" x14ac:dyDescent="0.25">
      <c r="A57" s="59" t="s">
        <v>104</v>
      </c>
      <c r="B57" s="110">
        <f>(Inputs!$B$8*Inputs!$B$12*Inputs!$B$25*Inputs!$B$14*Inputs!$B$15*Inputs!$B$16)/Inputs!$B$17</f>
        <v>1.2634574999999997E-3</v>
      </c>
      <c r="C57" s="110">
        <f>(Inputs!$C$8*Inputs!$C$12*Inputs!$C$25*Inputs!$C$14*Inputs!$C$15*Inputs!$C$16)/Inputs!$C$17</f>
        <v>2.86839E-4</v>
      </c>
      <c r="D57" s="110">
        <f>(Inputs!$B$8*Inputs!$B$12*Inputs!$B$20*Inputs!$B$14*Inputs!$B$15*Inputs!$B$16)/Inputs!$B$17</f>
        <v>1.8758359999999999E-3</v>
      </c>
      <c r="E57" s="110">
        <f>(Inputs!$C$8*Inputs!$C$12*Inputs!$C$20*Inputs!$C$14*Inputs!$C$15*Inputs!$C$16)/Inputs!$C$17</f>
        <v>2.4130899999999999E-4</v>
      </c>
      <c r="F57" s="110">
        <f>(Inputs!$B$8*Inputs!$B$12*Inputs!$B$21*Inputs!$B$14*Inputs!$B$15*Inputs!$B$16)/Inputs!$B$17</f>
        <v>1.5525730000000002E-3</v>
      </c>
      <c r="G57" s="110">
        <f>(Inputs!$C$8*Inputs!$C$12*Inputs!$C$21*Inputs!$C$14*Inputs!$C$15*Inputs!$C$16)/Inputs!$C$17</f>
        <v>1.9577900000000001E-4</v>
      </c>
      <c r="H57" s="110">
        <f>(Inputs!$B$8*Inputs!$B$12*Inputs!$B$22*Inputs!$B$14*Inputs!$B$15*Inputs!$B$16)/Inputs!$B$17</f>
        <v>1.420536E-3</v>
      </c>
      <c r="I57" s="110">
        <f>(Inputs!$C$8*Inputs!$C$12*Inputs!$C$22*Inputs!$C$14*Inputs!$C$15*Inputs!$C$16)/Inputs!$C$17</f>
        <v>1.7301399999999998E-4</v>
      </c>
      <c r="J57" s="110">
        <f>(Inputs!$B$8*Inputs!$B$12*Inputs!$B$23*Inputs!$B$14*Inputs!$B$15*Inputs!$B$16)/Inputs!$B$17</f>
        <v>1.101826E-3</v>
      </c>
      <c r="K57" s="110">
        <f>(Inputs!$C$8*Inputs!$C$12*Inputs!$C$23*Inputs!$C$14*Inputs!$C$15*Inputs!$C$16)/Inputs!$C$17</f>
        <v>1.5935500000000002E-4</v>
      </c>
      <c r="L57" s="110">
        <f>(Inputs!$B$8*Inputs!$B$12*Inputs!$B$24*Inputs!$B$14*Inputs!$B$15*Inputs!$B$16)/Inputs!$B$17</f>
        <v>6.64738E-4</v>
      </c>
      <c r="M57" s="110">
        <f>(Inputs!$C$8*Inputs!$C$12*Inputs!$C$24*Inputs!$C$14*Inputs!$C$15*Inputs!$C$16)/Inputs!$C$17</f>
        <v>8.650699999999999E-5</v>
      </c>
    </row>
    <row r="58" spans="1:15" s="54" customFormat="1" ht="15.95" customHeight="1" x14ac:dyDescent="0.25">
      <c r="A58" s="59" t="s">
        <v>105</v>
      </c>
      <c r="B58" s="111">
        <f>Inputs!$B$33/B57</f>
        <v>1662.1057692878476</v>
      </c>
      <c r="C58" s="111">
        <f>Inputs!$C$33/C57</f>
        <v>7321.1801742440884</v>
      </c>
      <c r="D58" s="111">
        <f>Inputs!$B$33/D57</f>
        <v>1119.5008518868387</v>
      </c>
      <c r="E58" s="111">
        <f>Inputs!$C$33/E57</f>
        <v>8702.5349241014646</v>
      </c>
      <c r="F58" s="111">
        <f>Inputs!$B$33/F57</f>
        <v>1352.5934046257405</v>
      </c>
      <c r="G58" s="111">
        <f>Inputs!$C$33/G57</f>
        <v>10726.38025528785</v>
      </c>
      <c r="H58" s="111">
        <f>Inputs!$B$33/H57</f>
        <v>1478.3152274915947</v>
      </c>
      <c r="I58" s="111">
        <f>Inputs!$C$33/I57</f>
        <v>12137.746078352042</v>
      </c>
      <c r="J58" s="111">
        <f>Inputs!$B$33/J57</f>
        <v>1905.9270701544528</v>
      </c>
      <c r="K58" s="111">
        <f>Inputs!$C$33/K57</f>
        <v>13178.124313639357</v>
      </c>
      <c r="L58" s="111">
        <f>Inputs!$B$33/L57</f>
        <v>3159.1393902560108</v>
      </c>
      <c r="M58" s="111">
        <f>Inputs!$C$33/M57</f>
        <v>24275.492156704084</v>
      </c>
    </row>
    <row r="59" spans="1:15" s="54" customFormat="1" ht="15.95" customHeight="1" x14ac:dyDescent="0.25">
      <c r="A59" s="28"/>
      <c r="B59" s="28"/>
      <c r="C59" s="28"/>
      <c r="D59" s="28"/>
      <c r="E59" s="28"/>
      <c r="F59" s="28"/>
      <c r="G59" s="28"/>
      <c r="H59" s="28"/>
      <c r="I59" s="28"/>
      <c r="J59" s="28"/>
      <c r="K59" s="28"/>
      <c r="L59" s="28"/>
      <c r="M59" s="28"/>
    </row>
    <row r="60" spans="1:15" x14ac:dyDescent="0.25">
      <c r="A60" s="28"/>
      <c r="B60" s="28"/>
      <c r="C60" s="28"/>
      <c r="D60" s="28"/>
      <c r="E60" s="28"/>
      <c r="F60" s="28"/>
      <c r="G60" s="28"/>
      <c r="H60" s="28"/>
      <c r="I60" s="28"/>
      <c r="J60" s="28"/>
      <c r="K60" s="28"/>
      <c r="L60" s="28"/>
      <c r="M60" s="28"/>
    </row>
    <row r="61" spans="1:15" ht="30" x14ac:dyDescent="0.25">
      <c r="A61" s="103" t="s">
        <v>103</v>
      </c>
      <c r="B61" s="104" t="s">
        <v>96</v>
      </c>
      <c r="C61" s="105"/>
      <c r="D61" s="106" t="s">
        <v>65</v>
      </c>
      <c r="E61" s="107"/>
      <c r="F61" s="106" t="s">
        <v>66</v>
      </c>
      <c r="G61" s="107"/>
      <c r="H61" s="106" t="s">
        <v>67</v>
      </c>
      <c r="I61" s="107"/>
      <c r="J61" s="106" t="s">
        <v>68</v>
      </c>
      <c r="K61" s="107"/>
      <c r="L61" s="106" t="s">
        <v>97</v>
      </c>
      <c r="M61" s="107"/>
    </row>
    <row r="62" spans="1:15" s="51" customFormat="1" x14ac:dyDescent="0.25">
      <c r="A62" s="113"/>
      <c r="B62" s="113" t="s">
        <v>98</v>
      </c>
      <c r="C62" s="113" t="s">
        <v>99</v>
      </c>
      <c r="D62" s="113" t="s">
        <v>98</v>
      </c>
      <c r="E62" s="113" t="s">
        <v>99</v>
      </c>
      <c r="F62" s="113" t="s">
        <v>98</v>
      </c>
      <c r="G62" s="113" t="s">
        <v>99</v>
      </c>
      <c r="H62" s="113" t="s">
        <v>98</v>
      </c>
      <c r="I62" s="113" t="s">
        <v>99</v>
      </c>
      <c r="J62" s="113" t="s">
        <v>98</v>
      </c>
      <c r="K62" s="113" t="s">
        <v>99</v>
      </c>
      <c r="L62" s="113" t="s">
        <v>98</v>
      </c>
      <c r="M62" s="113" t="s">
        <v>99</v>
      </c>
      <c r="N62" s="115"/>
      <c r="O62" s="115"/>
    </row>
    <row r="63" spans="1:15" x14ac:dyDescent="0.25">
      <c r="A63" s="59" t="s">
        <v>104</v>
      </c>
      <c r="B63" s="110">
        <f>(Inputs!$B$9*Inputs!$B$12*Inputs!$B$25*Inputs!$B$14*Inputs!$B$15*Inputs!$B$16)/Inputs!$B$17</f>
        <v>7.1450699999999986E-4</v>
      </c>
      <c r="C63" s="110">
        <f>(Inputs!$C$9*Inputs!$C$12*Inputs!$C$25*Inputs!$C$14*Inputs!$C$15*Inputs!$C$16)/Inputs!$C$17</f>
        <v>1.6221239999999999E-4</v>
      </c>
      <c r="D63" s="110">
        <f>(Inputs!$B$9*Inputs!$B$12*Inputs!$B$20*Inputs!$B$14*Inputs!$B$15*Inputs!$B$16)/Inputs!$B$17</f>
        <v>1.0608175999999999E-3</v>
      </c>
      <c r="E63" s="110">
        <f>(Inputs!$C$9*Inputs!$C$12*Inputs!$C$20*Inputs!$C$14*Inputs!$C$15*Inputs!$C$16)/Inputs!$C$17</f>
        <v>1.3646439999999999E-4</v>
      </c>
      <c r="F63" s="110">
        <f>(Inputs!$B$9*Inputs!$B$12*Inputs!$B$21*Inputs!$B$14*Inputs!$B$15*Inputs!$B$16)/Inputs!$B$17</f>
        <v>8.7800680000000002E-4</v>
      </c>
      <c r="G63" s="110">
        <f>(Inputs!$C$9*Inputs!$C$12*Inputs!$C$21*Inputs!$C$14*Inputs!$C$15*Inputs!$C$16)/Inputs!$C$17</f>
        <v>1.1071639999999998E-4</v>
      </c>
      <c r="H63" s="110">
        <f>(Inputs!$B$9*Inputs!$B$12*Inputs!$B$22*Inputs!$B$14*Inputs!$B$15*Inputs!$B$16)/Inputs!$B$17</f>
        <v>8.0333759999999998E-4</v>
      </c>
      <c r="I63" s="110">
        <f>(Inputs!$C$9*Inputs!$C$12*Inputs!$C$22*Inputs!$C$14*Inputs!$C$15*Inputs!$C$16)/Inputs!$C$17</f>
        <v>9.784239999999999E-5</v>
      </c>
      <c r="J63" s="110">
        <f>(Inputs!$B$9*Inputs!$B$12*Inputs!$B$23*Inputs!$B$14*Inputs!$B$15*Inputs!$B$16)/Inputs!$B$17</f>
        <v>6.2310159999999992E-4</v>
      </c>
      <c r="K63" s="110">
        <f>(Inputs!$C$9*Inputs!$C$12*Inputs!$C$23*Inputs!$C$14*Inputs!$C$15*Inputs!$C$16)/Inputs!$C$17</f>
        <v>9.0118000000000007E-5</v>
      </c>
      <c r="L63" s="110">
        <f>(Inputs!$B$9*Inputs!$B$12*Inputs!$B$24*Inputs!$B$14*Inputs!$B$15*Inputs!$B$16)/Inputs!$B$17</f>
        <v>3.7592079999999997E-4</v>
      </c>
      <c r="M63" s="110">
        <f>(Inputs!$C$9*Inputs!$C$12*Inputs!$C$24*Inputs!$C$14*Inputs!$C$15*Inputs!$C$16)/Inputs!$C$17</f>
        <v>4.8921199999999995E-5</v>
      </c>
    </row>
    <row r="64" spans="1:15" ht="15.95" customHeight="1" x14ac:dyDescent="0.25">
      <c r="A64" s="59" t="s">
        <v>105</v>
      </c>
      <c r="B64" s="111">
        <f>Inputs!$B$33/B63</f>
        <v>2939.0894700821691</v>
      </c>
      <c r="C64" s="111">
        <f>Inputs!$C$33/C63</f>
        <v>12945.989332504792</v>
      </c>
      <c r="D64" s="111">
        <f>Inputs!$B$33/D63</f>
        <v>1979.6051649218491</v>
      </c>
      <c r="E64" s="111">
        <f>Inputs!$C$33/E63</f>
        <v>15388.62882920381</v>
      </c>
      <c r="F64" s="111">
        <f>Inputs!$B$33/F63</f>
        <v>2391.7810203747854</v>
      </c>
      <c r="G64" s="111">
        <f>Inputs!$C$33/G63</f>
        <v>18967.379719716326</v>
      </c>
      <c r="H64" s="111">
        <f>Inputs!$B$33/H63</f>
        <v>2614.093999832698</v>
      </c>
      <c r="I64" s="111">
        <f>Inputs!$C$33/I63</f>
        <v>21463.087577573733</v>
      </c>
      <c r="J64" s="111">
        <f>Inputs!$B$33/J63</f>
        <v>3370.2368923462891</v>
      </c>
      <c r="K64" s="111">
        <f>Inputs!$C$33/K63</f>
        <v>23302.780798508622</v>
      </c>
      <c r="L64" s="111">
        <f>Inputs!$B$33/L63</f>
        <v>5586.283068135629</v>
      </c>
      <c r="M64" s="111">
        <f>Inputs!$C$33/M63</f>
        <v>42926.175155147466</v>
      </c>
    </row>
    <row r="65" s="54" customFormat="1" x14ac:dyDescent="0.25"/>
    <row r="66" s="54" customFormat="1" x14ac:dyDescent="0.25"/>
    <row r="67" s="54" customFormat="1" x14ac:dyDescent="0.25"/>
    <row r="68" s="54" customFormat="1" x14ac:dyDescent="0.25"/>
    <row r="69" s="54" customFormat="1" x14ac:dyDescent="0.25"/>
    <row r="70" s="54" customFormat="1" x14ac:dyDescent="0.25"/>
    <row r="71" s="54" customFormat="1" x14ac:dyDescent="0.25"/>
    <row r="72" s="54" customFormat="1" x14ac:dyDescent="0.25"/>
    <row r="73" s="54" customFormat="1" x14ac:dyDescent="0.25"/>
    <row r="74" s="54" customFormat="1" x14ac:dyDescent="0.25"/>
    <row r="75" s="54" customFormat="1" x14ac:dyDescent="0.25"/>
    <row r="76" s="54" customFormat="1" x14ac:dyDescent="0.25"/>
    <row r="77" s="54" customFormat="1" x14ac:dyDescent="0.25"/>
    <row r="78" s="54" customFormat="1" x14ac:dyDescent="0.25"/>
    <row r="79" s="54" customFormat="1" x14ac:dyDescent="0.25"/>
    <row r="80" s="54" customFormat="1" x14ac:dyDescent="0.25"/>
    <row r="81" s="54" customFormat="1" x14ac:dyDescent="0.25"/>
  </sheetData>
  <sheetProtection sheet="1" objects="1" scenarios="1" formatCells="0" formatColumns="0" formatRows="0" sort="0" autoFilter="0"/>
  <mergeCells count="60">
    <mergeCell ref="L25:M25"/>
    <mergeCell ref="B55:C55"/>
    <mergeCell ref="D55:E55"/>
    <mergeCell ref="F55:G55"/>
    <mergeCell ref="H55:I55"/>
    <mergeCell ref="J55:K55"/>
    <mergeCell ref="L55:M55"/>
    <mergeCell ref="B25:C25"/>
    <mergeCell ref="D25:E25"/>
    <mergeCell ref="F25:G25"/>
    <mergeCell ref="H25:I25"/>
    <mergeCell ref="J25:K25"/>
    <mergeCell ref="L31:M31"/>
    <mergeCell ref="B31:C31"/>
    <mergeCell ref="D31:E31"/>
    <mergeCell ref="F31:G31"/>
    <mergeCell ref="H31:I31"/>
    <mergeCell ref="J31:K31"/>
    <mergeCell ref="B19:C19"/>
    <mergeCell ref="D19:E19"/>
    <mergeCell ref="F19:G19"/>
    <mergeCell ref="H19:I19"/>
    <mergeCell ref="L7:M7"/>
    <mergeCell ref="B7:C7"/>
    <mergeCell ref="D7:E7"/>
    <mergeCell ref="F7:G7"/>
    <mergeCell ref="H7:I7"/>
    <mergeCell ref="J7:K7"/>
    <mergeCell ref="L37:M37"/>
    <mergeCell ref="B37:C37"/>
    <mergeCell ref="D37:E37"/>
    <mergeCell ref="F37:G37"/>
    <mergeCell ref="H37:I37"/>
    <mergeCell ref="J37:K37"/>
    <mergeCell ref="B61:C61"/>
    <mergeCell ref="D61:E61"/>
    <mergeCell ref="F61:G61"/>
    <mergeCell ref="H61:I61"/>
    <mergeCell ref="J61:K61"/>
    <mergeCell ref="F43:G43"/>
    <mergeCell ref="H43:I43"/>
    <mergeCell ref="J43:K43"/>
    <mergeCell ref="L43:M43"/>
    <mergeCell ref="L61:M61"/>
    <mergeCell ref="L13:M13"/>
    <mergeCell ref="B49:C49"/>
    <mergeCell ref="D49:E49"/>
    <mergeCell ref="F49:G49"/>
    <mergeCell ref="H49:I49"/>
    <mergeCell ref="J49:K49"/>
    <mergeCell ref="L49:M49"/>
    <mergeCell ref="B13:C13"/>
    <mergeCell ref="D13:E13"/>
    <mergeCell ref="F13:G13"/>
    <mergeCell ref="H13:I13"/>
    <mergeCell ref="J13:K13"/>
    <mergeCell ref="J19:K19"/>
    <mergeCell ref="L19:M19"/>
    <mergeCell ref="B43:C43"/>
    <mergeCell ref="D43:E43"/>
  </mergeCells>
  <phoneticPr fontId="3" type="noConversion"/>
  <pageMargins left="0.25" right="0.25" top="0.75" bottom="0.75" header="0.3" footer="0.3"/>
  <pageSetup scale="3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91" operator="lessThan" id="{E9685326-BBD6-4C78-B94A-5C576C226924}">
            <xm:f>Inputs!$B$34</xm:f>
            <x14:dxf>
              <font>
                <color rgb="FF9C0006"/>
              </font>
              <fill>
                <patternFill>
                  <bgColor rgb="FFFFC7CE"/>
                </patternFill>
              </fill>
            </x14:dxf>
          </x14:cfRule>
          <xm:sqref>B10:M10</xm:sqref>
        </x14:conditionalFormatting>
        <x14:conditionalFormatting xmlns:xm="http://schemas.microsoft.com/office/excel/2006/main">
          <x14:cfRule type="cellIs" priority="29" operator="lessThan" id="{E30504DD-A33E-44BC-96BB-71E059BBBA7E}">
            <xm:f>Inputs!$B$34</xm:f>
            <x14:dxf>
              <font>
                <color rgb="FF9C0006"/>
              </font>
              <fill>
                <patternFill>
                  <bgColor rgb="FFFFC7CE"/>
                </patternFill>
              </fill>
            </x14:dxf>
          </x14:cfRule>
          <xm:sqref>B16:M16</xm:sqref>
        </x14:conditionalFormatting>
        <x14:conditionalFormatting xmlns:xm="http://schemas.microsoft.com/office/excel/2006/main">
          <x14:cfRule type="cellIs" priority="46" operator="lessThan" id="{B808DDD3-CCBE-4F68-8969-2C952925F364}">
            <xm:f>Inputs!$B$34</xm:f>
            <x14:dxf>
              <font>
                <color rgb="FF9C0006"/>
              </font>
              <fill>
                <patternFill>
                  <bgColor rgb="FFFFC7CE"/>
                </patternFill>
              </fill>
            </x14:dxf>
          </x14:cfRule>
          <xm:sqref>B22:M22</xm:sqref>
        </x14:conditionalFormatting>
        <x14:conditionalFormatting xmlns:xm="http://schemas.microsoft.com/office/excel/2006/main">
          <x14:cfRule type="cellIs" priority="11" operator="lessThan" id="{863C23D3-AAB9-4409-85E6-5102232B2EBE}">
            <xm:f>Inputs!$B$34</xm:f>
            <x14:dxf>
              <font>
                <color rgb="FF9C0006"/>
              </font>
              <fill>
                <patternFill>
                  <bgColor rgb="FFFFC7CE"/>
                </patternFill>
              </fill>
            </x14:dxf>
          </x14:cfRule>
          <xm:sqref>B28:M28</xm:sqref>
        </x14:conditionalFormatting>
        <x14:conditionalFormatting xmlns:xm="http://schemas.microsoft.com/office/excel/2006/main">
          <x14:cfRule type="cellIs" priority="72" operator="lessThan" id="{76327D18-A2D9-469D-9889-E2608775E38F}">
            <xm:f>Inputs!$B$34</xm:f>
            <x14:dxf>
              <font>
                <color rgb="FF9C0006"/>
              </font>
              <fill>
                <patternFill>
                  <bgColor rgb="FFFFC7CE"/>
                </patternFill>
              </fill>
            </x14:dxf>
          </x14:cfRule>
          <xm:sqref>B34:M34</xm:sqref>
        </x14:conditionalFormatting>
        <x14:conditionalFormatting xmlns:xm="http://schemas.microsoft.com/office/excel/2006/main">
          <x14:cfRule type="cellIs" priority="66" operator="lessThan" id="{0024B42E-CECB-49BB-A8E2-03C243424714}">
            <xm:f>Inputs!$B$34</xm:f>
            <x14:dxf>
              <font>
                <color rgb="FF9C0006"/>
              </font>
              <fill>
                <patternFill>
                  <bgColor rgb="FFFFC7CE"/>
                </patternFill>
              </fill>
            </x14:dxf>
          </x14:cfRule>
          <xm:sqref>B40:M40</xm:sqref>
        </x14:conditionalFormatting>
        <x14:conditionalFormatting xmlns:xm="http://schemas.microsoft.com/office/excel/2006/main">
          <x14:cfRule type="cellIs" priority="38" operator="lessThan" id="{1D143D9A-5E5B-4461-BE14-FB1D13DBF4E6}">
            <xm:f>Inputs!$B$34</xm:f>
            <x14:dxf>
              <font>
                <color rgb="FF9C0006"/>
              </font>
              <fill>
                <patternFill>
                  <bgColor rgb="FFFFC7CE"/>
                </patternFill>
              </fill>
            </x14:dxf>
          </x14:cfRule>
          <xm:sqref>B46:M46</xm:sqref>
        </x14:conditionalFormatting>
        <x14:conditionalFormatting xmlns:xm="http://schemas.microsoft.com/office/excel/2006/main">
          <x14:cfRule type="cellIs" priority="20" operator="lessThan" id="{F3A9F9B4-2204-4A98-B18C-31044E497045}">
            <xm:f>Inputs!$B$34</xm:f>
            <x14:dxf>
              <font>
                <color rgb="FF9C0006"/>
              </font>
              <fill>
                <patternFill>
                  <bgColor rgb="FFFFC7CE"/>
                </patternFill>
              </fill>
            </x14:dxf>
          </x14:cfRule>
          <xm:sqref>B52:M52</xm:sqref>
        </x14:conditionalFormatting>
        <x14:conditionalFormatting xmlns:xm="http://schemas.microsoft.com/office/excel/2006/main">
          <x14:cfRule type="cellIs" priority="1" operator="lessThan" id="{F07AF178-3890-417E-B934-18C0A043EAB6}">
            <xm:f>Inputs!$B$34</xm:f>
            <x14:dxf>
              <font>
                <color rgb="FF9C0006"/>
              </font>
              <fill>
                <patternFill>
                  <bgColor rgb="FFFFC7CE"/>
                </patternFill>
              </fill>
            </x14:dxf>
          </x14:cfRule>
          <xm:sqref>B58:M58</xm:sqref>
        </x14:conditionalFormatting>
        <x14:conditionalFormatting xmlns:xm="http://schemas.microsoft.com/office/excel/2006/main">
          <x14:cfRule type="cellIs" priority="54" operator="lessThan" id="{44A382C6-6772-4413-B6D7-DDEAAF887B42}">
            <xm:f>Inputs!$B$34</xm:f>
            <x14:dxf>
              <font>
                <color rgb="FF9C0006"/>
              </font>
              <fill>
                <patternFill>
                  <bgColor rgb="FFFFC7CE"/>
                </patternFill>
              </fill>
            </x14:dxf>
          </x14:cfRule>
          <xm:sqref>B64:M64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9B166-3B2E-463B-9858-3AC32666E687}">
  <sheetPr codeName="Sheet6">
    <tabColor theme="8"/>
    <pageSetUpPr fitToPage="1"/>
  </sheetPr>
  <dimension ref="A1:DE115"/>
  <sheetViews>
    <sheetView topLeftCell="A49" workbookViewId="0">
      <selection activeCell="A56" sqref="A56"/>
    </sheetView>
  </sheetViews>
  <sheetFormatPr defaultColWidth="8.85546875" defaultRowHeight="15" x14ac:dyDescent="0.25"/>
  <cols>
    <col min="1" max="1" width="35.42578125" style="13" customWidth="1"/>
    <col min="2" max="3" width="19.140625" style="13" customWidth="1"/>
    <col min="4" max="4" width="15" style="54" bestFit="1" customWidth="1"/>
    <col min="5" max="5" width="15.140625" style="54" bestFit="1" customWidth="1"/>
    <col min="6" max="6" width="16" style="54" bestFit="1" customWidth="1"/>
    <col min="7" max="7" width="15" style="54" bestFit="1" customWidth="1"/>
    <col min="8" max="8" width="15.140625" style="54" bestFit="1" customWidth="1"/>
    <col min="9" max="9" width="16" style="54" bestFit="1" customWidth="1"/>
    <col min="10" max="16384" width="8.85546875" style="13"/>
  </cols>
  <sheetData>
    <row r="1" spans="1:109" s="28" customFormat="1" ht="18.75" x14ac:dyDescent="0.3">
      <c r="A1" s="52" t="s">
        <v>106</v>
      </c>
      <c r="C1" s="53"/>
      <c r="D1" s="54"/>
      <c r="E1" s="54"/>
      <c r="F1" s="54"/>
      <c r="G1" s="54"/>
      <c r="H1" s="54"/>
      <c r="I1" s="54"/>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row>
    <row r="2" spans="1:109" s="28" customFormat="1" x14ac:dyDescent="0.25">
      <c r="A2" s="101"/>
      <c r="C2" s="53"/>
      <c r="D2" s="54"/>
      <c r="E2" s="54"/>
      <c r="F2" s="54"/>
      <c r="G2" s="54"/>
      <c r="H2" s="54"/>
      <c r="I2" s="54"/>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row>
    <row r="3" spans="1:109" s="28" customFormat="1" x14ac:dyDescent="0.25">
      <c r="C3" s="53"/>
      <c r="D3" s="54"/>
      <c r="E3" s="54"/>
      <c r="F3" s="54"/>
      <c r="G3" s="54"/>
      <c r="H3" s="54"/>
      <c r="I3" s="54"/>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row>
    <row r="4" spans="1:109" s="28" customFormat="1" x14ac:dyDescent="0.25">
      <c r="C4" s="53"/>
      <c r="D4" s="54"/>
      <c r="E4" s="54"/>
      <c r="F4" s="54"/>
      <c r="G4" s="54"/>
      <c r="H4" s="54"/>
      <c r="I4" s="54"/>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row>
    <row r="5" spans="1:109" s="28" customFormat="1" x14ac:dyDescent="0.25">
      <c r="C5" s="53"/>
      <c r="D5" s="54"/>
      <c r="E5" s="54"/>
      <c r="F5" s="54"/>
      <c r="G5" s="54"/>
      <c r="H5" s="54"/>
      <c r="I5" s="54"/>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row>
    <row r="6" spans="1:109" x14ac:dyDescent="0.25">
      <c r="A6" s="28"/>
      <c r="B6" s="28"/>
      <c r="C6" s="55"/>
    </row>
    <row r="7" spans="1:109" ht="30" x14ac:dyDescent="0.25">
      <c r="A7" s="103" t="s">
        <v>95</v>
      </c>
      <c r="B7" s="116" t="s">
        <v>96</v>
      </c>
      <c r="C7" s="116"/>
    </row>
    <row r="8" spans="1:109" s="28" customFormat="1" x14ac:dyDescent="0.25">
      <c r="A8" s="112"/>
      <c r="B8" s="113" t="s">
        <v>98</v>
      </c>
      <c r="C8" s="113" t="s">
        <v>99</v>
      </c>
      <c r="D8" s="54"/>
      <c r="E8" s="54"/>
      <c r="F8" s="54"/>
      <c r="G8" s="54"/>
      <c r="H8" s="54"/>
      <c r="I8" s="54"/>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row>
    <row r="9" spans="1:109" s="28" customFormat="1" x14ac:dyDescent="0.25">
      <c r="A9" s="59" t="s">
        <v>100</v>
      </c>
      <c r="B9" s="110">
        <f>(Inputs!$B$5*Inputs!$B$11*Inputs!$B$27*Inputs!$B$14*Inputs!$B$15*Inputs!$B$16)/Inputs!$B$17</f>
        <v>8.1737599999999997</v>
      </c>
      <c r="C9" s="110">
        <f>(Inputs!$C$5*Inputs!$C$11*Inputs!$C$27*Inputs!$C$14*Inputs!$C$15*Inputs!$C$16)/Inputs!$C$17</f>
        <v>8.1737599999999997</v>
      </c>
      <c r="D9" s="54"/>
      <c r="E9" s="54"/>
      <c r="F9" s="54"/>
      <c r="G9" s="54"/>
      <c r="H9" s="54"/>
      <c r="I9" s="54"/>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row>
    <row r="10" spans="1:109" x14ac:dyDescent="0.25">
      <c r="A10" s="59" t="s">
        <v>101</v>
      </c>
      <c r="B10" s="117">
        <f>Inputs!$B$33/B9</f>
        <v>0.25691970402850101</v>
      </c>
      <c r="C10" s="117">
        <f>Inputs!$C$33/C9</f>
        <v>0.25691970402850101</v>
      </c>
    </row>
    <row r="11" spans="1:109" x14ac:dyDescent="0.25">
      <c r="A11" s="28"/>
      <c r="B11" s="118"/>
      <c r="C11" s="119"/>
    </row>
    <row r="12" spans="1:109" s="54" customFormat="1" x14ac:dyDescent="0.25">
      <c r="A12" s="28"/>
      <c r="B12" s="28"/>
      <c r="C12" s="53"/>
    </row>
    <row r="13" spans="1:109" ht="30" x14ac:dyDescent="0.25">
      <c r="A13" s="103" t="str">
        <f>Inputs!A6</f>
        <v>SWC for modeled PSC results
(Manufacturing, P75, HE) (µg/L)</v>
      </c>
      <c r="B13" s="104" t="s">
        <v>96</v>
      </c>
      <c r="C13" s="105"/>
    </row>
    <row r="14" spans="1:109" s="28" customFormat="1" x14ac:dyDescent="0.25">
      <c r="A14" s="112" t="s">
        <v>102</v>
      </c>
      <c r="B14" s="113" t="s">
        <v>98</v>
      </c>
      <c r="C14" s="113" t="s">
        <v>99</v>
      </c>
      <c r="D14" s="54"/>
      <c r="E14" s="54"/>
      <c r="F14" s="54"/>
      <c r="G14" s="54"/>
      <c r="H14" s="54"/>
      <c r="I14" s="54"/>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row>
    <row r="15" spans="1:109" s="28" customFormat="1" x14ac:dyDescent="0.25">
      <c r="A15" s="59" t="s">
        <v>100</v>
      </c>
      <c r="B15" s="110">
        <f>(Inputs!$B$6*Inputs!$B$11*Inputs!$B$27*Inputs!$B$14*Inputs!$B$15*Inputs!$B$16)/Inputs!$B$17</f>
        <v>1.7807119999999999E-2</v>
      </c>
      <c r="C15" s="110">
        <f>(Inputs!$C$6*Inputs!$C$11*Inputs!$C$27*Inputs!$C$14*Inputs!$C$15*Inputs!$C$16)/Inputs!$C$17</f>
        <v>1.7807119999999999E-2</v>
      </c>
      <c r="D15" s="54"/>
      <c r="E15" s="54"/>
      <c r="F15" s="54"/>
      <c r="G15" s="54"/>
      <c r="H15" s="54"/>
      <c r="I15" s="54"/>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row>
    <row r="16" spans="1:109" s="28" customFormat="1" x14ac:dyDescent="0.25">
      <c r="A16" s="59" t="s">
        <v>101</v>
      </c>
      <c r="B16" s="111">
        <f>Inputs!$B$33/B15</f>
        <v>117.93035594750864</v>
      </c>
      <c r="C16" s="120">
        <f>Inputs!$C$33/C15</f>
        <v>117.93035594750864</v>
      </c>
      <c r="D16" s="54"/>
      <c r="E16" s="54"/>
      <c r="F16" s="54"/>
      <c r="G16" s="54"/>
      <c r="H16" s="54"/>
      <c r="I16" s="54"/>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row>
    <row r="17" spans="1:109" s="54" customFormat="1" x14ac:dyDescent="0.25">
      <c r="A17" s="121"/>
      <c r="B17" s="28"/>
      <c r="C17" s="122"/>
    </row>
    <row r="18" spans="1:109" s="54" customFormat="1" x14ac:dyDescent="0.25">
      <c r="A18" s="121"/>
      <c r="B18" s="28"/>
      <c r="C18" s="55"/>
    </row>
    <row r="19" spans="1:109" s="54" customFormat="1" ht="30" x14ac:dyDescent="0.25">
      <c r="A19" s="103" t="str">
        <f>Inputs!A7</f>
        <v>SWC for modeled PSC results
(Manufacturing, P90, HE) (µg/L)</v>
      </c>
      <c r="B19" s="104" t="s">
        <v>96</v>
      </c>
      <c r="C19" s="105"/>
    </row>
    <row r="20" spans="1:109" s="54" customFormat="1" x14ac:dyDescent="0.25">
      <c r="A20" s="112" t="s">
        <v>102</v>
      </c>
      <c r="B20" s="113" t="s">
        <v>98</v>
      </c>
      <c r="C20" s="113" t="s">
        <v>99</v>
      </c>
    </row>
    <row r="21" spans="1:109" s="54" customFormat="1" x14ac:dyDescent="0.25">
      <c r="A21" s="59" t="s">
        <v>100</v>
      </c>
      <c r="B21" s="110">
        <f>(Inputs!$B$7*Inputs!$B$11*Inputs!$B$27*Inputs!$B$14*Inputs!$B$15*Inputs!$B$16)/Inputs!$B$17</f>
        <v>1.2406600000000002E-3</v>
      </c>
      <c r="C21" s="110">
        <f>(Inputs!$C$7*Inputs!$C$11*Inputs!$C$27*Inputs!$C$14*Inputs!$C$15*Inputs!$C$16)/Inputs!$C$17</f>
        <v>1.2406600000000002E-3</v>
      </c>
    </row>
    <row r="22" spans="1:109" s="54" customFormat="1" x14ac:dyDescent="0.25">
      <c r="A22" s="59" t="s">
        <v>101</v>
      </c>
      <c r="B22" s="111">
        <f>Inputs!$B$33/B21</f>
        <v>1692.6474618348298</v>
      </c>
      <c r="C22" s="120">
        <f>Inputs!$C$33/C21</f>
        <v>1692.6474618348298</v>
      </c>
    </row>
    <row r="23" spans="1:109" s="54" customFormat="1" x14ac:dyDescent="0.25">
      <c r="A23" s="121"/>
      <c r="B23" s="28"/>
      <c r="C23" s="122"/>
    </row>
    <row r="24" spans="1:109" s="28" customFormat="1" x14ac:dyDescent="0.25">
      <c r="C24" s="55"/>
      <c r="D24" s="54"/>
      <c r="E24" s="54"/>
      <c r="F24" s="54"/>
      <c r="G24" s="54"/>
      <c r="H24" s="54"/>
      <c r="I24" s="54"/>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row>
    <row r="25" spans="1:109" s="28" customFormat="1" ht="32.1" customHeight="1" x14ac:dyDescent="0.25">
      <c r="A25" s="103" t="str">
        <f>Inputs!A8</f>
        <v>SWC for modeled PSC results
(Waste handling, treatment, disposal - POTW) (µg/L)</v>
      </c>
      <c r="B25" s="104" t="s">
        <v>96</v>
      </c>
      <c r="C25" s="105"/>
      <c r="D25" s="54"/>
      <c r="E25" s="54"/>
      <c r="F25" s="54"/>
      <c r="G25" s="54"/>
      <c r="H25" s="54"/>
      <c r="I25" s="54"/>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row>
    <row r="26" spans="1:109" s="28" customFormat="1" x14ac:dyDescent="0.25">
      <c r="A26" s="112" t="s">
        <v>102</v>
      </c>
      <c r="B26" s="113" t="s">
        <v>98</v>
      </c>
      <c r="C26" s="113" t="s">
        <v>99</v>
      </c>
      <c r="D26" s="54"/>
      <c r="E26" s="54"/>
      <c r="F26" s="54"/>
      <c r="G26" s="54"/>
      <c r="H26" s="54"/>
      <c r="I26" s="54"/>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row>
    <row r="27" spans="1:109" s="28" customFormat="1" x14ac:dyDescent="0.25">
      <c r="A27" s="59" t="s">
        <v>100</v>
      </c>
      <c r="B27" s="110">
        <f>(Inputs!$B$8*Inputs!$B$11*Inputs!$B$27*Inputs!$B$14*Inputs!$B$15*Inputs!$B$16)/Inputs!$B$17</f>
        <v>1.0582100000000001E-2</v>
      </c>
      <c r="C27" s="110">
        <f>(Inputs!$C$8*Inputs!$C$11*Inputs!$C$27*Inputs!$C$14*Inputs!$C$15*Inputs!$C$16)/Inputs!$C$17</f>
        <v>1.0582100000000001E-2</v>
      </c>
      <c r="D27" s="54"/>
      <c r="E27" s="54"/>
      <c r="F27" s="54"/>
      <c r="G27" s="54"/>
      <c r="H27" s="54"/>
      <c r="I27" s="54"/>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row>
    <row r="28" spans="1:109" s="28" customFormat="1" x14ac:dyDescent="0.25">
      <c r="A28" s="59" t="s">
        <v>101</v>
      </c>
      <c r="B28" s="111">
        <f>Inputs!$B$33/B27</f>
        <v>198.44832311166971</v>
      </c>
      <c r="C28" s="120">
        <f>Inputs!$C$33/C27</f>
        <v>198.44832311166971</v>
      </c>
      <c r="D28" s="54"/>
      <c r="E28" s="54"/>
      <c r="F28" s="54"/>
      <c r="G28" s="54"/>
      <c r="H28" s="54"/>
      <c r="I28" s="54"/>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row>
    <row r="29" spans="1:109" s="28" customFormat="1" x14ac:dyDescent="0.25">
      <c r="A29" s="121"/>
      <c r="C29" s="122"/>
      <c r="D29" s="54"/>
      <c r="E29" s="54"/>
      <c r="F29" s="54"/>
      <c r="G29" s="54"/>
      <c r="H29" s="54"/>
      <c r="I29" s="54"/>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row>
    <row r="30" spans="1:109" s="28" customFormat="1" x14ac:dyDescent="0.25">
      <c r="C30" s="55"/>
      <c r="D30" s="54"/>
      <c r="E30" s="54"/>
      <c r="F30" s="54"/>
      <c r="G30" s="54"/>
      <c r="H30" s="54"/>
      <c r="I30" s="54"/>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row>
    <row r="31" spans="1:109" ht="30" x14ac:dyDescent="0.25">
      <c r="A31" s="103" t="s">
        <v>103</v>
      </c>
      <c r="B31" s="104" t="s">
        <v>96</v>
      </c>
      <c r="C31" s="123"/>
    </row>
    <row r="32" spans="1:109" s="28" customFormat="1" x14ac:dyDescent="0.25">
      <c r="A32" s="112"/>
      <c r="B32" s="113" t="s">
        <v>98</v>
      </c>
      <c r="C32" s="113" t="s">
        <v>99</v>
      </c>
      <c r="D32" s="54"/>
      <c r="E32" s="54"/>
      <c r="F32" s="54"/>
      <c r="G32" s="54"/>
      <c r="H32" s="54"/>
      <c r="I32" s="54"/>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row>
    <row r="33" spans="1:109" s="28" customFormat="1" x14ac:dyDescent="0.25">
      <c r="A33" s="59" t="s">
        <v>100</v>
      </c>
      <c r="B33" s="110">
        <f>(Inputs!$B$9*Inputs!$B$11*Inputs!$B$27*Inputs!$B$14*Inputs!$B$15*Inputs!$B$16)/Inputs!$B$17</f>
        <v>5.9843600000000002E-3</v>
      </c>
      <c r="C33" s="110">
        <f>(Inputs!$C$9*Inputs!$C$11*Inputs!$C$27*Inputs!$C$14*Inputs!$C$15*Inputs!$C$16)/Inputs!$C$17</f>
        <v>5.9843600000000002E-3</v>
      </c>
      <c r="D33" s="54"/>
      <c r="E33" s="54"/>
      <c r="F33" s="54"/>
      <c r="G33" s="54"/>
      <c r="H33" s="54"/>
      <c r="I33" s="54"/>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row>
    <row r="34" spans="1:109" x14ac:dyDescent="0.25">
      <c r="A34" s="59" t="s">
        <v>101</v>
      </c>
      <c r="B34" s="120">
        <f>Inputs!$B$33/B33</f>
        <v>350.91471769746471</v>
      </c>
      <c r="C34" s="124">
        <f>Inputs!$C$33/C33</f>
        <v>350.91471769746471</v>
      </c>
    </row>
    <row r="35" spans="1:109" x14ac:dyDescent="0.25">
      <c r="A35" s="28"/>
      <c r="B35" s="28"/>
      <c r="C35" s="122"/>
      <c r="D35" s="125"/>
    </row>
    <row r="36" spans="1:109" x14ac:dyDescent="0.25">
      <c r="A36" s="28"/>
      <c r="B36" s="28"/>
      <c r="C36" s="55"/>
      <c r="D36" s="125"/>
    </row>
    <row r="37" spans="1:109" ht="28.15" customHeight="1" x14ac:dyDescent="0.25">
      <c r="A37" s="103" t="s">
        <v>95</v>
      </c>
      <c r="B37" s="116" t="s">
        <v>96</v>
      </c>
      <c r="C37" s="126"/>
    </row>
    <row r="38" spans="1:109" s="28" customFormat="1" x14ac:dyDescent="0.25">
      <c r="A38" s="112"/>
      <c r="B38" s="113" t="s">
        <v>98</v>
      </c>
      <c r="C38" s="113" t="s">
        <v>99</v>
      </c>
      <c r="D38" s="54"/>
      <c r="E38" s="54"/>
      <c r="F38" s="54"/>
      <c r="G38" s="54"/>
      <c r="H38" s="54"/>
      <c r="I38" s="54"/>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row>
    <row r="39" spans="1:109" s="28" customFormat="1" x14ac:dyDescent="0.25">
      <c r="A39" s="59" t="s">
        <v>104</v>
      </c>
      <c r="B39" s="110">
        <f>(Inputs!$B$5*Inputs!$B$12*Inputs!$B$27*Inputs!$B$14*Inputs!$B$15*Inputs!$B$16)/Inputs!$B$17</f>
        <v>6.2599040000000006</v>
      </c>
      <c r="C39" s="110">
        <f>(Inputs!$C$5*Inputs!$C$12*Inputs!$C$27*Inputs!$C$14*Inputs!$C$15*Inputs!$C$16)/Inputs!$C$17</f>
        <v>6.2599040000000006</v>
      </c>
      <c r="D39" s="54"/>
      <c r="E39" s="54"/>
      <c r="F39" s="54"/>
      <c r="G39" s="54"/>
      <c r="H39" s="54"/>
      <c r="I39" s="54"/>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row>
    <row r="40" spans="1:109" s="28" customFormat="1" x14ac:dyDescent="0.25">
      <c r="A40" s="59" t="s">
        <v>105</v>
      </c>
      <c r="B40" s="117">
        <f>Inputs!$B$33/B39</f>
        <v>0.33546840334931655</v>
      </c>
      <c r="C40" s="117">
        <f>Inputs!$C$33/C39</f>
        <v>0.33546840334931655</v>
      </c>
      <c r="D40" s="54"/>
      <c r="E40" s="54"/>
      <c r="F40" s="54"/>
      <c r="G40" s="54"/>
      <c r="H40" s="54"/>
      <c r="I40" s="54"/>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row>
    <row r="41" spans="1:109" s="28" customFormat="1" x14ac:dyDescent="0.25">
      <c r="B41" s="118"/>
      <c r="C41" s="118"/>
      <c r="D41" s="125"/>
      <c r="E41" s="54"/>
      <c r="F41" s="54"/>
      <c r="G41" s="54"/>
      <c r="H41" s="54"/>
      <c r="I41" s="54"/>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row>
    <row r="42" spans="1:109" s="28" customFormat="1" x14ac:dyDescent="0.25">
      <c r="B42" s="118"/>
      <c r="C42" s="127"/>
      <c r="D42" s="13"/>
      <c r="E42" s="54"/>
      <c r="F42" s="54"/>
      <c r="G42" s="54"/>
      <c r="H42" s="54"/>
      <c r="I42" s="54"/>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row>
    <row r="43" spans="1:109" s="28" customFormat="1" ht="30" x14ac:dyDescent="0.25">
      <c r="A43" s="103" t="str">
        <f>Inputs!A6</f>
        <v>SWC for modeled PSC results
(Manufacturing, P75, HE) (µg/L)</v>
      </c>
      <c r="B43" s="104" t="s">
        <v>96</v>
      </c>
      <c r="C43" s="123"/>
      <c r="D43" s="13"/>
      <c r="E43" s="54"/>
      <c r="F43" s="54"/>
      <c r="G43" s="54"/>
      <c r="H43" s="54"/>
      <c r="I43" s="54"/>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row>
    <row r="44" spans="1:109" s="28" customFormat="1" x14ac:dyDescent="0.25">
      <c r="A44" s="112"/>
      <c r="B44" s="112" t="s">
        <v>98</v>
      </c>
      <c r="C44" s="112" t="s">
        <v>99</v>
      </c>
      <c r="D44" s="13"/>
      <c r="E44" s="54"/>
      <c r="F44" s="54"/>
      <c r="G44" s="54"/>
      <c r="H44" s="54"/>
      <c r="I44" s="54"/>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row>
    <row r="45" spans="1:109" s="28" customFormat="1" x14ac:dyDescent="0.25">
      <c r="A45" s="59" t="s">
        <v>104</v>
      </c>
      <c r="B45" s="110">
        <f>(Inputs!$B$6*Inputs!$B$12*Inputs!$B$27*Inputs!$B$14*Inputs!$B$15*Inputs!$B$16)/Inputs!$B$17</f>
        <v>1.3637647999999999E-2</v>
      </c>
      <c r="C45" s="110">
        <f>(Inputs!$C$6*Inputs!$C$12*Inputs!$C$27*Inputs!$C$14*Inputs!$C$15*Inputs!$C$16)/Inputs!$C$17</f>
        <v>1.3637647999999999E-2</v>
      </c>
      <c r="D45" s="13"/>
      <c r="E45" s="54"/>
      <c r="F45" s="54"/>
      <c r="G45" s="54"/>
      <c r="H45" s="54"/>
      <c r="I45" s="54"/>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row>
    <row r="46" spans="1:109" s="54" customFormat="1" x14ac:dyDescent="0.25">
      <c r="A46" s="59" t="s">
        <v>105</v>
      </c>
      <c r="B46" s="111">
        <f>Inputs!$B$33/B45</f>
        <v>153.98549661935843</v>
      </c>
      <c r="C46" s="124">
        <f>Inputs!$C$33/C45</f>
        <v>153.98549661935843</v>
      </c>
    </row>
    <row r="47" spans="1:109" s="54" customFormat="1" x14ac:dyDescent="0.25">
      <c r="A47" s="28"/>
      <c r="B47" s="28"/>
      <c r="C47" s="122"/>
    </row>
    <row r="48" spans="1:109" s="28" customFormat="1" x14ac:dyDescent="0.25">
      <c r="C48" s="53"/>
      <c r="D48" s="54"/>
      <c r="E48" s="54"/>
      <c r="F48" s="54"/>
      <c r="G48" s="54"/>
      <c r="H48" s="54"/>
      <c r="I48" s="54"/>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row>
    <row r="49" spans="1:109" s="28" customFormat="1" ht="32.1" customHeight="1" x14ac:dyDescent="0.25">
      <c r="A49" s="103" t="str">
        <f>Inputs!A7</f>
        <v>SWC for modeled PSC results
(Manufacturing, P90, HE) (µg/L)</v>
      </c>
      <c r="B49" s="104" t="s">
        <v>96</v>
      </c>
      <c r="C49" s="123"/>
      <c r="D49" s="54"/>
      <c r="E49" s="54"/>
      <c r="F49" s="54"/>
      <c r="G49" s="54"/>
      <c r="H49" s="54"/>
      <c r="I49" s="54"/>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row>
    <row r="50" spans="1:109" s="28" customFormat="1" x14ac:dyDescent="0.25">
      <c r="A50" s="112"/>
      <c r="B50" s="112" t="s">
        <v>98</v>
      </c>
      <c r="C50" s="112" t="s">
        <v>99</v>
      </c>
      <c r="D50" s="54"/>
      <c r="E50" s="54"/>
      <c r="F50" s="54"/>
      <c r="G50" s="54"/>
      <c r="H50" s="54"/>
      <c r="I50" s="54"/>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row>
    <row r="51" spans="1:109" s="28" customFormat="1" x14ac:dyDescent="0.25">
      <c r="A51" s="59" t="s">
        <v>104</v>
      </c>
      <c r="B51" s="110">
        <f>(Inputs!$B$7*Inputs!$B$12*Inputs!$B$27*Inputs!$B$14*Inputs!$B$15*Inputs!$B$16)/Inputs!$B$17</f>
        <v>9.5016399999999998E-4</v>
      </c>
      <c r="C51" s="110">
        <f>(Inputs!$C$7*Inputs!$C$12*Inputs!$C$27*Inputs!$C$14*Inputs!$C$15*Inputs!$C$16)/Inputs!$C$17</f>
        <v>9.5016399999999998E-4</v>
      </c>
      <c r="D51" s="54"/>
      <c r="E51" s="54"/>
      <c r="F51" s="54"/>
      <c r="G51" s="54"/>
      <c r="H51" s="54"/>
      <c r="I51" s="54"/>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row>
    <row r="52" spans="1:109" s="28" customFormat="1" x14ac:dyDescent="0.25">
      <c r="A52" s="59" t="s">
        <v>105</v>
      </c>
      <c r="B52" s="111">
        <f>Inputs!$B$33/B51</f>
        <v>2210.1447750072621</v>
      </c>
      <c r="C52" s="111">
        <f>Inputs!$C$33/C51</f>
        <v>2210.1447750072621</v>
      </c>
      <c r="D52" s="54"/>
      <c r="E52" s="54"/>
      <c r="F52" s="54"/>
      <c r="G52" s="54"/>
      <c r="H52" s="54"/>
      <c r="I52" s="54"/>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row>
    <row r="53" spans="1:109" s="54" customFormat="1" x14ac:dyDescent="0.25">
      <c r="A53" s="28"/>
      <c r="B53" s="28"/>
      <c r="C53" s="122"/>
    </row>
    <row r="54" spans="1:109" s="54" customFormat="1" x14ac:dyDescent="0.25">
      <c r="A54" s="28"/>
      <c r="B54" s="28"/>
      <c r="C54" s="55"/>
    </row>
    <row r="55" spans="1:109" s="28" customFormat="1" ht="32.1" customHeight="1" x14ac:dyDescent="0.25">
      <c r="A55" s="103" t="str">
        <f>Inputs!A8</f>
        <v>SWC for modeled PSC results
(Waste handling, treatment, disposal - POTW) (µg/L)</v>
      </c>
      <c r="B55" s="104" t="s">
        <v>96</v>
      </c>
      <c r="C55" s="123"/>
      <c r="D55" s="54"/>
      <c r="E55" s="54"/>
      <c r="F55" s="54"/>
      <c r="G55" s="54"/>
      <c r="H55" s="54"/>
      <c r="I55" s="54"/>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row>
    <row r="56" spans="1:109" s="28" customFormat="1" x14ac:dyDescent="0.25">
      <c r="A56" s="112"/>
      <c r="B56" s="112" t="s">
        <v>98</v>
      </c>
      <c r="C56" s="112" t="s">
        <v>99</v>
      </c>
      <c r="D56" s="54"/>
      <c r="E56" s="54"/>
      <c r="F56" s="54"/>
      <c r="G56" s="54"/>
      <c r="H56" s="54"/>
      <c r="I56" s="54"/>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row>
    <row r="57" spans="1:109" s="28" customFormat="1" x14ac:dyDescent="0.25">
      <c r="A57" s="59" t="s">
        <v>104</v>
      </c>
      <c r="B57" s="110">
        <f>(Inputs!$B$8*Inputs!$B$12*Inputs!$B$27*Inputs!$B$14*Inputs!$B$15*Inputs!$B$16)/Inputs!$B$17</f>
        <v>8.1043400000000015E-3</v>
      </c>
      <c r="C57" s="110">
        <f>(Inputs!$C$8*Inputs!$C$12*Inputs!$C$27*Inputs!$C$14*Inputs!$C$15*Inputs!$C$16)/Inputs!$C$17</f>
        <v>8.1043400000000015E-3</v>
      </c>
      <c r="D57" s="54"/>
      <c r="E57" s="54"/>
      <c r="F57" s="54"/>
      <c r="G57" s="54"/>
      <c r="H57" s="54"/>
      <c r="I57" s="54"/>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row>
    <row r="58" spans="1:109" s="28" customFormat="1" x14ac:dyDescent="0.25">
      <c r="A58" s="59" t="s">
        <v>105</v>
      </c>
      <c r="B58" s="111">
        <f>Inputs!$B$33/B57</f>
        <v>259.12042189740311</v>
      </c>
      <c r="C58" s="111">
        <f>Inputs!$C$33/C57</f>
        <v>259.12042189740311</v>
      </c>
      <c r="D58" s="54"/>
      <c r="E58" s="54"/>
      <c r="F58" s="54"/>
      <c r="G58" s="54"/>
      <c r="H58" s="54"/>
      <c r="I58" s="54"/>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row>
    <row r="59" spans="1:109" s="54" customFormat="1" x14ac:dyDescent="0.25">
      <c r="A59" s="28"/>
      <c r="B59" s="28"/>
      <c r="C59" s="28"/>
      <c r="D59" s="125"/>
    </row>
    <row r="60" spans="1:109" s="54" customFormat="1" x14ac:dyDescent="0.25">
      <c r="A60" s="28"/>
      <c r="B60" s="28"/>
      <c r="C60" s="128"/>
      <c r="D60" s="125"/>
    </row>
    <row r="61" spans="1:109" s="54" customFormat="1" ht="30" x14ac:dyDescent="0.25">
      <c r="A61" s="103" t="s">
        <v>103</v>
      </c>
      <c r="B61" s="104" t="s">
        <v>96</v>
      </c>
      <c r="C61" s="123"/>
    </row>
    <row r="62" spans="1:109" s="54" customFormat="1" x14ac:dyDescent="0.25">
      <c r="A62" s="112"/>
      <c r="B62" s="112" t="s">
        <v>98</v>
      </c>
      <c r="C62" s="112" t="s">
        <v>99</v>
      </c>
    </row>
    <row r="63" spans="1:109" s="54" customFormat="1" x14ac:dyDescent="0.25">
      <c r="A63" s="59" t="s">
        <v>104</v>
      </c>
      <c r="B63" s="110">
        <f>(Inputs!$B$9*Inputs!$B$12*Inputs!$B$27*Inputs!$B$14*Inputs!$B$15*Inputs!$B$16)/Inputs!$B$17</f>
        <v>4.5831439999999991E-3</v>
      </c>
      <c r="C63" s="110">
        <f>(Inputs!$C$9*Inputs!$C$12*Inputs!$C$27*Inputs!$C$14*Inputs!$C$15*Inputs!$C$16)/Inputs!$C$17</f>
        <v>4.5831439999999991E-3</v>
      </c>
    </row>
    <row r="64" spans="1:109" s="54" customFormat="1" x14ac:dyDescent="0.25">
      <c r="A64" s="59" t="s">
        <v>105</v>
      </c>
      <c r="B64" s="120">
        <f>Inputs!$B$33/B63</f>
        <v>458.20074603809098</v>
      </c>
      <c r="C64" s="120">
        <f>Inputs!$C$33/C63</f>
        <v>458.20074603809098</v>
      </c>
    </row>
    <row r="65" s="54" customFormat="1" x14ac:dyDescent="0.25"/>
    <row r="66" s="54" customFormat="1" x14ac:dyDescent="0.25"/>
    <row r="67" s="54" customFormat="1" x14ac:dyDescent="0.25"/>
    <row r="68" s="54" customFormat="1" x14ac:dyDescent="0.25"/>
    <row r="69" s="54" customFormat="1" x14ac:dyDescent="0.25"/>
    <row r="70" s="54" customFormat="1" x14ac:dyDescent="0.25"/>
    <row r="71" s="54" customFormat="1" x14ac:dyDescent="0.25"/>
    <row r="72" s="54" customFormat="1" x14ac:dyDescent="0.25"/>
    <row r="73" s="54" customFormat="1" x14ac:dyDescent="0.25"/>
    <row r="74" s="54" customFormat="1" x14ac:dyDescent="0.25"/>
    <row r="75" s="54" customFormat="1" x14ac:dyDescent="0.25"/>
    <row r="76" s="54" customFormat="1" x14ac:dyDescent="0.25"/>
    <row r="77" s="54" customFormat="1" x14ac:dyDescent="0.25"/>
    <row r="78" s="54" customFormat="1" x14ac:dyDescent="0.25"/>
    <row r="79" s="54" customFormat="1" x14ac:dyDescent="0.25"/>
    <row r="80" s="54" customFormat="1" x14ac:dyDescent="0.25"/>
    <row r="81" s="54" customFormat="1" x14ac:dyDescent="0.25"/>
    <row r="82" s="54" customFormat="1" x14ac:dyDescent="0.25"/>
    <row r="83" s="54" customFormat="1" x14ac:dyDescent="0.25"/>
    <row r="84" s="54" customFormat="1" x14ac:dyDescent="0.25"/>
    <row r="85" s="54" customFormat="1" x14ac:dyDescent="0.25"/>
    <row r="86" s="54" customFormat="1" x14ac:dyDescent="0.25"/>
    <row r="87" s="54" customFormat="1" x14ac:dyDescent="0.25"/>
    <row r="88" s="54" customFormat="1" x14ac:dyDescent="0.25"/>
    <row r="89" s="54" customFormat="1" x14ac:dyDescent="0.25"/>
    <row r="90" s="54" customFormat="1" x14ac:dyDescent="0.25"/>
    <row r="91" s="54" customFormat="1" x14ac:dyDescent="0.25"/>
    <row r="92" s="54" customFormat="1" x14ac:dyDescent="0.25"/>
    <row r="93" s="54" customFormat="1" x14ac:dyDescent="0.25"/>
    <row r="94" s="54" customFormat="1" x14ac:dyDescent="0.25"/>
    <row r="95" s="54" customFormat="1" x14ac:dyDescent="0.25"/>
    <row r="96" s="54" customFormat="1" x14ac:dyDescent="0.25"/>
    <row r="97" spans="1:3" s="54" customFormat="1" x14ac:dyDescent="0.25"/>
    <row r="98" spans="1:3" s="54" customFormat="1" x14ac:dyDescent="0.25"/>
    <row r="99" spans="1:3" s="54" customFormat="1" x14ac:dyDescent="0.25"/>
    <row r="100" spans="1:3" s="54" customFormat="1" x14ac:dyDescent="0.25"/>
    <row r="101" spans="1:3" s="54" customFormat="1" x14ac:dyDescent="0.25"/>
    <row r="102" spans="1:3" s="54" customFormat="1" x14ac:dyDescent="0.25"/>
    <row r="103" spans="1:3" s="54" customFormat="1" x14ac:dyDescent="0.25"/>
    <row r="104" spans="1:3" s="54" customFormat="1" x14ac:dyDescent="0.25"/>
    <row r="105" spans="1:3" s="54" customFormat="1" x14ac:dyDescent="0.25"/>
    <row r="106" spans="1:3" s="54" customFormat="1" x14ac:dyDescent="0.25"/>
    <row r="107" spans="1:3" s="54" customFormat="1" x14ac:dyDescent="0.25"/>
    <row r="108" spans="1:3" s="54" customFormat="1" x14ac:dyDescent="0.25"/>
    <row r="109" spans="1:3" s="54" customFormat="1" x14ac:dyDescent="0.25"/>
    <row r="110" spans="1:3" x14ac:dyDescent="0.25">
      <c r="A110" s="54"/>
      <c r="B110" s="54"/>
      <c r="C110" s="54"/>
    </row>
    <row r="111" spans="1:3" x14ac:dyDescent="0.25">
      <c r="A111" s="54"/>
      <c r="B111" s="54"/>
      <c r="C111" s="54"/>
    </row>
    <row r="112" spans="1:3" x14ac:dyDescent="0.25">
      <c r="A112" s="54"/>
      <c r="B112" s="54"/>
      <c r="C112" s="54"/>
    </row>
    <row r="113" spans="1:3" x14ac:dyDescent="0.25">
      <c r="A113" s="54"/>
      <c r="B113" s="54"/>
      <c r="C113" s="54"/>
    </row>
    <row r="114" spans="1:3" x14ac:dyDescent="0.25">
      <c r="A114" s="54"/>
      <c r="B114" s="54"/>
      <c r="C114" s="54"/>
    </row>
    <row r="115" spans="1:3" x14ac:dyDescent="0.25">
      <c r="A115" s="54"/>
      <c r="B115" s="54"/>
      <c r="C115" s="54"/>
    </row>
  </sheetData>
  <sheetProtection sheet="1" objects="1" scenarios="1" formatCells="0" formatColumns="0" formatRows="0" sort="0" autoFilter="0"/>
  <mergeCells count="10">
    <mergeCell ref="B61:C61"/>
    <mergeCell ref="B7:C7"/>
    <mergeCell ref="B37:C37"/>
    <mergeCell ref="B31:C31"/>
    <mergeCell ref="B43:C43"/>
    <mergeCell ref="B13:C13"/>
    <mergeCell ref="B19:C19"/>
    <mergeCell ref="B49:C49"/>
    <mergeCell ref="B25:C25"/>
    <mergeCell ref="B55:C55"/>
  </mergeCells>
  <phoneticPr fontId="3" type="noConversion"/>
  <pageMargins left="0.7" right="0.7" top="0.75" bottom="0.75" header="0.3" footer="0.3"/>
  <pageSetup scale="9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9" operator="lessThan" id="{CD403971-7E37-3140-9BDC-9B6CF163556E}">
            <xm:f>Inputs!$B$34</xm:f>
            <x14:dxf>
              <font>
                <color rgb="FF9C0006"/>
              </font>
              <fill>
                <patternFill>
                  <bgColor rgb="FFFFC7CE"/>
                </patternFill>
              </fill>
            </x14:dxf>
          </x14:cfRule>
          <xm:sqref>B10:C10</xm:sqref>
        </x14:conditionalFormatting>
        <x14:conditionalFormatting xmlns:xm="http://schemas.microsoft.com/office/excel/2006/main">
          <x14:cfRule type="cellIs" priority="11" operator="lessThan" id="{FCDD5265-4BC4-4950-849E-B993EB84E732}">
            <xm:f>Inputs!$B$34</xm:f>
            <x14:dxf>
              <font>
                <color rgb="FF9C0006"/>
              </font>
              <fill>
                <patternFill>
                  <bgColor rgb="FFFFC7CE"/>
                </patternFill>
              </fill>
            </x14:dxf>
          </x14:cfRule>
          <xm:sqref>B16:C16</xm:sqref>
        </x14:conditionalFormatting>
        <x14:conditionalFormatting xmlns:xm="http://schemas.microsoft.com/office/excel/2006/main">
          <x14:cfRule type="cellIs" priority="7" operator="lessThan" id="{F9BB0902-35B7-45B7-ADCE-7BC743F6EF05}">
            <xm:f>Inputs!$B$34</xm:f>
            <x14:dxf>
              <font>
                <color rgb="FF9C0006"/>
              </font>
              <fill>
                <patternFill>
                  <bgColor rgb="FFFFC7CE"/>
                </patternFill>
              </fill>
            </x14:dxf>
          </x14:cfRule>
          <xm:sqref>B22:C22</xm:sqref>
        </x14:conditionalFormatting>
        <x14:conditionalFormatting xmlns:xm="http://schemas.microsoft.com/office/excel/2006/main">
          <x14:cfRule type="cellIs" priority="3" operator="lessThan" id="{A454C87D-5216-4AE2-B8A3-CE61D6C44960}">
            <xm:f>Inputs!$B$34</xm:f>
            <x14:dxf>
              <font>
                <color rgb="FF9C0006"/>
              </font>
              <fill>
                <patternFill>
                  <bgColor rgb="FFFFC7CE"/>
                </patternFill>
              </fill>
            </x14:dxf>
          </x14:cfRule>
          <xm:sqref>B28:C28</xm:sqref>
        </x14:conditionalFormatting>
        <x14:conditionalFormatting xmlns:xm="http://schemas.microsoft.com/office/excel/2006/main">
          <x14:cfRule type="cellIs" priority="17" operator="lessThan" id="{0352FC0C-EAF2-4771-9F87-D29FC59B4E8D}">
            <xm:f>Inputs!$B$34</xm:f>
            <x14:dxf>
              <font>
                <color rgb="FF9C0006"/>
              </font>
              <fill>
                <patternFill>
                  <bgColor rgb="FFFFC7CE"/>
                </patternFill>
              </fill>
            </x14:dxf>
          </x14:cfRule>
          <xm:sqref>B34:C34</xm:sqref>
        </x14:conditionalFormatting>
        <x14:conditionalFormatting xmlns:xm="http://schemas.microsoft.com/office/excel/2006/main">
          <x14:cfRule type="cellIs" priority="13" operator="lessThan" id="{81E69721-1100-460B-BCCC-25936EEFBD03}">
            <xm:f>Inputs!$B$34</xm:f>
            <x14:dxf>
              <font>
                <color rgb="FF9C0006"/>
              </font>
              <fill>
                <patternFill>
                  <bgColor rgb="FFFFC7CE"/>
                </patternFill>
              </fill>
            </x14:dxf>
          </x14:cfRule>
          <xm:sqref>B40:C40</xm:sqref>
        </x14:conditionalFormatting>
        <x14:conditionalFormatting xmlns:xm="http://schemas.microsoft.com/office/excel/2006/main">
          <x14:cfRule type="cellIs" priority="15" operator="lessThan" id="{C3F9C4CF-DE13-4B92-9393-559EC28F02BF}">
            <xm:f>Inputs!$B$34</xm:f>
            <x14:dxf>
              <font>
                <color rgb="FF9C0006"/>
              </font>
              <fill>
                <patternFill>
                  <bgColor rgb="FFFFC7CE"/>
                </patternFill>
              </fill>
            </x14:dxf>
          </x14:cfRule>
          <xm:sqref>B46:C46</xm:sqref>
        </x14:conditionalFormatting>
        <x14:conditionalFormatting xmlns:xm="http://schemas.microsoft.com/office/excel/2006/main">
          <x14:cfRule type="cellIs" priority="5" operator="lessThan" id="{0B94CDC7-B20F-48BB-99E1-EDE7309441F4}">
            <xm:f>Inputs!$B$34</xm:f>
            <x14:dxf>
              <font>
                <color rgb="FF9C0006"/>
              </font>
              <fill>
                <patternFill>
                  <bgColor rgb="FFFFC7CE"/>
                </patternFill>
              </fill>
            </x14:dxf>
          </x14:cfRule>
          <xm:sqref>B52:C52</xm:sqref>
        </x14:conditionalFormatting>
        <x14:conditionalFormatting xmlns:xm="http://schemas.microsoft.com/office/excel/2006/main">
          <x14:cfRule type="cellIs" priority="1" operator="lessThan" id="{0B49AA83-01EA-49DF-BC1B-F6FC1C9C1AD3}">
            <xm:f>Inputs!$B$34</xm:f>
            <x14:dxf>
              <font>
                <color rgb="FF9C0006"/>
              </font>
              <fill>
                <patternFill>
                  <bgColor rgb="FFFFC7CE"/>
                </patternFill>
              </fill>
            </x14:dxf>
          </x14:cfRule>
          <xm:sqref>B58:C58</xm:sqref>
        </x14:conditionalFormatting>
        <x14:conditionalFormatting xmlns:xm="http://schemas.microsoft.com/office/excel/2006/main">
          <x14:cfRule type="cellIs" priority="19" operator="lessThan" id="{438BE667-00D3-4A69-9856-A8BDFE100F48}">
            <xm:f>Inputs!$B$34</xm:f>
            <x14:dxf>
              <font>
                <color rgb="FF9C0006"/>
              </font>
              <fill>
                <patternFill>
                  <bgColor rgb="FFFFC7CE"/>
                </patternFill>
              </fill>
            </x14:dxf>
          </x14:cfRule>
          <xm:sqref>B64:C64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127BB-B21C-4377-ADCB-618FFA62EB16}">
  <sheetPr codeName="Sheet7">
    <tabColor theme="8"/>
    <pageSetUpPr fitToPage="1"/>
  </sheetPr>
  <dimension ref="A1:BQ77"/>
  <sheetViews>
    <sheetView topLeftCell="A50" zoomScale="90" zoomScaleNormal="90" workbookViewId="0">
      <selection activeCell="B59" sqref="B59"/>
    </sheetView>
  </sheetViews>
  <sheetFormatPr defaultColWidth="8.85546875" defaultRowHeight="15" x14ac:dyDescent="0.25"/>
  <cols>
    <col min="1" max="1" width="37.5703125" style="13" customWidth="1"/>
    <col min="2" max="2" width="20.42578125" style="13" customWidth="1"/>
    <col min="3" max="5" width="18.42578125" style="13" customWidth="1"/>
    <col min="6" max="6" width="17.140625" style="13" customWidth="1"/>
    <col min="7" max="7" width="18.140625" style="13" bestFit="1" customWidth="1"/>
    <col min="8" max="8" width="12.42578125" style="54" bestFit="1" customWidth="1"/>
    <col min="9" max="9" width="13.140625" style="54" bestFit="1" customWidth="1"/>
    <col min="10" max="69" width="8.85546875" style="54"/>
    <col min="70" max="16384" width="8.85546875" style="13"/>
  </cols>
  <sheetData>
    <row r="1" spans="1:69" s="28" customFormat="1" ht="18.75" x14ac:dyDescent="0.3">
      <c r="A1" s="52" t="s">
        <v>107</v>
      </c>
      <c r="H1" s="129"/>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s="28" customFormat="1" x14ac:dyDescent="0.25">
      <c r="A2" s="101"/>
      <c r="H2" s="130"/>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row>
    <row r="3" spans="1:69" s="28" customFormat="1" x14ac:dyDescent="0.25">
      <c r="H3" s="130"/>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row>
    <row r="4" spans="1:69" s="28" customFormat="1" x14ac:dyDescent="0.25">
      <c r="H4" s="130"/>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row>
    <row r="5" spans="1:69" s="28" customFormat="1" x14ac:dyDescent="0.25">
      <c r="H5" s="130"/>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row>
    <row r="6" spans="1:69" s="28" customFormat="1" x14ac:dyDescent="0.25">
      <c r="H6" s="131"/>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row>
    <row r="7" spans="1:69" x14ac:dyDescent="0.25">
      <c r="A7" s="132" t="s">
        <v>95</v>
      </c>
      <c r="B7" s="116" t="s">
        <v>96</v>
      </c>
      <c r="C7" s="116"/>
      <c r="D7" s="116"/>
      <c r="E7" s="116"/>
      <c r="F7" s="116"/>
      <c r="G7" s="116"/>
      <c r="H7" s="133"/>
      <c r="I7" s="133"/>
      <c r="J7" s="133"/>
    </row>
    <row r="8" spans="1:69" x14ac:dyDescent="0.25">
      <c r="A8" s="132"/>
      <c r="B8" s="134" t="s">
        <v>108</v>
      </c>
      <c r="C8" s="134"/>
      <c r="D8" s="135" t="s">
        <v>109</v>
      </c>
      <c r="E8" s="136"/>
      <c r="F8" s="134" t="s">
        <v>110</v>
      </c>
      <c r="G8" s="134"/>
    </row>
    <row r="9" spans="1:69" x14ac:dyDescent="0.25">
      <c r="A9" s="112"/>
      <c r="B9" s="113" t="s">
        <v>98</v>
      </c>
      <c r="C9" s="113" t="s">
        <v>99</v>
      </c>
      <c r="D9" s="113" t="s">
        <v>98</v>
      </c>
      <c r="E9" s="113" t="s">
        <v>99</v>
      </c>
      <c r="F9" s="113" t="s">
        <v>98</v>
      </c>
      <c r="G9" s="113" t="s">
        <v>99</v>
      </c>
      <c r="H9" s="70"/>
      <c r="I9" s="70"/>
      <c r="J9" s="70"/>
    </row>
    <row r="10" spans="1:69" x14ac:dyDescent="0.25">
      <c r="A10" s="59" t="s">
        <v>100</v>
      </c>
      <c r="B10" s="110">
        <f>(Inputs!$B$5*Inputs!$B$11*Inputs!$B$29*Inputs!$B$14*Inputs!$B$15*Inputs!$B$16)/Inputs!$B$17</f>
        <v>12.398400000000001</v>
      </c>
      <c r="C10" s="110">
        <f>(Inputs!$C$5*Inputs!$C$11*Inputs!$C$29*Inputs!$C$14*Inputs!$C$15*Inputs!$C$16)/Inputs!$C$17</f>
        <v>12.398400000000001</v>
      </c>
      <c r="D10" s="110">
        <f>(Inputs!$B$5*Inputs!$B$11*Inputs!$B$30*Inputs!$B$14*Inputs!$B$15*Inputs!$B$16)/Inputs!$B$17</f>
        <v>50.052800000000005</v>
      </c>
      <c r="E10" s="110">
        <f>(Inputs!$C$5*Inputs!$C$11*Inputs!$C$30*Inputs!$C$14*Inputs!$C$15*Inputs!$C$16)/Inputs!$C$17</f>
        <v>50.052800000000005</v>
      </c>
      <c r="F10" s="110">
        <f>(Inputs!$B$5*Inputs!$B$11*Inputs!$B$31*Inputs!$B$14*Inputs!$B$15*Inputs!$B$16)/Inputs!$B$17</f>
        <v>94.503359999999986</v>
      </c>
      <c r="G10" s="110">
        <f>(Inputs!$C$5*Inputs!$C$11*Inputs!$C$31*Inputs!$C$14*Inputs!$C$15*Inputs!$C$16)/Inputs!$C$17</f>
        <v>94.503359999999986</v>
      </c>
    </row>
    <row r="11" spans="1:69" x14ac:dyDescent="0.25">
      <c r="A11" s="59" t="s">
        <v>101</v>
      </c>
      <c r="B11" s="117">
        <f>Inputs!$B$33/B10</f>
        <v>0.16937669376693767</v>
      </c>
      <c r="C11" s="117">
        <f>Inputs!$C$33/C10</f>
        <v>0.16937669376693767</v>
      </c>
      <c r="D11" s="117">
        <f>Inputs!$B$33/D10</f>
        <v>4.1955694786305661E-2</v>
      </c>
      <c r="E11" s="117">
        <f>Inputs!$C$33/E10</f>
        <v>4.1955694786305661E-2</v>
      </c>
      <c r="F11" s="117">
        <f>Inputs!$B$33/F10</f>
        <v>2.2221432126857715E-2</v>
      </c>
      <c r="G11" s="117">
        <f>Inputs!$C$33/G10</f>
        <v>2.2221432126857715E-2</v>
      </c>
    </row>
    <row r="12" spans="1:69" s="28" customFormat="1" x14ac:dyDescent="0.25">
      <c r="B12" s="137"/>
      <c r="C12" s="137"/>
      <c r="D12" s="137"/>
      <c r="E12" s="137"/>
      <c r="F12" s="137"/>
      <c r="G12" s="137"/>
      <c r="H12" s="125"/>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row>
    <row r="13" spans="1:69" s="54" customFormat="1" x14ac:dyDescent="0.25">
      <c r="A13" s="28"/>
      <c r="B13" s="137"/>
      <c r="C13" s="137"/>
      <c r="D13" s="137"/>
      <c r="E13" s="137"/>
      <c r="F13" s="137"/>
      <c r="G13" s="138"/>
      <c r="H13" s="139"/>
      <c r="I13" s="139"/>
      <c r="J13" s="139"/>
    </row>
    <row r="14" spans="1:69" ht="30" x14ac:dyDescent="0.25">
      <c r="A14" s="103" t="str">
        <f>Inputs!A6</f>
        <v>SWC for modeled PSC results
(Manufacturing, P75, HE) (µg/L)</v>
      </c>
      <c r="B14" s="104" t="s">
        <v>96</v>
      </c>
      <c r="C14" s="140"/>
      <c r="D14" s="140"/>
      <c r="E14" s="140"/>
      <c r="F14" s="140"/>
      <c r="G14" s="123"/>
    </row>
    <row r="15" spans="1:69" x14ac:dyDescent="0.25">
      <c r="A15" s="103"/>
      <c r="B15" s="135" t="s">
        <v>108</v>
      </c>
      <c r="C15" s="136"/>
      <c r="D15" s="135" t="s">
        <v>109</v>
      </c>
      <c r="E15" s="136"/>
      <c r="F15" s="135" t="s">
        <v>110</v>
      </c>
      <c r="G15" s="136"/>
    </row>
    <row r="16" spans="1:69" x14ac:dyDescent="0.25">
      <c r="A16" s="112" t="s">
        <v>102</v>
      </c>
      <c r="B16" s="113" t="s">
        <v>98</v>
      </c>
      <c r="C16" s="113" t="s">
        <v>99</v>
      </c>
      <c r="D16" s="113" t="s">
        <v>98</v>
      </c>
      <c r="E16" s="113" t="s">
        <v>99</v>
      </c>
      <c r="F16" s="113" t="s">
        <v>98</v>
      </c>
      <c r="G16" s="113" t="s">
        <v>99</v>
      </c>
    </row>
    <row r="17" spans="1:69" x14ac:dyDescent="0.25">
      <c r="A17" s="59" t="s">
        <v>100</v>
      </c>
      <c r="B17" s="110">
        <f>(Inputs!$B$6*Inputs!$B$11*Inputs!$B$29*Inputs!$B$14*Inputs!$B$15*Inputs!$B$16)/Inputs!$B$17</f>
        <v>2.7010800000000005E-2</v>
      </c>
      <c r="C17" s="110">
        <f>(Inputs!$C$6*Inputs!$C$11*Inputs!$C$29*Inputs!$C$14*Inputs!$C$15*Inputs!$C$16)/Inputs!$C$17</f>
        <v>2.7010800000000005E-2</v>
      </c>
      <c r="D17" s="110">
        <f>(Inputs!$B$6*Inputs!$B$11*Inputs!$B$30*Inputs!$B$14*Inputs!$B$15*Inputs!$B$16)/Inputs!$B$17</f>
        <v>0.10904360000000002</v>
      </c>
      <c r="E17" s="110">
        <f>(Inputs!$C$6*Inputs!$C$11*Inputs!$C$30*Inputs!$C$14*Inputs!$C$15*Inputs!$C$16)/Inputs!$C$17</f>
        <v>0.10904360000000002</v>
      </c>
      <c r="F17" s="110">
        <f>(Inputs!$B$6*Inputs!$B$11*Inputs!$B$31*Inputs!$B$14*Inputs!$B$15*Inputs!$B$16)/Inputs!$B$17</f>
        <v>0.20588232000000001</v>
      </c>
      <c r="G17" s="110">
        <f>(Inputs!$C$6*Inputs!$C$11*Inputs!$C$31*Inputs!$C$14*Inputs!$C$15*Inputs!$C$16)/Inputs!$C$17</f>
        <v>0.20588232000000001</v>
      </c>
    </row>
    <row r="18" spans="1:69" x14ac:dyDescent="0.25">
      <c r="A18" s="59" t="s">
        <v>101</v>
      </c>
      <c r="B18" s="111">
        <f>Inputs!$B$33/B17</f>
        <v>77.746679106135318</v>
      </c>
      <c r="C18" s="111">
        <f>Inputs!$C$33/C17</f>
        <v>77.746679106135318</v>
      </c>
      <c r="D18" s="111">
        <f>Inputs!$B$33/D17</f>
        <v>19.258351705189483</v>
      </c>
      <c r="E18" s="111">
        <f>Inputs!$C$33/E17</f>
        <v>19.258351705189483</v>
      </c>
      <c r="F18" s="111">
        <f>Inputs!$B$33/F17</f>
        <v>10.20000163200026</v>
      </c>
      <c r="G18" s="111">
        <f>Inputs!$C$33/G17</f>
        <v>10.20000163200026</v>
      </c>
    </row>
    <row r="19" spans="1:69" x14ac:dyDescent="0.25">
      <c r="A19" s="28"/>
      <c r="B19" s="28"/>
      <c r="C19" s="28"/>
      <c r="D19" s="28"/>
      <c r="E19" s="28"/>
      <c r="F19" s="28"/>
      <c r="G19" s="28"/>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row>
    <row r="20" spans="1:69" x14ac:dyDescent="0.25">
      <c r="A20" s="28"/>
      <c r="B20" s="28"/>
      <c r="C20" s="28"/>
      <c r="D20" s="28"/>
      <c r="E20" s="28"/>
      <c r="F20" s="28"/>
      <c r="G20" s="28"/>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row>
    <row r="21" spans="1:69" ht="30" x14ac:dyDescent="0.25">
      <c r="A21" s="103" t="str">
        <f>Inputs!A7</f>
        <v>SWC for modeled PSC results
(Manufacturing, P90, HE) (µg/L)</v>
      </c>
      <c r="B21" s="104" t="s">
        <v>96</v>
      </c>
      <c r="C21" s="140"/>
      <c r="D21" s="140"/>
      <c r="E21" s="140"/>
      <c r="F21" s="140"/>
      <c r="G21" s="105"/>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row>
    <row r="22" spans="1:69" x14ac:dyDescent="0.25">
      <c r="A22" s="103"/>
      <c r="B22" s="135" t="s">
        <v>108</v>
      </c>
      <c r="C22" s="136"/>
      <c r="D22" s="135" t="s">
        <v>109</v>
      </c>
      <c r="E22" s="136"/>
      <c r="F22" s="135" t="s">
        <v>110</v>
      </c>
      <c r="G22" s="136"/>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row>
    <row r="23" spans="1:69" x14ac:dyDescent="0.25">
      <c r="A23" s="112" t="s">
        <v>102</v>
      </c>
      <c r="B23" s="113" t="s">
        <v>98</v>
      </c>
      <c r="C23" s="113" t="s">
        <v>99</v>
      </c>
      <c r="D23" s="113" t="s">
        <v>98</v>
      </c>
      <c r="E23" s="113" t="s">
        <v>99</v>
      </c>
      <c r="F23" s="113" t="s">
        <v>98</v>
      </c>
      <c r="G23" s="113" t="s">
        <v>99</v>
      </c>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row>
    <row r="24" spans="1:69" x14ac:dyDescent="0.25">
      <c r="A24" s="59" t="s">
        <v>100</v>
      </c>
      <c r="B24" s="110">
        <f>(Inputs!$B$7*Inputs!$B$11*Inputs!$B$29*Inputs!$B$14*Inputs!$B$15*Inputs!$B$16)/Inputs!$B$17</f>
        <v>1.8819000000000002E-3</v>
      </c>
      <c r="C24" s="110">
        <f>(Inputs!$C$7*Inputs!$C$11*Inputs!$C$29*Inputs!$C$14*Inputs!$C$15*Inputs!$C$16)/Inputs!$C$17</f>
        <v>1.8819000000000002E-3</v>
      </c>
      <c r="D24" s="110">
        <f>(Inputs!$B$7*Inputs!$B$11*Inputs!$B$30*Inputs!$B$14*Inputs!$B$15*Inputs!$B$16)/Inputs!$B$17</f>
        <v>7.5973000000000004E-3</v>
      </c>
      <c r="E24" s="110">
        <f>(Inputs!$C$7*Inputs!$C$11*Inputs!$C$30*Inputs!$C$14*Inputs!$C$15*Inputs!$C$16)/Inputs!$C$17</f>
        <v>7.5973000000000004E-3</v>
      </c>
      <c r="F24" s="110">
        <f>(Inputs!$B$7*Inputs!$B$11*Inputs!$B$31*Inputs!$B$14*Inputs!$B$15*Inputs!$B$16)/Inputs!$B$17</f>
        <v>1.4344259999999999E-2</v>
      </c>
      <c r="G24" s="110">
        <f>(Inputs!$C$7*Inputs!$C$11*Inputs!$C$31*Inputs!$C$14*Inputs!$C$15*Inputs!$C$16)/Inputs!$C$17</f>
        <v>1.4344259999999999E-2</v>
      </c>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row>
    <row r="25" spans="1:69" x14ac:dyDescent="0.25">
      <c r="A25" s="59" t="s">
        <v>101</v>
      </c>
      <c r="B25" s="111">
        <f>Inputs!$B$33/B24</f>
        <v>1115.8935118762952</v>
      </c>
      <c r="C25" s="111">
        <f>Inputs!$C$33/C24</f>
        <v>1115.8935118762952</v>
      </c>
      <c r="D25" s="111">
        <f>Inputs!$B$33/D24</f>
        <v>276.41398918036668</v>
      </c>
      <c r="E25" s="111">
        <f>Inputs!$C$33/E24</f>
        <v>276.41398918036668</v>
      </c>
      <c r="F25" s="111">
        <f>Inputs!$B$33/F24</f>
        <v>146.40002342400376</v>
      </c>
      <c r="G25" s="111">
        <f>Inputs!$C$33/G24</f>
        <v>146.40002342400376</v>
      </c>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row>
    <row r="26" spans="1:69" x14ac:dyDescent="0.25">
      <c r="A26" s="28"/>
      <c r="B26" s="28"/>
      <c r="C26" s="28"/>
      <c r="D26" s="28"/>
      <c r="E26" s="28"/>
      <c r="F26" s="28"/>
      <c r="G26" s="28"/>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row>
    <row r="27" spans="1:69" s="28" customFormat="1" x14ac:dyDescent="0.25">
      <c r="G27" s="55"/>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row>
    <row r="28" spans="1:69" ht="84" customHeight="1" x14ac:dyDescent="0.25">
      <c r="A28" s="103" t="str">
        <f>Inputs!A8</f>
        <v>SWC for modeled PSC results
(Waste handling, treatment, disposal - POTW) (µg/L)</v>
      </c>
      <c r="B28" s="104" t="s">
        <v>96</v>
      </c>
      <c r="C28" s="140"/>
      <c r="D28" s="140"/>
      <c r="E28" s="140"/>
      <c r="F28" s="140"/>
      <c r="G28" s="105"/>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row>
    <row r="29" spans="1:69" x14ac:dyDescent="0.25">
      <c r="A29" s="103"/>
      <c r="B29" s="135" t="s">
        <v>108</v>
      </c>
      <c r="C29" s="136"/>
      <c r="D29" s="135" t="s">
        <v>109</v>
      </c>
      <c r="E29" s="136"/>
      <c r="F29" s="135" t="s">
        <v>110</v>
      </c>
      <c r="G29" s="136"/>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row>
    <row r="30" spans="1:69" x14ac:dyDescent="0.25">
      <c r="A30" s="112" t="s">
        <v>102</v>
      </c>
      <c r="B30" s="113" t="s">
        <v>98</v>
      </c>
      <c r="C30" s="113" t="s">
        <v>99</v>
      </c>
      <c r="D30" s="113" t="s">
        <v>98</v>
      </c>
      <c r="E30" s="113" t="s">
        <v>99</v>
      </c>
      <c r="F30" s="113" t="s">
        <v>98</v>
      </c>
      <c r="G30" s="113" t="s">
        <v>99</v>
      </c>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row>
    <row r="31" spans="1:69" x14ac:dyDescent="0.25">
      <c r="A31" s="59" t="s">
        <v>100</v>
      </c>
      <c r="B31" s="110">
        <f>(Inputs!$B$8*Inputs!$B$11*Inputs!$B$29*Inputs!$B$14*Inputs!$B$15*Inputs!$B$16)/Inputs!$B$17</f>
        <v>1.60515E-2</v>
      </c>
      <c r="C31" s="110">
        <f>(Inputs!$C$8*Inputs!$C$11*Inputs!$C$29*Inputs!$C$14*Inputs!$C$15*Inputs!$C$16)/Inputs!$C$17</f>
        <v>1.60515E-2</v>
      </c>
      <c r="D31" s="110">
        <f>(Inputs!$B$8*Inputs!$B$11*Inputs!$B$30*Inputs!$B$14*Inputs!$B$15*Inputs!$B$16)/Inputs!$B$17</f>
        <v>6.4800499999999997E-2</v>
      </c>
      <c r="E31" s="110">
        <f>(Inputs!$C$8*Inputs!$C$11*Inputs!$C$30*Inputs!$C$14*Inputs!$C$15*Inputs!$C$16)/Inputs!$C$17</f>
        <v>6.4800499999999997E-2</v>
      </c>
      <c r="F31" s="110">
        <f>(Inputs!$B$8*Inputs!$B$11*Inputs!$B$31*Inputs!$B$14*Inputs!$B$15*Inputs!$B$16)/Inputs!$B$17</f>
        <v>0.12234809999999999</v>
      </c>
      <c r="G31" s="110">
        <f>(Inputs!$C$8*Inputs!$C$11*Inputs!$C$31*Inputs!$C$14*Inputs!$C$15*Inputs!$C$16)/Inputs!$C$17</f>
        <v>0.12234809999999999</v>
      </c>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row>
    <row r="32" spans="1:69" x14ac:dyDescent="0.25">
      <c r="A32" s="59" t="s">
        <v>101</v>
      </c>
      <c r="B32" s="111">
        <f>Inputs!$B$33/B31</f>
        <v>130.82889449584152</v>
      </c>
      <c r="C32" s="111">
        <f>Inputs!$C$33/C31</f>
        <v>130.82889449584152</v>
      </c>
      <c r="D32" s="111">
        <f>Inputs!$B$33/D31</f>
        <v>32.407157352180924</v>
      </c>
      <c r="E32" s="111">
        <f>Inputs!$C$33/E31</f>
        <v>32.407157352180924</v>
      </c>
      <c r="F32" s="111">
        <f>Inputs!$B$33/F31</f>
        <v>17.164140677296995</v>
      </c>
      <c r="G32" s="111">
        <f>Inputs!$C$33/G31</f>
        <v>17.164140677296995</v>
      </c>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row>
    <row r="33" spans="1:69" x14ac:dyDescent="0.25">
      <c r="A33" s="28"/>
      <c r="B33" s="28"/>
      <c r="C33" s="28"/>
      <c r="D33" s="28"/>
      <c r="E33" s="28"/>
      <c r="F33" s="28"/>
      <c r="G33" s="28"/>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row>
    <row r="34" spans="1:69" s="28" customFormat="1" x14ac:dyDescent="0.25">
      <c r="G34" s="55"/>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row>
    <row r="35" spans="1:69" ht="18.75" customHeight="1" x14ac:dyDescent="0.25">
      <c r="A35" s="141" t="s">
        <v>103</v>
      </c>
      <c r="B35" s="104" t="s">
        <v>96</v>
      </c>
      <c r="C35" s="140"/>
      <c r="D35" s="140"/>
      <c r="E35" s="140"/>
      <c r="F35" s="140"/>
      <c r="G35" s="123"/>
      <c r="H35" s="70"/>
      <c r="I35" s="70"/>
      <c r="J35" s="70"/>
    </row>
    <row r="36" spans="1:69" x14ac:dyDescent="0.25">
      <c r="A36" s="142"/>
      <c r="B36" s="135" t="s">
        <v>108</v>
      </c>
      <c r="C36" s="136"/>
      <c r="D36" s="135" t="s">
        <v>109</v>
      </c>
      <c r="E36" s="136"/>
      <c r="F36" s="135" t="s">
        <v>110</v>
      </c>
      <c r="G36" s="136"/>
    </row>
    <row r="37" spans="1:69" x14ac:dyDescent="0.25">
      <c r="A37" s="112"/>
      <c r="B37" s="113" t="s">
        <v>98</v>
      </c>
      <c r="C37" s="113" t="s">
        <v>99</v>
      </c>
      <c r="D37" s="113" t="s">
        <v>98</v>
      </c>
      <c r="E37" s="113" t="s">
        <v>99</v>
      </c>
      <c r="F37" s="113" t="s">
        <v>98</v>
      </c>
      <c r="G37" s="113" t="s">
        <v>99</v>
      </c>
    </row>
    <row r="38" spans="1:69" x14ac:dyDescent="0.25">
      <c r="A38" s="59" t="s">
        <v>100</v>
      </c>
      <c r="B38" s="110">
        <f>(Inputs!$B$9*Inputs!$B$11*Inputs!$B$29*Inputs!$B$14*Inputs!$B$15*Inputs!$B$16)/Inputs!$B$17</f>
        <v>9.0773999999999994E-3</v>
      </c>
      <c r="C38" s="110">
        <f>(Inputs!$C$9*Inputs!$C$11*Inputs!$C$29*Inputs!$C$14*Inputs!$C$15*Inputs!$C$16)/Inputs!$C$17</f>
        <v>9.0773999999999994E-3</v>
      </c>
      <c r="D38" s="110">
        <f>(Inputs!$B$9*Inputs!$B$11*Inputs!$B$30*Inputs!$B$14*Inputs!$B$15*Inputs!$B$16)/Inputs!$B$17</f>
        <v>3.6645799999999992E-2</v>
      </c>
      <c r="E38" s="110">
        <f>(Inputs!$C$9*Inputs!$C$11*Inputs!$C$30*Inputs!$C$14*Inputs!$C$15*Inputs!$C$16)/Inputs!$C$17</f>
        <v>3.6645799999999992E-2</v>
      </c>
      <c r="F38" s="110">
        <f>(Inputs!$B$9*Inputs!$B$11*Inputs!$B$31*Inputs!$B$14*Inputs!$B$15*Inputs!$B$16)/Inputs!$B$17</f>
        <v>6.9189959999999995E-2</v>
      </c>
      <c r="G38" s="110">
        <f>(Inputs!$C$9*Inputs!$C$11*Inputs!$C$31*Inputs!$C$14*Inputs!$C$15*Inputs!$C$16)/Inputs!$C$17</f>
        <v>6.9189959999999995E-2</v>
      </c>
    </row>
    <row r="39" spans="1:69" x14ac:dyDescent="0.25">
      <c r="A39" s="59" t="s">
        <v>101</v>
      </c>
      <c r="B39" s="111">
        <f>Inputs!$B$33/B38</f>
        <v>231.3437768524027</v>
      </c>
      <c r="C39" s="111">
        <f>Inputs!$C$33/C38</f>
        <v>231.3437768524027</v>
      </c>
      <c r="D39" s="111">
        <f>Inputs!$B$33/D38</f>
        <v>57.305339220319944</v>
      </c>
      <c r="E39" s="111">
        <f>Inputs!$C$33/E38</f>
        <v>57.305339220319944</v>
      </c>
      <c r="F39" s="111">
        <f>Inputs!$B$33/F38</f>
        <v>30.351224368391023</v>
      </c>
      <c r="G39" s="111">
        <f>Inputs!$C$33/G38</f>
        <v>30.351224368391023</v>
      </c>
    </row>
    <row r="40" spans="1:69" s="28" customFormat="1" x14ac:dyDescent="0.25">
      <c r="G40" s="122"/>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row>
    <row r="41" spans="1:69" s="28" customFormat="1" x14ac:dyDescent="0.25">
      <c r="G41" s="55"/>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row>
    <row r="42" spans="1:69" x14ac:dyDescent="0.25">
      <c r="A42" s="132" t="s">
        <v>95</v>
      </c>
      <c r="B42" s="116" t="s">
        <v>96</v>
      </c>
      <c r="C42" s="116"/>
      <c r="D42" s="116"/>
      <c r="E42" s="116"/>
      <c r="F42" s="116"/>
      <c r="G42" s="126"/>
      <c r="H42" s="133"/>
      <c r="I42" s="133"/>
      <c r="J42" s="133"/>
    </row>
    <row r="43" spans="1:69" x14ac:dyDescent="0.25">
      <c r="A43" s="132"/>
      <c r="B43" s="134" t="s">
        <v>108</v>
      </c>
      <c r="C43" s="134"/>
      <c r="D43" s="135" t="s">
        <v>109</v>
      </c>
      <c r="E43" s="136"/>
      <c r="F43" s="134" t="s">
        <v>110</v>
      </c>
      <c r="G43" s="134"/>
    </row>
    <row r="44" spans="1:69" x14ac:dyDescent="0.25">
      <c r="A44" s="112"/>
      <c r="B44" s="113" t="s">
        <v>98</v>
      </c>
      <c r="C44" s="113" t="s">
        <v>99</v>
      </c>
      <c r="D44" s="113" t="s">
        <v>98</v>
      </c>
      <c r="E44" s="113" t="s">
        <v>99</v>
      </c>
      <c r="F44" s="113" t="s">
        <v>98</v>
      </c>
      <c r="G44" s="113" t="s">
        <v>99</v>
      </c>
      <c r="H44" s="70"/>
      <c r="I44" s="70"/>
      <c r="J44" s="70"/>
    </row>
    <row r="45" spans="1:69" x14ac:dyDescent="0.25">
      <c r="A45" s="59" t="s">
        <v>104</v>
      </c>
      <c r="B45" s="110">
        <f>(Inputs!$B$5*Inputs!$B$12*Inputs!$B$29*Inputs!$B$14*Inputs!$B$15*Inputs!$B$16)/Inputs!$B$17</f>
        <v>9.4953600000000016</v>
      </c>
      <c r="C45" s="110">
        <f>(Inputs!$C$5*Inputs!$C$12*Inputs!$C$29*Inputs!$C$14*Inputs!$C$15*Inputs!$C$16)/Inputs!$C$17</f>
        <v>9.4953600000000016</v>
      </c>
      <c r="D45" s="110">
        <f>(Inputs!$B$5*Inputs!$B$12*Inputs!$B$30*Inputs!$B$14*Inputs!$B$15*Inputs!$B$16)/Inputs!$B$17</f>
        <v>38.333120000000001</v>
      </c>
      <c r="E45" s="110">
        <f>(Inputs!$C$5*Inputs!$C$12*Inputs!$C$30*Inputs!$C$14*Inputs!$C$15*Inputs!$C$16)/Inputs!$C$17</f>
        <v>38.333120000000001</v>
      </c>
      <c r="F45" s="110">
        <f>(Inputs!$B$5*Inputs!$B$12*Inputs!$B$31*Inputs!$B$14*Inputs!$B$15*Inputs!$B$16)/Inputs!$B$17</f>
        <v>72.375744000000012</v>
      </c>
      <c r="G45" s="110">
        <f>(Inputs!$C$5*Inputs!$C$12*Inputs!$C$31*Inputs!$C$14*Inputs!$C$15*Inputs!$C$16)/Inputs!$C$17</f>
        <v>72.375744000000012</v>
      </c>
    </row>
    <row r="46" spans="1:69" x14ac:dyDescent="0.25">
      <c r="A46" s="59" t="s">
        <v>105</v>
      </c>
      <c r="B46" s="117">
        <f>Inputs!$B$33/B45</f>
        <v>0.22116065109695679</v>
      </c>
      <c r="C46" s="117">
        <f>Inputs!$C$33/C45</f>
        <v>0.22116065109695679</v>
      </c>
      <c r="D46" s="117">
        <f>Inputs!$B$33/D45</f>
        <v>5.4782913574475546E-2</v>
      </c>
      <c r="E46" s="117">
        <f>Inputs!$C$33/E45</f>
        <v>5.4782913574475546E-2</v>
      </c>
      <c r="F46" s="117">
        <f>Inputs!$B$33/F45</f>
        <v>2.9015245770737774E-2</v>
      </c>
      <c r="G46" s="117">
        <f>Inputs!$C$33/G45</f>
        <v>2.9015245770737774E-2</v>
      </c>
    </row>
    <row r="47" spans="1:69" s="28" customFormat="1" x14ac:dyDescent="0.25">
      <c r="B47" s="137"/>
      <c r="C47" s="137"/>
      <c r="D47" s="137"/>
      <c r="E47" s="137"/>
      <c r="F47" s="137"/>
      <c r="G47" s="143"/>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row>
    <row r="48" spans="1:69" s="54" customFormat="1" x14ac:dyDescent="0.25">
      <c r="A48" s="28"/>
      <c r="B48" s="137"/>
      <c r="C48" s="137"/>
      <c r="D48" s="137"/>
      <c r="E48" s="137"/>
      <c r="F48" s="137"/>
      <c r="G48" s="138"/>
      <c r="H48" s="139"/>
      <c r="I48" s="139"/>
      <c r="J48" s="139"/>
    </row>
    <row r="49" spans="1:69" ht="14.45" customHeight="1" x14ac:dyDescent="0.25">
      <c r="A49" s="141" t="str">
        <f>Inputs!A6</f>
        <v>SWC for modeled PSC results
(Manufacturing, P75, HE) (µg/L)</v>
      </c>
      <c r="B49" s="104" t="s">
        <v>96</v>
      </c>
      <c r="C49" s="140"/>
      <c r="D49" s="140"/>
      <c r="E49" s="140"/>
      <c r="F49" s="140"/>
      <c r="G49" s="123"/>
    </row>
    <row r="50" spans="1:69" x14ac:dyDescent="0.25">
      <c r="A50" s="142"/>
      <c r="B50" s="135" t="s">
        <v>108</v>
      </c>
      <c r="C50" s="136"/>
      <c r="D50" s="135" t="s">
        <v>109</v>
      </c>
      <c r="E50" s="136"/>
      <c r="F50" s="135" t="s">
        <v>110</v>
      </c>
      <c r="G50" s="136"/>
    </row>
    <row r="51" spans="1:69" x14ac:dyDescent="0.25">
      <c r="A51" s="112"/>
      <c r="B51" s="113" t="s">
        <v>98</v>
      </c>
      <c r="C51" s="113" t="s">
        <v>99</v>
      </c>
      <c r="D51" s="113" t="s">
        <v>98</v>
      </c>
      <c r="E51" s="113" t="s">
        <v>99</v>
      </c>
      <c r="F51" s="113" t="s">
        <v>98</v>
      </c>
      <c r="G51" s="113" t="s">
        <v>99</v>
      </c>
    </row>
    <row r="52" spans="1:69" x14ac:dyDescent="0.25">
      <c r="A52" s="59" t="s">
        <v>104</v>
      </c>
      <c r="B52" s="110">
        <f>(Inputs!$B$6*Inputs!$B$12*Inputs!$B$29*Inputs!$B$14*Inputs!$B$15*Inputs!$B$16)/Inputs!$B$17</f>
        <v>2.0686319999999998E-2</v>
      </c>
      <c r="C52" s="110">
        <f>(Inputs!$C$6*Inputs!$C$12*Inputs!$C$29*Inputs!$C$14*Inputs!$C$15*Inputs!$C$16)/Inputs!$C$17</f>
        <v>2.0686319999999998E-2</v>
      </c>
      <c r="D52" s="110">
        <f>(Inputs!$B$6*Inputs!$B$12*Inputs!$B$30*Inputs!$B$14*Inputs!$B$15*Inputs!$B$16)/Inputs!$B$17</f>
        <v>8.3511440000000006E-2</v>
      </c>
      <c r="E52" s="110">
        <f>(Inputs!$C$6*Inputs!$C$12*Inputs!$C$30*Inputs!$C$14*Inputs!$C$15*Inputs!$C$16)/Inputs!$C$17</f>
        <v>8.3511440000000006E-2</v>
      </c>
      <c r="F52" s="110">
        <f>(Inputs!$B$6*Inputs!$B$12*Inputs!$B$31*Inputs!$B$14*Inputs!$B$15*Inputs!$B$16)/Inputs!$B$17</f>
        <v>0.15767572799999996</v>
      </c>
      <c r="G52" s="110">
        <f>(Inputs!$C$6*Inputs!$C$12*Inputs!$C$31*Inputs!$C$14*Inputs!$C$15*Inputs!$C$16)/Inputs!$C$17</f>
        <v>0.15767572799999996</v>
      </c>
    </row>
    <row r="53" spans="1:69" x14ac:dyDescent="0.25">
      <c r="A53" s="59" t="s">
        <v>105</v>
      </c>
      <c r="B53" s="111">
        <f>Inputs!$B$33/B52</f>
        <v>101.51636443794742</v>
      </c>
      <c r="C53" s="111">
        <f>Inputs!$C$33/C52</f>
        <v>101.51636443794742</v>
      </c>
      <c r="D53" s="117">
        <f>Inputs!$B$33/D52</f>
        <v>25.146255411234677</v>
      </c>
      <c r="E53" s="117">
        <f>Inputs!$C$33/E52</f>
        <v>25.146255411234677</v>
      </c>
      <c r="F53" s="117">
        <f>Inputs!$B$33/F52</f>
        <v>13.318473468535377</v>
      </c>
      <c r="G53" s="117">
        <f>Inputs!$C$33/G52</f>
        <v>13.318473468535377</v>
      </c>
    </row>
    <row r="54" spans="1:69" x14ac:dyDescent="0.25">
      <c r="A54" s="28"/>
      <c r="B54" s="28"/>
      <c r="C54" s="28"/>
      <c r="D54" s="28"/>
      <c r="E54" s="28"/>
      <c r="F54" s="28"/>
      <c r="G54" s="28"/>
    </row>
    <row r="55" spans="1:69" x14ac:dyDescent="0.25">
      <c r="A55" s="28"/>
      <c r="B55" s="28"/>
      <c r="C55" s="28"/>
      <c r="D55" s="28"/>
      <c r="E55" s="28"/>
      <c r="F55" s="28"/>
      <c r="G55" s="128"/>
    </row>
    <row r="56" spans="1:69" x14ac:dyDescent="0.25">
      <c r="A56" s="141" t="str">
        <f>Inputs!A7</f>
        <v>SWC for modeled PSC results
(Manufacturing, P90, HE) (µg/L)</v>
      </c>
      <c r="B56" s="104" t="s">
        <v>96</v>
      </c>
      <c r="C56" s="140"/>
      <c r="D56" s="140"/>
      <c r="E56" s="140"/>
      <c r="F56" s="140"/>
      <c r="G56" s="123"/>
    </row>
    <row r="57" spans="1:69" x14ac:dyDescent="0.25">
      <c r="A57" s="142"/>
      <c r="B57" s="135" t="s">
        <v>108</v>
      </c>
      <c r="C57" s="136"/>
      <c r="D57" s="135" t="s">
        <v>109</v>
      </c>
      <c r="E57" s="136"/>
      <c r="F57" s="135" t="s">
        <v>110</v>
      </c>
      <c r="G57" s="136"/>
    </row>
    <row r="58" spans="1:69" x14ac:dyDescent="0.25">
      <c r="A58" s="112"/>
      <c r="B58" s="113" t="s">
        <v>98</v>
      </c>
      <c r="C58" s="113" t="s">
        <v>99</v>
      </c>
      <c r="D58" s="113" t="s">
        <v>98</v>
      </c>
      <c r="E58" s="113" t="s">
        <v>99</v>
      </c>
      <c r="F58" s="113" t="s">
        <v>98</v>
      </c>
      <c r="G58" s="113" t="s">
        <v>99</v>
      </c>
    </row>
    <row r="59" spans="1:69" x14ac:dyDescent="0.25">
      <c r="A59" s="59" t="s">
        <v>104</v>
      </c>
      <c r="B59" s="110">
        <f>(Inputs!$B$7*Inputs!$B$12*Inputs!$B$29*Inputs!$B$14*Inputs!$B$15*Inputs!$B$16)/Inputs!$B$17</f>
        <v>1.44126E-3</v>
      </c>
      <c r="C59" s="110">
        <f>(Inputs!$C$7*Inputs!$C$12*Inputs!$C$29*Inputs!$C$14*Inputs!$C$15*Inputs!$C$16)/Inputs!$C$17</f>
        <v>1.44126E-3</v>
      </c>
      <c r="D59" s="110">
        <f>(Inputs!$B$7*Inputs!$B$12*Inputs!$B$30*Inputs!$B$14*Inputs!$B$15*Inputs!$B$16)/Inputs!$B$17</f>
        <v>5.8184200000000004E-3</v>
      </c>
      <c r="E59" s="110">
        <f>(Inputs!$C$7*Inputs!$C$12*Inputs!$C$30*Inputs!$C$14*Inputs!$C$15*Inputs!$C$16)/Inputs!$C$17</f>
        <v>5.8184200000000004E-3</v>
      </c>
      <c r="F59" s="110">
        <f>(Inputs!$B$7*Inputs!$B$12*Inputs!$B$31*Inputs!$B$14*Inputs!$B$15*Inputs!$B$16)/Inputs!$B$17</f>
        <v>1.0985604E-2</v>
      </c>
      <c r="G59" s="110">
        <f>(Inputs!$C$7*Inputs!$C$12*Inputs!$C$31*Inputs!$C$14*Inputs!$C$15*Inputs!$C$16)/Inputs!$C$17</f>
        <v>1.0985604E-2</v>
      </c>
    </row>
    <row r="60" spans="1:69" x14ac:dyDescent="0.25">
      <c r="A60" s="59" t="s">
        <v>105</v>
      </c>
      <c r="B60" s="111">
        <f>Inputs!$B$33/B59</f>
        <v>1457.0584072270099</v>
      </c>
      <c r="C60" s="111">
        <f>Inputs!$C$33/C59</f>
        <v>1457.0584072270099</v>
      </c>
      <c r="D60" s="111">
        <f>Inputs!$B$33/D59</f>
        <v>360.92272472595653</v>
      </c>
      <c r="E60" s="111">
        <f>Inputs!$C$33/E59</f>
        <v>360.92272472595653</v>
      </c>
      <c r="F60" s="111">
        <f>Inputs!$B$33/F59</f>
        <v>191.15926625427244</v>
      </c>
      <c r="G60" s="111">
        <f>Inputs!$C$33/G59</f>
        <v>191.15926625427244</v>
      </c>
    </row>
    <row r="61" spans="1:69" s="54" customFormat="1" x14ac:dyDescent="0.25">
      <c r="A61" s="28"/>
      <c r="B61" s="28"/>
      <c r="C61" s="28"/>
      <c r="D61" s="28"/>
      <c r="E61" s="28"/>
      <c r="F61" s="28"/>
      <c r="G61" s="28"/>
    </row>
    <row r="62" spans="1:69" s="28" customFormat="1" x14ac:dyDescent="0.25">
      <c r="G62" s="55"/>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row>
    <row r="63" spans="1:69" x14ac:dyDescent="0.25">
      <c r="A63" s="141" t="str">
        <f>Inputs!A8</f>
        <v>SWC for modeled PSC results
(Waste handling, treatment, disposal - POTW) (µg/L)</v>
      </c>
      <c r="B63" s="104" t="s">
        <v>96</v>
      </c>
      <c r="C63" s="140"/>
      <c r="D63" s="140"/>
      <c r="E63" s="140"/>
      <c r="F63" s="140"/>
      <c r="G63" s="123"/>
    </row>
    <row r="64" spans="1:69" ht="48" customHeight="1" x14ac:dyDescent="0.25">
      <c r="A64" s="142"/>
      <c r="B64" s="135" t="s">
        <v>108</v>
      </c>
      <c r="C64" s="136"/>
      <c r="D64" s="135" t="s">
        <v>109</v>
      </c>
      <c r="E64" s="136"/>
      <c r="F64" s="135" t="s">
        <v>110</v>
      </c>
      <c r="G64" s="136"/>
    </row>
    <row r="65" spans="1:69" x14ac:dyDescent="0.25">
      <c r="A65" s="112"/>
      <c r="B65" s="113" t="s">
        <v>98</v>
      </c>
      <c r="C65" s="113" t="s">
        <v>99</v>
      </c>
      <c r="D65" s="113" t="s">
        <v>98</v>
      </c>
      <c r="E65" s="113" t="s">
        <v>99</v>
      </c>
      <c r="F65" s="113" t="s">
        <v>98</v>
      </c>
      <c r="G65" s="113" t="s">
        <v>99</v>
      </c>
    </row>
    <row r="66" spans="1:69" x14ac:dyDescent="0.25">
      <c r="A66" s="59" t="s">
        <v>104</v>
      </c>
      <c r="B66" s="110">
        <f>(Inputs!$B$8*Inputs!$B$12*Inputs!$B$29*Inputs!$B$14*Inputs!$B$15*Inputs!$B$16)/Inputs!$B$17</f>
        <v>1.2293100000000001E-2</v>
      </c>
      <c r="C66" s="110">
        <f>(Inputs!$C$8*Inputs!$C$12*Inputs!$C$29*Inputs!$C$14*Inputs!$C$15*Inputs!$C$16)/Inputs!$C$17</f>
        <v>1.2293100000000001E-2</v>
      </c>
      <c r="D66" s="110">
        <f>(Inputs!$B$8*Inputs!$B$12*Inputs!$B$30*Inputs!$B$14*Inputs!$B$15*Inputs!$B$16)/Inputs!$B$17</f>
        <v>4.9627700000000004E-2</v>
      </c>
      <c r="E66" s="110">
        <f>(Inputs!$C$8*Inputs!$C$12*Inputs!$C$30*Inputs!$C$14*Inputs!$C$15*Inputs!$C$16)/Inputs!$C$17</f>
        <v>4.9627700000000004E-2</v>
      </c>
      <c r="F66" s="110">
        <f>(Inputs!$B$8*Inputs!$B$12*Inputs!$B$31*Inputs!$B$14*Inputs!$B$15*Inputs!$B$16)/Inputs!$B$17</f>
        <v>9.3700740000000005E-2</v>
      </c>
      <c r="G66" s="110">
        <f>(Inputs!$C$8*Inputs!$C$12*Inputs!$C$31*Inputs!$C$14*Inputs!$C$15*Inputs!$C$16)/Inputs!$C$17</f>
        <v>9.3700740000000005E-2</v>
      </c>
    </row>
    <row r="67" spans="1:69" x14ac:dyDescent="0.25">
      <c r="A67" s="59" t="s">
        <v>105</v>
      </c>
      <c r="B67" s="111">
        <f>Inputs!$B$33/B66</f>
        <v>170.8275373990287</v>
      </c>
      <c r="C67" s="111">
        <f>Inputs!$C$33/C66</f>
        <v>170.8275373990287</v>
      </c>
      <c r="D67" s="111">
        <f>Inputs!$B$33/D66</f>
        <v>42.315078071319043</v>
      </c>
      <c r="E67" s="111">
        <f>Inputs!$C$33/E66</f>
        <v>42.315078071319043</v>
      </c>
      <c r="F67" s="111">
        <f>Inputs!$B$33/F66</f>
        <v>22.411776043604352</v>
      </c>
      <c r="G67" s="111">
        <f>Inputs!$C$33/G66</f>
        <v>22.411776043604352</v>
      </c>
    </row>
    <row r="68" spans="1:69" s="54" customFormat="1" x14ac:dyDescent="0.25">
      <c r="A68" s="28"/>
      <c r="B68" s="28"/>
      <c r="C68" s="28"/>
      <c r="D68" s="28"/>
      <c r="E68" s="28"/>
      <c r="F68" s="28"/>
      <c r="G68" s="28"/>
    </row>
    <row r="69" spans="1:69" s="28" customFormat="1" x14ac:dyDescent="0.25">
      <c r="G69" s="55"/>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row>
    <row r="70" spans="1:69" ht="19.5" customHeight="1" x14ac:dyDescent="0.25">
      <c r="A70" s="141" t="s">
        <v>103</v>
      </c>
      <c r="B70" s="104" t="s">
        <v>96</v>
      </c>
      <c r="C70" s="140"/>
      <c r="D70" s="140"/>
      <c r="E70" s="140"/>
      <c r="F70" s="140"/>
      <c r="G70" s="105"/>
      <c r="H70" s="70"/>
      <c r="I70" s="70"/>
      <c r="J70" s="70"/>
    </row>
    <row r="71" spans="1:69" x14ac:dyDescent="0.25">
      <c r="A71" s="142"/>
      <c r="B71" s="135" t="s">
        <v>108</v>
      </c>
      <c r="C71" s="136"/>
      <c r="D71" s="135" t="s">
        <v>109</v>
      </c>
      <c r="E71" s="136"/>
      <c r="F71" s="135" t="s">
        <v>110</v>
      </c>
      <c r="G71" s="136"/>
    </row>
    <row r="72" spans="1:69" x14ac:dyDescent="0.25">
      <c r="A72" s="112"/>
      <c r="B72" s="113" t="s">
        <v>98</v>
      </c>
      <c r="C72" s="113" t="s">
        <v>99</v>
      </c>
      <c r="D72" s="113" t="s">
        <v>98</v>
      </c>
      <c r="E72" s="113" t="s">
        <v>99</v>
      </c>
      <c r="F72" s="113" t="s">
        <v>98</v>
      </c>
      <c r="G72" s="113" t="s">
        <v>99</v>
      </c>
    </row>
    <row r="73" spans="1:69" x14ac:dyDescent="0.25">
      <c r="A73" s="59" t="s">
        <v>104</v>
      </c>
      <c r="B73" s="110">
        <f>(Inputs!$B$9*Inputs!$B$12*Inputs!$B$29*Inputs!$B$14*Inputs!$B$15*Inputs!$B$16)/Inputs!$B$17</f>
        <v>6.951960000000001E-3</v>
      </c>
      <c r="C73" s="110">
        <f>(Inputs!$C$9*Inputs!$C$12*Inputs!$C$29*Inputs!$C$14*Inputs!$C$15*Inputs!$C$16)/Inputs!$C$17</f>
        <v>6.951960000000001E-3</v>
      </c>
      <c r="D73" s="110">
        <f>(Inputs!$B$9*Inputs!$B$12*Inputs!$B$30*Inputs!$B$14*Inputs!$B$15*Inputs!$B$16)/Inputs!$B$17</f>
        <v>2.8065320000000001E-2</v>
      </c>
      <c r="E73" s="110">
        <f>(Inputs!$C$9*Inputs!$C$12*Inputs!$C$30*Inputs!$C$14*Inputs!$C$15*Inputs!$C$16)/Inputs!$C$17</f>
        <v>2.8065320000000001E-2</v>
      </c>
      <c r="F73" s="110">
        <f>(Inputs!$B$9*Inputs!$B$12*Inputs!$B$31*Inputs!$B$14*Inputs!$B$15*Inputs!$B$16)/Inputs!$B$17</f>
        <v>5.2989383999999994E-2</v>
      </c>
      <c r="G73" s="110">
        <f>(Inputs!$C$9*Inputs!$C$12*Inputs!$C$31*Inputs!$C$14*Inputs!$C$15*Inputs!$C$16)/Inputs!$C$17</f>
        <v>5.2989383999999994E-2</v>
      </c>
    </row>
    <row r="74" spans="1:69" x14ac:dyDescent="0.25">
      <c r="A74" s="59" t="s">
        <v>105</v>
      </c>
      <c r="B74" s="111">
        <f>Inputs!$B$33/B73</f>
        <v>302.07308442511174</v>
      </c>
      <c r="C74" s="111">
        <f>Inputs!$C$33/C73</f>
        <v>302.07308442511174</v>
      </c>
      <c r="D74" s="111">
        <f>Inputs!$B$33/D73</f>
        <v>74.825442930990988</v>
      </c>
      <c r="E74" s="111">
        <f>Inputs!$C$33/E73</f>
        <v>74.825442930990988</v>
      </c>
      <c r="F74" s="111">
        <f>Inputs!$B$33/F73</f>
        <v>39.630579589300382</v>
      </c>
      <c r="G74" s="111">
        <f>Inputs!$C$33/G73</f>
        <v>39.630579589300382</v>
      </c>
    </row>
    <row r="75" spans="1:69" s="54" customFormat="1" x14ac:dyDescent="0.25"/>
    <row r="76" spans="1:69" s="54" customFormat="1" x14ac:dyDescent="0.25"/>
    <row r="77" spans="1:69" s="54" customFormat="1" x14ac:dyDescent="0.25"/>
  </sheetData>
  <sheetProtection sheet="1" objects="1" scenarios="1" formatCells="0" formatColumns="0" formatRows="0" sort="0" autoFilter="0"/>
  <mergeCells count="47">
    <mergeCell ref="A70:A71"/>
    <mergeCell ref="B71:C71"/>
    <mergeCell ref="B42:G42"/>
    <mergeCell ref="D36:E36"/>
    <mergeCell ref="F71:G71"/>
    <mergeCell ref="B70:G70"/>
    <mergeCell ref="A35:A36"/>
    <mergeCell ref="B36:C36"/>
    <mergeCell ref="A42:A43"/>
    <mergeCell ref="D43:E43"/>
    <mergeCell ref="A49:A50"/>
    <mergeCell ref="A56:A57"/>
    <mergeCell ref="A63:A64"/>
    <mergeCell ref="B63:G63"/>
    <mergeCell ref="B64:C64"/>
    <mergeCell ref="D64:E64"/>
    <mergeCell ref="A7:A8"/>
    <mergeCell ref="B7:G7"/>
    <mergeCell ref="B8:C8"/>
    <mergeCell ref="F8:G8"/>
    <mergeCell ref="D8:E8"/>
    <mergeCell ref="B14:G14"/>
    <mergeCell ref="B15:C15"/>
    <mergeCell ref="D15:E15"/>
    <mergeCell ref="F15:G15"/>
    <mergeCell ref="B21:G21"/>
    <mergeCell ref="B22:C22"/>
    <mergeCell ref="D22:E22"/>
    <mergeCell ref="F22:G22"/>
    <mergeCell ref="B28:G28"/>
    <mergeCell ref="B29:C29"/>
    <mergeCell ref="D29:E29"/>
    <mergeCell ref="F29:G29"/>
    <mergeCell ref="D71:E71"/>
    <mergeCell ref="F36:G36"/>
    <mergeCell ref="B35:G35"/>
    <mergeCell ref="B43:C43"/>
    <mergeCell ref="F43:G43"/>
    <mergeCell ref="B49:G49"/>
    <mergeCell ref="B50:C50"/>
    <mergeCell ref="D50:E50"/>
    <mergeCell ref="F50:G50"/>
    <mergeCell ref="B56:G56"/>
    <mergeCell ref="B57:C57"/>
    <mergeCell ref="D57:E57"/>
    <mergeCell ref="F57:G57"/>
    <mergeCell ref="F64:G64"/>
  </mergeCells>
  <phoneticPr fontId="3" type="noConversion"/>
  <pageMargins left="0.7" right="0.7" top="0.75" bottom="0.75" header="0.3" footer="0.3"/>
  <pageSetup scale="5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3" operator="lessThan" id="{8B97AF92-A08E-7F49-87E6-470A6E843D5B}">
            <xm:f>Inputs!$B$34</xm:f>
            <x14:dxf>
              <font>
                <color rgb="FF9C0006"/>
              </font>
              <fill>
                <patternFill>
                  <bgColor rgb="FFFFC7CE"/>
                </patternFill>
              </fill>
            </x14:dxf>
          </x14:cfRule>
          <xm:sqref>B11:G11 B18:G18 B39:G39 B74:G74</xm:sqref>
        </x14:conditionalFormatting>
        <x14:conditionalFormatting xmlns:xm="http://schemas.microsoft.com/office/excel/2006/main">
          <x14:cfRule type="cellIs" priority="4" operator="lessThan" id="{D2FF01D2-91A8-4027-BB14-FC828EB7CE48}">
            <xm:f>Inputs!$B$34</xm:f>
            <x14:dxf>
              <font>
                <color rgb="FF9C0006"/>
              </font>
              <fill>
                <patternFill>
                  <bgColor rgb="FFFFC7CE"/>
                </patternFill>
              </fill>
            </x14:dxf>
          </x14:cfRule>
          <xm:sqref>B25:G25</xm:sqref>
        </x14:conditionalFormatting>
        <x14:conditionalFormatting xmlns:xm="http://schemas.microsoft.com/office/excel/2006/main">
          <x14:cfRule type="cellIs" priority="2" operator="lessThan" id="{5B40833B-6702-4A8D-862E-DFF5657F0161}">
            <xm:f>Inputs!$B$34</xm:f>
            <x14:dxf>
              <font>
                <color rgb="FF9C0006"/>
              </font>
              <fill>
                <patternFill>
                  <bgColor rgb="FFFFC7CE"/>
                </patternFill>
              </fill>
            </x14:dxf>
          </x14:cfRule>
          <xm:sqref>B32:G32</xm:sqref>
        </x14:conditionalFormatting>
        <x14:conditionalFormatting xmlns:xm="http://schemas.microsoft.com/office/excel/2006/main">
          <x14:cfRule type="cellIs" priority="6" operator="lessThan" id="{918979B3-E96B-41BB-B539-4E08CA1C12F6}">
            <xm:f>Inputs!$B$34</xm:f>
            <x14:dxf>
              <font>
                <color rgb="FF9C0006"/>
              </font>
              <fill>
                <patternFill>
                  <bgColor rgb="FFFFC7CE"/>
                </patternFill>
              </fill>
            </x14:dxf>
          </x14:cfRule>
          <xm:sqref>B46:G46</xm:sqref>
        </x14:conditionalFormatting>
        <x14:conditionalFormatting xmlns:xm="http://schemas.microsoft.com/office/excel/2006/main">
          <x14:cfRule type="cellIs" priority="5" operator="lessThan" id="{D7F7B1E8-DA7A-413B-A75A-140DC306A54B}">
            <xm:f>Inputs!$B$34</xm:f>
            <x14:dxf>
              <font>
                <color rgb="FF9C0006"/>
              </font>
              <fill>
                <patternFill>
                  <bgColor rgb="FFFFC7CE"/>
                </patternFill>
              </fill>
            </x14:dxf>
          </x14:cfRule>
          <xm:sqref>B53:G53</xm:sqref>
        </x14:conditionalFormatting>
        <x14:conditionalFormatting xmlns:xm="http://schemas.microsoft.com/office/excel/2006/main">
          <x14:cfRule type="cellIs" priority="3" operator="lessThan" id="{50650EB3-8AF8-42A0-81D5-199DEE6FC063}">
            <xm:f>Inputs!$B$34</xm:f>
            <x14:dxf>
              <font>
                <color rgb="FF9C0006"/>
              </font>
              <fill>
                <patternFill>
                  <bgColor rgb="FFFFC7CE"/>
                </patternFill>
              </fill>
            </x14:dxf>
          </x14:cfRule>
          <xm:sqref>B60:G60</xm:sqref>
        </x14:conditionalFormatting>
        <x14:conditionalFormatting xmlns:xm="http://schemas.microsoft.com/office/excel/2006/main">
          <x14:cfRule type="cellIs" priority="1" operator="lessThan" id="{FD305358-964D-4B85-8ED7-318648BDB281}">
            <xm:f>Inputs!$B$34</xm:f>
            <x14:dxf>
              <font>
                <color rgb="FF9C0006"/>
              </font>
              <fill>
                <patternFill>
                  <bgColor rgb="FFFFC7CE"/>
                </patternFill>
              </fill>
            </x14:dxf>
          </x14:cfRule>
          <xm:sqref>B67:G67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d8da0f-3542-4e50-96c8-f1f698624e86">
      <Terms xmlns="http://schemas.microsoft.com/office/infopath/2007/PartnerControls"/>
    </lcf76f155ced4ddcb4097134ff3c332f>
    <TaxCatchAll xmlns="4ffa91fb-a0ff-4ac5-b2db-65c790d184a4">
      <Value>1766</Value>
      <Value>1829</Value>
      <Value>1828</Value>
      <Value>1827</Value>
      <Value>1590</Value>
      <Value>137</Value>
    </TaxCatchAll>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DBP</TermName>
          <TermId xmlns="http://schemas.microsoft.com/office/infopath/2007/PartnerControls">ec471d93-23cf-404c-8445-2426b0073e28</TermId>
        </TermInfo>
        <TermInfo xmlns="http://schemas.microsoft.com/office/infopath/2007/PartnerControls">
          <TermName xmlns="http://schemas.microsoft.com/office/infopath/2007/PartnerControls">Water exposure</TermName>
          <TermId xmlns="http://schemas.microsoft.com/office/infopath/2007/PartnerControls">8f480d24-fa2c-4916-bece-eb5c1c50f94a</TermId>
        </TermInfo>
        <TermInfo xmlns="http://schemas.microsoft.com/office/infopath/2007/PartnerControls">
          <TermName xmlns="http://schemas.microsoft.com/office/infopath/2007/PartnerControls">CASRN 84-74-2</TermName>
          <TermId xmlns="http://schemas.microsoft.com/office/infopath/2007/PartnerControls">a91ef5fc-0208-463e-b702-08d407c62226</TermId>
        </TermInfo>
        <TermInfo xmlns="http://schemas.microsoft.com/office/infopath/2007/PartnerControls">
          <TermName xmlns="http://schemas.microsoft.com/office/infopath/2007/PartnerControls">Dibutyl Phthalate</TermName>
          <TermId xmlns="http://schemas.microsoft.com/office/infopath/2007/PartnerControls">260f382e-5f2d-458d-b848-5d4142296546</TermId>
        </TermInfo>
        <TermInfo xmlns="http://schemas.microsoft.com/office/infopath/2007/PartnerControls">
          <TermName xmlns="http://schemas.microsoft.com/office/infopath/2007/PartnerControls">Fish Ingestion</TermName>
          <TermId xmlns="http://schemas.microsoft.com/office/infopath/2007/PartnerControls">dd7150ca-d154-4698-bec3-16c88dee639f</TermId>
        </TermInfo>
        <TermInfo xmlns="http://schemas.microsoft.com/office/infopath/2007/PartnerControls">
          <TermName xmlns="http://schemas.microsoft.com/office/infopath/2007/PartnerControls">Human Health</TermName>
          <TermId xmlns="http://schemas.microsoft.com/office/infopath/2007/PartnerControls">24c777ae-77a4-4cf0-abb4-2137f04323a1</TermId>
        </TermInfo>
      </Term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2024-09-30T20:42:55+00:00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FCFE525B-3534-4635-A72C-68E4D41FB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01FEF8-852B-4CC8-BB3A-11F2BE113F50}">
  <ds:schemaRefs>
    <ds:schemaRef ds:uri="http://schemas.microsoft.com/office/2006/documentManagement/types"/>
    <ds:schemaRef ds:uri="http://purl.org/dc/elements/1.1/"/>
    <ds:schemaRef ds:uri="http://purl.org/dc/dcmitype/"/>
    <ds:schemaRef ds:uri="http://schemas.microsoft.com/office/infopath/2007/PartnerControls"/>
    <ds:schemaRef ds:uri="4ffa91fb-a0ff-4ac5-b2db-65c790d184a4"/>
    <ds:schemaRef ds:uri="http://www.w3.org/XML/1998/namespace"/>
    <ds:schemaRef ds:uri="http://schemas.microsoft.com/office/2006/metadata/properties"/>
    <ds:schemaRef ds:uri="http://schemas.openxmlformats.org/package/2006/metadata/core-properties"/>
    <ds:schemaRef ds:uri="http://purl.org/dc/terms/"/>
    <ds:schemaRef ds:uri="fecc2597-e8fd-4279-ac06-bd7c891938be"/>
    <ds:schemaRef ds:uri="ead8da0f-3542-4e50-96c8-f1f698624e86"/>
    <ds:schemaRef ds:uri="http://schemas.microsoft.com/sharepoint/v3/fields"/>
    <ds:schemaRef ds:uri="http://schemas.microsoft.com/sharepoint.v3"/>
    <ds:schemaRef ds:uri="http://schemas.microsoft.com/sharepoint/v3"/>
  </ds:schemaRefs>
</ds:datastoreItem>
</file>

<file path=customXml/itemProps3.xml><?xml version="1.0" encoding="utf-8"?>
<ds:datastoreItem xmlns:ds="http://schemas.openxmlformats.org/officeDocument/2006/customXml" ds:itemID="{21D94E3C-4CB3-424B-B4B5-69088273BF04}">
  <ds:schemaRefs>
    <ds:schemaRef ds:uri="http://schemas.microsoft.com/sharepoint/v3/contenttype/forms"/>
  </ds:schemaRefs>
</ds:datastoreItem>
</file>

<file path=customXml/itemProps4.xml><?xml version="1.0" encoding="utf-8"?>
<ds:datastoreItem xmlns:ds="http://schemas.openxmlformats.org/officeDocument/2006/customXml" ds:itemID="{874F1F56-453D-443C-8EC5-C2389618AA5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 Page</vt:lpstr>
      <vt:lpstr>READ ME</vt:lpstr>
      <vt:lpstr>Inputs</vt:lpstr>
      <vt:lpstr>Fish Tissue Conc</vt:lpstr>
      <vt:lpstr>Exp and Risk_Gen Pop </vt:lpstr>
      <vt:lpstr>Exp and Risk_Subsistence Fisher</vt:lpstr>
      <vt:lpstr>Exp and Risk_Tribal</vt:lpstr>
      <vt:lpstr>'Exp and Risk_Gen Pop '!Print_Area</vt:lpstr>
      <vt:lpstr>'Exp and Risk_Subsistence Fisher'!Print_Area</vt:lpstr>
      <vt:lpstr>'Exp and Risk_Tribal'!Print_Area</vt:lpstr>
      <vt:lpstr>'Fish Tissue Conc'!Print_Area</vt:lpstr>
      <vt:lpstr>Inputs!Print_Area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Fish Ingestion Risk Calculator for Dibutyl Phthalate (DBP)</dc:title>
  <dc:subject>Draft Fish Ingestion Risk Calculator for Dibutyl Phthalate (DBP)</dc:subject>
  <dc:creator>US EPA</dc:creator>
  <cp:keywords>DBP; Dibutyl Phthalate; CASRN 84-74-2; Fish ingestion; Water exposure; Human health</cp:keywords>
  <dc:description/>
  <cp:lastModifiedBy>Myer, Mark</cp:lastModifiedBy>
  <cp:revision/>
  <dcterms:created xsi:type="dcterms:W3CDTF">2024-01-31T19:02:25Z</dcterms:created>
  <dcterms:modified xsi:type="dcterms:W3CDTF">2025-05-21T13:30:22Z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1766;#DBP|ec471d93-23cf-404c-8445-2426b0073e28;#1829;#Water exposure|8f480d24-fa2c-4916-bece-eb5c1c50f94a;#1828;#CASRN 84-74-2|a91ef5fc-0208-463e-b702-08d407c62226;#1827;#Dibutyl Phthalate|260f382e-5f2d-458d-b848-5d4142296546;#1590;#Fish Ingestion|dd7150ca-d154-4698-bec3-16c88dee639f;#137;#Human Health|24c777ae-77a4-4cf0-abb4-2137f04323a1</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