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378" documentId="8_{6C995B8D-630F-4D82-B059-64D4335CEDB0}" xr6:coauthVersionLast="47" xr6:coauthVersionMax="47" xr10:uidLastSave="{951C1C79-446D-4985-AFA2-AC2DEB5B24AC}"/>
  <bookViews>
    <workbookView xWindow="28680" yWindow="-120" windowWidth="29040" windowHeight="17520" tabRatio="899" xr2:uid="{3E844F0C-A553-4D64-AF66-7A91699FB198}"/>
  </bookViews>
  <sheets>
    <sheet name="Cover Page" sheetId="90" r:id="rId1"/>
    <sheet name="ReadMe" sheetId="89" r:id="rId2"/>
    <sheet name="Max Release DW Calcs" sheetId="93" r:id="rId3"/>
    <sheet name="Max Release Oral Calc" sheetId="82" r:id="rId4"/>
    <sheet name="Max Release Derm Calc" sheetId="83" r:id="rId5"/>
    <sheet name="Exposure Inputs" sheetId="69" r:id="rId6"/>
    <sheet name="Exposure Equations" sheetId="81" r:id="rId7"/>
  </sheets>
  <definedNames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8</definedName>
    <definedName name="_AtRisk_SimSetting_MultipleCPUManualCount" hidden="1">8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4" hidden="1">'Max Release Derm Calc'!$A$4:$M$7</definedName>
    <definedName name="_xlnm._FilterDatabase" localSheetId="2" hidden="1">'Max Release DW Calcs'!$A$4:$AR$9</definedName>
    <definedName name="_xlnm._FilterDatabase" localSheetId="3" hidden="1">'Max Release Oral Calc'!$A$4:$M$7</definedName>
    <definedName name="AT">#REF!</definedName>
    <definedName name="AT_50th_non_cancer">#REF!</definedName>
    <definedName name="AT_50th_non_cancer_DC">#REF!</definedName>
    <definedName name="AT_95th_non_cancer">#REF!</definedName>
    <definedName name="AT_95th_non_cancer_DC">#REF!</definedName>
    <definedName name="AT_AC">#REF!</definedName>
    <definedName name="AT_AC_DC">#REF!</definedName>
    <definedName name="AT_ADC_high">#REF!</definedName>
    <definedName name="AT_ADC_mid">#REF!</definedName>
    <definedName name="AT_cancer">#REF!</definedName>
    <definedName name="AT_cancer_DC">#REF!</definedName>
    <definedName name="AT_LADC">#REF!</definedName>
    <definedName name="AWD">#REF!</definedName>
    <definedName name="AWD_DC_50th">#REF!</definedName>
    <definedName name="AWD_DC_95th">#REF!</definedName>
    <definedName name="CASRN">#REF!</definedName>
    <definedName name="ED">#REF!</definedName>
    <definedName name="ED_AC">#REF!</definedName>
    <definedName name="ED_AC_DC">#REF!</definedName>
    <definedName name="ED_chronic">#REF!</definedName>
    <definedName name="ED_chronic_DC">#REF!</definedName>
    <definedName name="E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8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WY_50th">#REF!</definedName>
    <definedName name="WY_50th_DC">#REF!</definedName>
    <definedName name="WY_95th">#REF!</definedName>
    <definedName name="WY_95th_DC">#REF!</definedName>
    <definedName name="WY_high">#REF!</definedName>
    <definedName name="WY_mi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3" l="1"/>
  <c r="L7" i="83"/>
  <c r="L5" i="83"/>
  <c r="I6" i="83"/>
  <c r="I7" i="83"/>
  <c r="I5" i="83"/>
  <c r="F6" i="83"/>
  <c r="F7" i="83"/>
  <c r="F5" i="83"/>
  <c r="L6" i="82"/>
  <c r="L7" i="82"/>
  <c r="L5" i="82"/>
  <c r="I6" i="82"/>
  <c r="I7" i="82"/>
  <c r="I5" i="82"/>
  <c r="F6" i="82"/>
  <c r="F7" i="82"/>
  <c r="F5" i="82"/>
  <c r="AN6" i="93"/>
  <c r="AN7" i="93"/>
  <c r="AN8" i="93"/>
  <c r="AN9" i="93"/>
  <c r="AN5" i="93"/>
  <c r="AH6" i="93"/>
  <c r="AH7" i="93"/>
  <c r="AH8" i="93"/>
  <c r="AH9" i="93"/>
  <c r="AH5" i="93"/>
  <c r="AB6" i="93"/>
  <c r="AB7" i="93"/>
  <c r="AB8" i="93"/>
  <c r="AB9" i="93"/>
  <c r="AB5" i="93"/>
  <c r="V6" i="93"/>
  <c r="V7" i="93"/>
  <c r="V8" i="93"/>
  <c r="V9" i="93"/>
  <c r="V5" i="93"/>
  <c r="P6" i="93"/>
  <c r="P7" i="93"/>
  <c r="P8" i="93"/>
  <c r="P9" i="93"/>
  <c r="P5" i="93"/>
  <c r="J6" i="93"/>
  <c r="J7" i="93"/>
  <c r="J8" i="93"/>
  <c r="J9" i="93"/>
  <c r="J5" i="93"/>
  <c r="K6" i="83" l="1"/>
  <c r="M6" i="83" s="1"/>
  <c r="H6" i="83"/>
  <c r="J6" i="83" s="1"/>
  <c r="E6" i="83"/>
  <c r="G6" i="83" s="1"/>
  <c r="K6" i="82"/>
  <c r="M6" i="82" s="1"/>
  <c r="H6" i="82"/>
  <c r="J6" i="82" s="1"/>
  <c r="E6" i="82"/>
  <c r="G6" i="82" s="1"/>
  <c r="AP8" i="93"/>
  <c r="AO8" i="93"/>
  <c r="AR8" i="93"/>
  <c r="AM8" i="93"/>
  <c r="AQ8" i="93" s="1"/>
  <c r="AJ8" i="93"/>
  <c r="AI8" i="93"/>
  <c r="AL8" i="93"/>
  <c r="AG8" i="93"/>
  <c r="AK8" i="93" s="1"/>
  <c r="AD8" i="93"/>
  <c r="AC8" i="93"/>
  <c r="AF8" i="93"/>
  <c r="AA8" i="93"/>
  <c r="AE8" i="93" s="1"/>
  <c r="X8" i="93"/>
  <c r="W8" i="93"/>
  <c r="Z8" i="93"/>
  <c r="U8" i="93"/>
  <c r="Y8" i="93" s="1"/>
  <c r="R8" i="93"/>
  <c r="Q8" i="93"/>
  <c r="T8" i="93"/>
  <c r="O8" i="93"/>
  <c r="S8" i="93" s="1"/>
  <c r="L8" i="93"/>
  <c r="K8" i="93"/>
  <c r="N8" i="93"/>
  <c r="I8" i="93"/>
  <c r="M8" i="93" s="1"/>
  <c r="AP7" i="93"/>
  <c r="AO7" i="93"/>
  <c r="AR7" i="93"/>
  <c r="AM7" i="93"/>
  <c r="AQ7" i="93" s="1"/>
  <c r="AJ7" i="93"/>
  <c r="AI7" i="93"/>
  <c r="AL7" i="93"/>
  <c r="AG7" i="93"/>
  <c r="AK7" i="93" s="1"/>
  <c r="AD7" i="93"/>
  <c r="AC7" i="93"/>
  <c r="AF7" i="93"/>
  <c r="AA7" i="93"/>
  <c r="AE7" i="93" s="1"/>
  <c r="X7" i="93"/>
  <c r="W7" i="93"/>
  <c r="Z7" i="93"/>
  <c r="U7" i="93"/>
  <c r="Y7" i="93" s="1"/>
  <c r="R7" i="93"/>
  <c r="Q7" i="93"/>
  <c r="T7" i="93"/>
  <c r="O7" i="93"/>
  <c r="S7" i="93" s="1"/>
  <c r="L7" i="93"/>
  <c r="K7" i="93"/>
  <c r="N7" i="93"/>
  <c r="I7" i="93"/>
  <c r="M7" i="93" s="1"/>
  <c r="H5" i="83"/>
  <c r="I5" i="93"/>
  <c r="I9" i="93"/>
  <c r="M9" i="93" s="1"/>
  <c r="N9" i="93"/>
  <c r="K9" i="93"/>
  <c r="L9" i="93"/>
  <c r="O9" i="93"/>
  <c r="S9" i="93" s="1"/>
  <c r="T9" i="93"/>
  <c r="Q9" i="93"/>
  <c r="R9" i="93"/>
  <c r="U9" i="93"/>
  <c r="Y9" i="93" s="1"/>
  <c r="Z9" i="93"/>
  <c r="W9" i="93"/>
  <c r="X9" i="93"/>
  <c r="AA9" i="93"/>
  <c r="AE9" i="93" s="1"/>
  <c r="AF9" i="93"/>
  <c r="AC9" i="93"/>
  <c r="AD9" i="93"/>
  <c r="AG9" i="93"/>
  <c r="AK9" i="93" s="1"/>
  <c r="AL9" i="93"/>
  <c r="AI9" i="93"/>
  <c r="AJ9" i="93"/>
  <c r="AM9" i="93"/>
  <c r="AQ9" i="93" s="1"/>
  <c r="AR9" i="93"/>
  <c r="AO9" i="93"/>
  <c r="AP9" i="93"/>
  <c r="K7" i="83" l="1"/>
  <c r="H7" i="83"/>
  <c r="E7" i="83"/>
  <c r="K5" i="83"/>
  <c r="E5" i="83"/>
  <c r="L5" i="93"/>
  <c r="U5" i="93"/>
  <c r="Y5" i="93" s="1"/>
  <c r="AA5" i="93"/>
  <c r="AE5" i="93" s="1"/>
  <c r="AG5" i="93"/>
  <c r="AK5" i="93" s="1"/>
  <c r="P45" i="81"/>
  <c r="U6" i="93" l="1"/>
  <c r="Y6" i="93" s="1"/>
  <c r="AA6" i="93"/>
  <c r="AE6" i="93" s="1"/>
  <c r="AG6" i="93"/>
  <c r="AK6" i="93" s="1"/>
  <c r="L6" i="93"/>
  <c r="H25" i="69" l="1"/>
  <c r="J7" i="83" l="1"/>
  <c r="M7" i="83"/>
  <c r="G7" i="83"/>
  <c r="J5" i="83"/>
  <c r="M5" i="83"/>
  <c r="G5" i="83"/>
  <c r="E44" i="69"/>
  <c r="E41" i="69"/>
  <c r="D38" i="69"/>
  <c r="D41" i="69" s="1"/>
  <c r="C38" i="69"/>
  <c r="C41" i="69" s="1"/>
  <c r="E5" i="82" l="1"/>
  <c r="G5" i="82" s="1"/>
  <c r="E7" i="82"/>
  <c r="G7" i="82" s="1"/>
  <c r="H5" i="82"/>
  <c r="J5" i="82" s="1"/>
  <c r="H7" i="82"/>
  <c r="J7" i="82" s="1"/>
  <c r="K5" i="82"/>
  <c r="M5" i="82" s="1"/>
  <c r="K7" i="82"/>
  <c r="M7" i="82" s="1"/>
  <c r="Q65" i="81"/>
  <c r="P65" i="81"/>
  <c r="Q64" i="81"/>
  <c r="P64" i="81"/>
  <c r="M49" i="81"/>
  <c r="Q46" i="81" s="1"/>
  <c r="L49" i="81"/>
  <c r="P46" i="81" s="1"/>
  <c r="Q9" i="81"/>
  <c r="P8" i="81"/>
  <c r="Q7" i="81"/>
  <c r="P7" i="81"/>
  <c r="Q10" i="81"/>
  <c r="P10" i="81"/>
  <c r="P9" i="81" l="1"/>
  <c r="Q45" i="81"/>
  <c r="Q8" i="81"/>
  <c r="C56" i="69" l="1"/>
  <c r="E55" i="69"/>
  <c r="D55" i="69"/>
  <c r="C44" i="69"/>
  <c r="D44" i="69"/>
  <c r="E42" i="69"/>
  <c r="D42" i="69"/>
  <c r="C42" i="69"/>
  <c r="D56" i="69" l="1"/>
  <c r="E56" i="69"/>
  <c r="H23" i="69" l="1"/>
  <c r="C30" i="69"/>
  <c r="H29" i="69"/>
  <c r="H30" i="69" s="1"/>
  <c r="G29" i="69"/>
  <c r="G30" i="69" s="1"/>
  <c r="F29" i="69"/>
  <c r="F30" i="69" s="1"/>
  <c r="E29" i="69"/>
  <c r="E30" i="69" s="1"/>
  <c r="D29" i="69"/>
  <c r="D30" i="69" s="1"/>
  <c r="G27" i="69"/>
  <c r="F27" i="69"/>
  <c r="E27" i="69"/>
  <c r="D27" i="69"/>
  <c r="C27" i="69"/>
  <c r="G26" i="69"/>
  <c r="F26" i="69"/>
  <c r="E26" i="69"/>
  <c r="D26" i="69"/>
  <c r="C26" i="69"/>
  <c r="H27" i="69"/>
  <c r="C13" i="69"/>
  <c r="H12" i="69"/>
  <c r="G12" i="69"/>
  <c r="F12" i="69"/>
  <c r="E12" i="69"/>
  <c r="D12" i="69"/>
  <c r="G10" i="69"/>
  <c r="F10" i="69"/>
  <c r="E10" i="69"/>
  <c r="G9" i="69"/>
  <c r="F9" i="69"/>
  <c r="E9" i="69"/>
  <c r="H8" i="69"/>
  <c r="D8" i="69"/>
  <c r="H7" i="69"/>
  <c r="C7" i="69"/>
  <c r="H6" i="69"/>
  <c r="C6" i="69"/>
  <c r="AM5" i="93" l="1"/>
  <c r="AQ5" i="93" s="1"/>
  <c r="AM6" i="93"/>
  <c r="AQ6" i="93" s="1"/>
  <c r="W5" i="93"/>
  <c r="X5" i="93"/>
  <c r="W6" i="93"/>
  <c r="X6" i="93"/>
  <c r="AC5" i="93"/>
  <c r="AD5" i="93"/>
  <c r="AC6" i="93"/>
  <c r="AD6" i="93"/>
  <c r="R5" i="93"/>
  <c r="Q5" i="93"/>
  <c r="Q6" i="93"/>
  <c r="R6" i="93"/>
  <c r="K5" i="93"/>
  <c r="K6" i="93"/>
  <c r="AO5" i="93"/>
  <c r="AO6" i="93"/>
  <c r="AI5" i="93"/>
  <c r="AJ5" i="93"/>
  <c r="AI6" i="93"/>
  <c r="AJ6" i="93"/>
  <c r="O5" i="93"/>
  <c r="S5" i="93" s="1"/>
  <c r="O6" i="93"/>
  <c r="S6" i="93" s="1"/>
  <c r="AP5" i="93"/>
  <c r="AP6" i="93"/>
  <c r="M5" i="93"/>
  <c r="I6" i="93"/>
  <c r="M6" i="93" s="1"/>
  <c r="N6" i="93"/>
  <c r="N5" i="93"/>
  <c r="C9" i="69"/>
  <c r="C10" i="69"/>
  <c r="D9" i="69"/>
  <c r="D13" i="69"/>
  <c r="E13" i="69"/>
  <c r="F13" i="69"/>
  <c r="G13" i="69"/>
  <c r="H13" i="69"/>
  <c r="H26" i="69"/>
  <c r="H9" i="69"/>
  <c r="H10" i="69"/>
  <c r="D10" i="69"/>
  <c r="AR5" i="93" l="1"/>
  <c r="AR6" i="93"/>
  <c r="T5" i="93"/>
  <c r="T6" i="93"/>
  <c r="AL5" i="93"/>
  <c r="AL6" i="93"/>
  <c r="Z6" i="93"/>
  <c r="Z5" i="93"/>
  <c r="AF6" i="93"/>
  <c r="AF5" i="93"/>
</calcChain>
</file>

<file path=xl/sharedStrings.xml><?xml version="1.0" encoding="utf-8"?>
<sst xmlns="http://schemas.openxmlformats.org/spreadsheetml/2006/main" count="595" uniqueCount="242">
  <si>
    <t xml:space="preserve">CASRN: </t>
  </si>
  <si>
    <t>Date</t>
  </si>
  <si>
    <t>Summary</t>
  </si>
  <si>
    <t xml:space="preserve">This spreadsheet calculates surface water concentrations as a result of water releases for DCHP, general </t>
  </si>
  <si>
    <t>Tabs</t>
  </si>
  <si>
    <t>Details</t>
  </si>
  <si>
    <t>Max Release DW Calcs</t>
  </si>
  <si>
    <t xml:space="preserve">Drinking water exposure and risk estimates </t>
  </si>
  <si>
    <t>Max Release Oral Calc</t>
  </si>
  <si>
    <t>Oral ingestion via swimming exposure and risk estimates</t>
  </si>
  <si>
    <t>Max Release Dermal Calc</t>
  </si>
  <si>
    <t xml:space="preserve">Dermal absorption via swimming exposure and risk estimates </t>
  </si>
  <si>
    <t>Exposure Inputs</t>
  </si>
  <si>
    <t>List of exposure parameters, health values and sources used in calculation of risk calcs</t>
  </si>
  <si>
    <t>Exposure Equations</t>
  </si>
  <si>
    <t xml:space="preserve">Equations used for exposure estimates </t>
  </si>
  <si>
    <t>LIfetime Cancer Risk Cal</t>
  </si>
  <si>
    <t>Example of lifetime cancer risk estimates</t>
  </si>
  <si>
    <t>BCF</t>
  </si>
  <si>
    <t>AAR MOBILITY SYSTEMS</t>
  </si>
  <si>
    <t>Below Acute or Chronic Benchmark</t>
  </si>
  <si>
    <t>Release Drinking Water Calculations</t>
  </si>
  <si>
    <t>Rolling Average (250 Days) Release Scenario</t>
  </si>
  <si>
    <t>Adult (≥21 yrs)</t>
  </si>
  <si>
    <t>Infant (birth to &lt;1 year)</t>
  </si>
  <si>
    <t>Youth (16-20)</t>
  </si>
  <si>
    <t>Youth (11-15 yrs)</t>
  </si>
  <si>
    <t>Child (6-10 yrs)</t>
  </si>
  <si>
    <t>Toddler (1-5 yrs)</t>
  </si>
  <si>
    <t>Exposure</t>
  </si>
  <si>
    <t>Risk Characterization</t>
  </si>
  <si>
    <t>Scenario</t>
  </si>
  <si>
    <t>Release Estimate (kg/day)</t>
  </si>
  <si>
    <t>30Q5 Flow (m³/d)</t>
  </si>
  <si>
    <t>Harmonic Mean Flow (m³/d)</t>
  </si>
  <si>
    <t>Removal Efficiency Applied (%)</t>
  </si>
  <si>
    <t>Harmonic Mean Concentration (ug/L)</t>
  </si>
  <si>
    <t>30Q5 Concentration (ug/L)</t>
  </si>
  <si>
    <r>
      <t>ADR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</si>
  <si>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t>ADD (mg/kg-day)</t>
  </si>
  <si>
    <r>
      <t>LADD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(mg/kg-day)</t>
    </r>
  </si>
  <si>
    <r>
      <t>LADC</t>
    </r>
    <r>
      <rPr>
        <b/>
        <vertAlign val="subscript"/>
        <sz val="10"/>
        <color theme="1"/>
        <rFont val="Calibri"/>
        <family val="2"/>
        <scheme val="minor"/>
      </rPr>
      <t>POT</t>
    </r>
    <r>
      <rPr>
        <b/>
        <sz val="10"/>
        <color theme="1"/>
        <rFont val="Calibri"/>
        <family val="2"/>
        <scheme val="minor"/>
      </rPr>
      <t xml:space="preserve"> (mg/L)</t>
    </r>
  </si>
  <si>
    <t>Acute MOE (ADR)</t>
  </si>
  <si>
    <t>Chronic MOE (ADD)</t>
  </si>
  <si>
    <t xml:space="preserve">High from Monitoring </t>
  </si>
  <si>
    <t>---</t>
  </si>
  <si>
    <t>Max Release Oral Incidental Ingestion Calculations</t>
  </si>
  <si>
    <t>High from Monitoring Pre-treatment</t>
  </si>
  <si>
    <t>Max Release Incidental Demal Exposure Calculations</t>
  </si>
  <si>
    <t>Drinking Water Exposure Inputs</t>
  </si>
  <si>
    <t>Input</t>
  </si>
  <si>
    <t>Description (units)</t>
  </si>
  <si>
    <t>Adult
(≥ 21 yrs)</t>
  </si>
  <si>
    <t>Infant (birth-&lt; 1 year)</t>
  </si>
  <si>
    <t>Youth
(16-20 yrs)</t>
  </si>
  <si>
    <t>Youth
(11-15 yrs)</t>
  </si>
  <si>
    <t>Child
(6-10 yrs)</t>
  </si>
  <si>
    <t>Toddler
(1-5 yrs)</t>
  </si>
  <si>
    <t>Notes</t>
  </si>
  <si>
    <t>HERO Link</t>
  </si>
  <si>
    <r>
      <t>IR</t>
    </r>
    <r>
      <rPr>
        <vertAlign val="subscript"/>
        <sz val="11"/>
        <color theme="1"/>
        <rFont val="Calibri"/>
        <family val="2"/>
        <scheme val="minor"/>
      </rPr>
      <t>dw-a</t>
    </r>
  </si>
  <si>
    <t>Drinking water intake rate (L/day) - acute</t>
  </si>
  <si>
    <t>U.S. EPA Exposure Factors Handbook Chapter 3 (2019), Table 3-17, Consumer 95th percentile; weighted averages for adults (years 21 to 49 and 50+), for toddlers (years 1-2, 2-3, and 3-&lt;6).</t>
  </si>
  <si>
    <t>U.S. EPA, 2019, 7267482</t>
  </si>
  <si>
    <r>
      <t>IR</t>
    </r>
    <r>
      <rPr>
        <vertAlign val="subscript"/>
        <sz val="11"/>
        <color theme="1"/>
        <rFont val="Calibri"/>
        <family val="2"/>
        <scheme val="minor"/>
      </rPr>
      <t>dw-c</t>
    </r>
  </si>
  <si>
    <t>Drinking water intake rate (L/day) - chronic</t>
  </si>
  <si>
    <t xml:space="preserve">U.S. EPA Exposure Factors Handbook Chapter 3 (2019), Table 3-9 per capita mean values; weighted averages for adults (years 21 to 49 and 50+), for toddlers (years 1-2, 2-3, and 3-&lt;6). </t>
  </si>
  <si>
    <t>BW</t>
  </si>
  <si>
    <t>Body weight (kg)</t>
  </si>
  <si>
    <t xml:space="preserve">U.S. EPA Exposure Factors Handbook Chapter 8 (2011), Table 8-1 mean body weight; weighted average for infants (months 0-&lt;1, 1-&lt;3, 3-&lt;6, 6-12), for toddlers (years 1-2, 2-3, and 3-&lt;6). </t>
  </si>
  <si>
    <t>U.S. EPA, 2011, 7485096</t>
  </si>
  <si>
    <r>
      <t>DW/BW</t>
    </r>
    <r>
      <rPr>
        <vertAlign val="subscript"/>
        <sz val="11"/>
        <color theme="1"/>
        <rFont val="Calibri"/>
        <family val="2"/>
        <scheme val="minor"/>
      </rPr>
      <t>acute</t>
    </r>
  </si>
  <si>
    <t>Drinking water intake/body weight (L/kg-day)</t>
  </si>
  <si>
    <t>Calculation: ingestion rate / body weight</t>
  </si>
  <si>
    <r>
      <t>DW/BW</t>
    </r>
    <r>
      <rPr>
        <vertAlign val="subscript"/>
        <sz val="11"/>
        <color theme="1"/>
        <rFont val="Calibri"/>
        <family val="2"/>
        <scheme val="minor"/>
      </rPr>
      <t>chronic</t>
    </r>
  </si>
  <si>
    <t>AT</t>
  </si>
  <si>
    <r>
      <t>Averaging time (days for ADR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>)</t>
    </r>
  </si>
  <si>
    <t>All 1 day, per E-FAST methodology (2014)</t>
  </si>
  <si>
    <t>U.S. EPA, 2014, 4565445</t>
  </si>
  <si>
    <t>ED</t>
  </si>
  <si>
    <r>
      <t>Exposure duration (years for ADD,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</si>
  <si>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Number of years in age group, up to the 95th percentile residential occupancy period. U.S. EPA Exposure Factors Handbook Chapter 16 (2011), Table 16-5. </t>
  </si>
  <si>
    <t>Averaging time (years for ADD)</t>
  </si>
  <si>
    <r>
      <t>Averaging time (years for LADD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 and LADC</t>
    </r>
    <r>
      <rPr>
        <vertAlign val="subscript"/>
        <sz val="11"/>
        <color theme="1"/>
        <rFont val="Calibri"/>
        <family val="2"/>
        <scheme val="minor"/>
      </rPr>
      <t>POT</t>
    </r>
    <r>
      <rPr>
        <sz val="11"/>
        <color theme="1"/>
        <rFont val="Calibri"/>
        <family val="2"/>
        <scheme val="minor"/>
      </rPr>
      <t xml:space="preserve">) </t>
    </r>
  </si>
  <si>
    <t xml:space="preserve">U.S. EPA Exposure Factors Handbook Chapter 18 (2011), Table 18-1. </t>
  </si>
  <si>
    <t>CF1</t>
  </si>
  <si>
    <t>Conversion factor (mg/µg)</t>
  </si>
  <si>
    <t>CF2</t>
  </si>
  <si>
    <t>Conversion factor (days/year)</t>
  </si>
  <si>
    <t>DWT</t>
  </si>
  <si>
    <t>Drinking water treatment removal (%)</t>
  </si>
  <si>
    <t>Fish Ingestion Exposure Inputs - EFAST</t>
  </si>
  <si>
    <t>Fish ingestion rate (g/day) - acute</t>
  </si>
  <si>
    <t>Cited to 2011 EFH table 10-7</t>
  </si>
  <si>
    <t>Fish ingestion rate (g/day) - chronic</t>
  </si>
  <si>
    <t>Adult value cited to 2011 EFH table 10-31; no chronic data provided for other ages
(Yellow cells: tried scaling adult value by body weight ratio as first approximation. Scaling by acute ingestion rate ratio appears to give lower estimates.)</t>
  </si>
  <si>
    <t>EFAST considers 'small child 3-5 years' and 'infant 1-2 years' rather than toddler; results is the same when they're averaged as the fenceline inputs</t>
  </si>
  <si>
    <r>
      <t>IR/BW</t>
    </r>
    <r>
      <rPr>
        <vertAlign val="subscript"/>
        <sz val="11"/>
        <color theme="1"/>
        <rFont val="Calibri"/>
        <family val="2"/>
        <scheme val="minor"/>
      </rPr>
      <t>acute</t>
    </r>
  </si>
  <si>
    <t>Fish intake/body weight (L/kg-day)</t>
  </si>
  <si>
    <r>
      <t>IR/BW</t>
    </r>
    <r>
      <rPr>
        <vertAlign val="subscript"/>
        <sz val="11"/>
        <color theme="1"/>
        <rFont val="Calibri"/>
        <family val="2"/>
        <scheme val="minor"/>
      </rPr>
      <t>chronic</t>
    </r>
  </si>
  <si>
    <t>Bioconcentration Factor</t>
  </si>
  <si>
    <t>Inputs for Incidental Oral Ingestion Exposure Calculations</t>
  </si>
  <si>
    <r>
      <t>IR</t>
    </r>
    <r>
      <rPr>
        <vertAlign val="subscript"/>
        <sz val="11"/>
        <color theme="1"/>
        <rFont val="Calibri"/>
        <family val="2"/>
        <scheme val="minor"/>
      </rPr>
      <t>inc</t>
    </r>
  </si>
  <si>
    <t>Ingestion rate (L/hr)</t>
  </si>
  <si>
    <t xml:space="preserve">U.S. EPA Exposure Factors Handbook Chapter 3 (2019), Table 3-7, Upper percentile ingestion while swimming. </t>
  </si>
  <si>
    <t xml:space="preserve">U.S. EPA Exposure Factors Handbook Chapter 8 (2011), Table 8-1 mean body weight. </t>
  </si>
  <si>
    <t>ET</t>
  </si>
  <si>
    <t>Exposure time (hrs/day)</t>
  </si>
  <si>
    <t>High-end default short-term duration from U.S. EPA Swimmer Exposure Assessment Model (SWIMODEL), 2015; based on competitive swimmers in the age class.</t>
  </si>
  <si>
    <t>U.S. EPA, 2015, 6811897</t>
  </si>
  <si>
    <r>
      <t>IR</t>
    </r>
    <r>
      <rPr>
        <vertAlign val="subscript"/>
        <sz val="11"/>
        <color theme="1"/>
        <rFont val="Calibri"/>
        <family val="2"/>
        <scheme val="minor"/>
      </rPr>
      <t>inc-daily</t>
    </r>
  </si>
  <si>
    <t>Incidental daily ingestion rate (L/day)</t>
  </si>
  <si>
    <t>Calculation: ingestion rate * exposure time</t>
  </si>
  <si>
    <t xml:space="preserve"> </t>
  </si>
  <si>
    <t>IR/BW</t>
  </si>
  <si>
    <t>Weighted incidental daily ingestion rate (L/kg-day)</t>
  </si>
  <si>
    <t>Exposure duration (years for ADD)</t>
  </si>
  <si>
    <t>Inputs for Incidental Dermal Exposure Calculations</t>
  </si>
  <si>
    <t>SA</t>
  </si>
  <si>
    <r>
      <t>Skin surface area exposed (cm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</si>
  <si>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 xml:space="preserve">U.S. EPA Swimmer Exposure Assessment Model (SWIMODEL), 2015. </t>
  </si>
  <si>
    <t xml:space="preserve">"Absorption Rate" </t>
  </si>
  <si>
    <t>Calculated using dermal ADD formula without surface water concentration (SWC)</t>
  </si>
  <si>
    <t>High-end default short-term duration from U.S. EPA Swimmer Exposure Assessment Model (SWIMODEL), 2015.</t>
  </si>
  <si>
    <t>Number of years in age group, up to the 95th percentile residential occupancy period. U.S. EPA Exposure Factors Handbook Chapter 16 (2011), Table 16-5.</t>
  </si>
  <si>
    <t>Kp</t>
  </si>
  <si>
    <t>Permeability coefficient (cm/hr)</t>
  </si>
  <si>
    <t>Modeled from CEM</t>
  </si>
  <si>
    <r>
      <t>Conversion factor (L/cm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</si>
  <si>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CF3</t>
  </si>
  <si>
    <t>Risk Calculation and Characterization Inputs</t>
  </si>
  <si>
    <t>Relevant Estimate</t>
  </si>
  <si>
    <t>Organ System</t>
  </si>
  <si>
    <t>Endpoint</t>
  </si>
  <si>
    <t>Gen Pop HED (mg/kg)</t>
  </si>
  <si>
    <t>Benchmark</t>
  </si>
  <si>
    <t>Acute, Short-term, and chronic</t>
  </si>
  <si>
    <t>Developmental toxicity</t>
  </si>
  <si>
    <t>If margin of exposure (MOE) &lt; benchmark, cells containing those values will be shaded. Reference: https://icfonline.sharepoint.com/:x:/r/teams/OPPTTSCASupport/Shared%20Documents/General/3_Exposure%20Assessment/A.%20Phthalates/Water/PSC_Modeling/DCHP/DCHP%20oral-dermal%20POD%20and%20MOE%20acute%20and%20chronic%20(no%20cancer).xlsx?d=w6b5b1e7f8af745a3b1d95143226e51f4&amp;csf=1&amp;web=1&amp;e=jHCMZn</t>
  </si>
  <si>
    <t>Cancer</t>
  </si>
  <si>
    <t>Ecological Inputs</t>
  </si>
  <si>
    <t>COC 1</t>
  </si>
  <si>
    <t>COC 2</t>
  </si>
  <si>
    <t>COC 3</t>
  </si>
  <si>
    <t>COC</t>
  </si>
  <si>
    <t>µg/L</t>
  </si>
  <si>
    <t>Concentration of concern</t>
  </si>
  <si>
    <r>
      <t>(</t>
    </r>
    <r>
      <rPr>
        <sz val="11"/>
        <color rgb="FFFF0000"/>
        <rFont val="Times New Roman"/>
        <family val="1"/>
      </rPr>
      <t>Public Comment Draft – Do not Cite or Quote</t>
    </r>
    <r>
      <rPr>
        <sz val="11"/>
        <color theme="1"/>
        <rFont val="Times New Roman"/>
        <family val="1"/>
      </rPr>
      <t>)</t>
    </r>
  </si>
  <si>
    <t>Drinking Water</t>
  </si>
  <si>
    <t>Drinking Water Exposure - Example Calculations</t>
  </si>
  <si>
    <t>Release Activity:</t>
  </si>
  <si>
    <t>Days of Release:</t>
  </si>
  <si>
    <t>Age</t>
  </si>
  <si>
    <t>Adult</t>
  </si>
  <si>
    <t>Infant</t>
  </si>
  <si>
    <t>Value</t>
  </si>
  <si>
    <t>Unit</t>
  </si>
  <si>
    <t>ADR=</t>
  </si>
  <si>
    <t>30Q5 Concentration</t>
  </si>
  <si>
    <t>ADD=</t>
  </si>
  <si>
    <t>Harmonic Mean Concentration</t>
  </si>
  <si>
    <t>LADD=</t>
  </si>
  <si>
    <t>%</t>
  </si>
  <si>
    <t>LADC=</t>
  </si>
  <si>
    <t>Intake Rate, acute</t>
  </si>
  <si>
    <t>L/day</t>
  </si>
  <si>
    <t>Intake Rate, chronic</t>
  </si>
  <si>
    <t>Release Days: ADR</t>
  </si>
  <si>
    <t>day</t>
  </si>
  <si>
    <t>Release Days: ADD, LADD, LADC</t>
  </si>
  <si>
    <t>days/yr</t>
  </si>
  <si>
    <t>Exposure Duration: ADD, LADD, and LADC</t>
  </si>
  <si>
    <t>years</t>
  </si>
  <si>
    <t>Averaging Time: ADR</t>
  </si>
  <si>
    <t>Averaging Time: ADD</t>
  </si>
  <si>
    <t>Averaging Time: LADD and LADC</t>
  </si>
  <si>
    <r>
      <t>ADR</t>
    </r>
    <r>
      <rPr>
        <vertAlign val="subscript"/>
        <sz val="11"/>
        <color theme="1"/>
        <rFont val="Times New Roman"/>
        <family val="1"/>
      </rPr>
      <t>POT</t>
    </r>
  </si>
  <si>
    <t>=</t>
  </si>
  <si>
    <t>Potential Acute Dose Rate (mg/kg/day)</t>
  </si>
  <si>
    <t>Body Weight</t>
  </si>
  <si>
    <t>kg</t>
  </si>
  <si>
    <r>
      <t>ADD</t>
    </r>
    <r>
      <rPr>
        <vertAlign val="subscript"/>
        <sz val="11"/>
        <color theme="1"/>
        <rFont val="Times New Roman"/>
        <family val="1"/>
      </rPr>
      <t>POT</t>
    </r>
  </si>
  <si>
    <t>Potential Average Daily Dose (mg/kg/day)</t>
  </si>
  <si>
    <t>Conversion Factor 1</t>
  </si>
  <si>
    <t>mg/µg</t>
  </si>
  <si>
    <r>
      <t>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</t>
    </r>
  </si>
  <si>
    <t>Potential Lifetime Average Daily Dose (mg/kg/day)</t>
  </si>
  <si>
    <t>Conversion Factor 2</t>
  </si>
  <si>
    <t>days/year</t>
  </si>
  <si>
    <r>
      <t>LADC</t>
    </r>
    <r>
      <rPr>
        <vertAlign val="subscript"/>
        <sz val="11"/>
        <color theme="1"/>
        <rFont val="Times New Roman"/>
        <family val="1"/>
      </rPr>
      <t>POT</t>
    </r>
  </si>
  <si>
    <t>Potential Lifetime Average Daily Concentration in drinking water (mg/L)</t>
  </si>
  <si>
    <t>SWC</t>
  </si>
  <si>
    <t>Surface water concentration (ppb or µg/L; 30Q5 conc for ADR, harmonic mean for ADD, LADD, LADC)</t>
  </si>
  <si>
    <t xml:space="preserve">Removal during drinking water treatment (%) </t>
  </si>
  <si>
    <r>
      <t>IR</t>
    </r>
    <r>
      <rPr>
        <vertAlign val="subscript"/>
        <sz val="11"/>
        <color theme="1"/>
        <rFont val="Times New Roman"/>
        <family val="1"/>
      </rPr>
      <t>dw</t>
    </r>
  </si>
  <si>
    <t>Drinking water intake rate (L/day)</t>
  </si>
  <si>
    <t>RD</t>
  </si>
  <si>
    <r>
      <t>Release days (days/yr for ADD, LADD and LADC</t>
    </r>
    <r>
      <rPr>
        <vertAlign val="subscript"/>
        <sz val="11"/>
        <color theme="1"/>
        <rFont val="Times New Roman"/>
        <family val="1"/>
      </rPr>
      <t xml:space="preserve">; </t>
    </r>
    <r>
      <rPr>
        <sz val="11"/>
        <color theme="1"/>
        <rFont val="Times New Roman"/>
        <family val="1"/>
      </rPr>
      <t>1 day for ADR)</t>
    </r>
  </si>
  <si>
    <t>Exposure duration (years for ADD, LADD and LADC; 1 day for ADR)</t>
  </si>
  <si>
    <t>Conversion factor (1.0E-03 mg/µg)</t>
  </si>
  <si>
    <t>Conversion factor (365 days/year)</t>
  </si>
  <si>
    <r>
      <t>The harmonic mean streamflow concentration is used to calculate the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LADC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The 30Q5 streamflow concentration is used to calculate the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 This is consistent with EPA’s OW guidance (U.S. EPA, 1991). The mean (central tendency) drinking water intake rate is used to calculate LADD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 xml:space="preserve"> and the high-end drinking water intake rate is used to calculate ADR</t>
    </r>
    <r>
      <rPr>
        <vertAlign val="subscript"/>
        <sz val="11"/>
        <color theme="1"/>
        <rFont val="Times New Roman"/>
        <family val="1"/>
      </rPr>
      <t>POT</t>
    </r>
    <r>
      <rPr>
        <sz val="11"/>
        <color theme="1"/>
        <rFont val="Times New Roman"/>
        <family val="1"/>
      </rPr>
      <t>.</t>
    </r>
  </si>
  <si>
    <t>Incidental Oral Ingestion</t>
  </si>
  <si>
    <t>Incidental Oral Ingestion Exposure - Example Calculations</t>
  </si>
  <si>
    <t>Youth 11 to 15</t>
  </si>
  <si>
    <t>ADR</t>
  </si>
  <si>
    <t>Acute Dose Rate (mg/kg/day)</t>
  </si>
  <si>
    <t>Ingestion Rate</t>
  </si>
  <si>
    <t>L/hr</t>
  </si>
  <si>
    <t>ADD</t>
  </si>
  <si>
    <t>Average Daily Dose (mg/kg/day)</t>
  </si>
  <si>
    <t>Exposure Time</t>
  </si>
  <si>
    <t>hr</t>
  </si>
  <si>
    <t>Surface water concentration (ppb or µg/L)</t>
  </si>
  <si>
    <t>Daily Ingestion Rate</t>
  </si>
  <si>
    <t>IR</t>
  </si>
  <si>
    <t>Daily ingestion rate (L/day)</t>
  </si>
  <si>
    <t>Release Days: ADD</t>
  </si>
  <si>
    <t>Release days (days/yr)</t>
  </si>
  <si>
    <t>Exposure Duration: ADD</t>
  </si>
  <si>
    <t>Exposure duration (years)</t>
  </si>
  <si>
    <t>Averaging time (years)</t>
  </si>
  <si>
    <t>Incidental Dermal</t>
  </si>
  <si>
    <t>Incidental Dermal Exposure - Example Calculations</t>
  </si>
  <si>
    <t>Permeability Coefficient</t>
  </si>
  <si>
    <t>cm/hr</t>
  </si>
  <si>
    <t>Skin Surface Area</t>
  </si>
  <si>
    <r>
      <t>cm</t>
    </r>
    <r>
      <rPr>
        <vertAlign val="superscript"/>
        <sz val="11"/>
        <color theme="1"/>
        <rFont val="Times New Roman"/>
        <family val="1"/>
      </rPr>
      <t>2</t>
    </r>
  </si>
  <si>
    <t>Chemical concentration in water (µg/L)</t>
  </si>
  <si>
    <t>Permeability cofeficient (cm/hr)</t>
  </si>
  <si>
    <r>
      <t>Skin surface area exposed (cm</t>
    </r>
    <r>
      <rPr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</t>
    </r>
  </si>
  <si>
    <r>
      <t>L/cm</t>
    </r>
    <r>
      <rPr>
        <vertAlign val="superscript"/>
        <sz val="11"/>
        <color theme="1"/>
        <rFont val="Times New Roman"/>
        <family val="1"/>
      </rPr>
      <t>3</t>
    </r>
  </si>
  <si>
    <t>Conversion Factor 3</t>
  </si>
  <si>
    <r>
      <t>Conversion factor (1.0E-03 L/cm</t>
    </r>
    <r>
      <rPr>
        <vertAlign val="super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)</t>
    </r>
  </si>
  <si>
    <t>High from Higher Confidence PSC Modeling (Waste handling, treatment, and disposal - POTW) Untreated Drinking Water</t>
  </si>
  <si>
    <t>High from Lower Confidence PSC Modeling (Manufacturing) 
Untreated Drinking Water
P50 Flow</t>
  </si>
  <si>
    <t>High from Lower Confidence PSC Modeling (Manufacturing) 
Untreated Drinking Water
P75 Flow</t>
  </si>
  <si>
    <t>High from Lower Confidence PSC Modeling (Manufacturing) 
Untreated Drinking Water
P90 Flow</t>
  </si>
  <si>
    <t>Days of Release per Year</t>
  </si>
  <si>
    <t>Draft Risk Evaluation for DBP</t>
  </si>
  <si>
    <t>Draft Surface Water Human Exposure Risk Calculator for Dibutyl Phthalate (DBP)</t>
  </si>
  <si>
    <t>84-74-2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</si>
</sst>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"/>
    <numFmt numFmtId="166" formatCode="0.0000"/>
    <numFmt numFmtId="167" formatCode="0.00000000"/>
    <numFmt numFmtId="168" formatCode="0.0000E+00"/>
    <numFmt numFmtId="169" formatCode="0.000E+00"/>
    <numFmt numFmtId="170" formatCode="_(* #,##0_);_(* \(#,##0\);_(* &quot;-&quot;??_);_(@_)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sz val="10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0" applyNumberFormat="0" applyAlignment="0" applyProtection="0"/>
    <xf numFmtId="0" fontId="14" fillId="7" borderId="11" applyNumberFormat="0" applyAlignment="0" applyProtection="0"/>
    <xf numFmtId="0" fontId="15" fillId="7" borderId="10" applyNumberFormat="0" applyAlignment="0" applyProtection="0"/>
    <xf numFmtId="0" fontId="16" fillId="0" borderId="12" applyNumberFormat="0" applyFill="0" applyAlignment="0" applyProtection="0"/>
    <xf numFmtId="0" fontId="17" fillId="8" borderId="13" applyNumberFormat="0" applyAlignment="0" applyProtection="0"/>
    <xf numFmtId="0" fontId="2" fillId="0" borderId="0" applyNumberFormat="0" applyFill="0" applyBorder="0" applyAlignment="0" applyProtection="0"/>
    <xf numFmtId="0" fontId="5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9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19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9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19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19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9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7" fillId="0" borderId="0"/>
    <xf numFmtId="43" fontId="5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Protection="1"/>
    <xf numFmtId="0" fontId="0" fillId="2" borderId="0" xfId="0" applyFill="1" applyProtection="1"/>
    <xf numFmtId="14" fontId="0" fillId="0" borderId="0" xfId="0" applyNumberFormat="1" applyProtection="1"/>
    <xf numFmtId="0" fontId="1" fillId="0" borderId="0" xfId="0" applyFont="1" applyProtection="1"/>
    <xf numFmtId="0" fontId="0" fillId="0" borderId="4" xfId="0" applyBorder="1" applyProtection="1"/>
    <xf numFmtId="11" fontId="0" fillId="0" borderId="4" xfId="0" applyNumberFormat="1" applyBorder="1" applyProtection="1"/>
    <xf numFmtId="0" fontId="0" fillId="2" borderId="0" xfId="0" applyFill="1" applyAlignment="1" applyProtection="1">
      <alignment wrapText="1"/>
    </xf>
    <xf numFmtId="0" fontId="31" fillId="0" borderId="0" xfId="0" applyFont="1" applyProtection="1"/>
    <xf numFmtId="0" fontId="29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28" fillId="35" borderId="4" xfId="0" applyFont="1" applyFill="1" applyBorder="1" applyAlignment="1" applyProtection="1">
      <alignment horizontal="center" vertical="center" wrapText="1"/>
    </xf>
    <xf numFmtId="0" fontId="28" fillId="0" borderId="4" xfId="0" applyFont="1" applyBorder="1" applyAlignment="1" applyProtection="1">
      <alignment horizontal="center" vertical="center" wrapText="1"/>
    </xf>
    <xf numFmtId="0" fontId="28" fillId="34" borderId="4" xfId="0" applyFont="1" applyFill="1" applyBorder="1" applyAlignment="1" applyProtection="1">
      <alignment horizontal="center" vertical="center" wrapText="1"/>
    </xf>
    <xf numFmtId="0" fontId="29" fillId="40" borderId="4" xfId="0" applyFont="1" applyFill="1" applyBorder="1" applyAlignment="1" applyProtection="1">
      <alignment horizontal="center" vertical="center" wrapText="1"/>
    </xf>
    <xf numFmtId="170" fontId="34" fillId="0" borderId="0" xfId="44" applyNumberFormat="1" applyFont="1" applyAlignment="1" applyProtection="1">
      <alignment horizontal="center" vertical="center"/>
    </xf>
    <xf numFmtId="164" fontId="34" fillId="0" borderId="0" xfId="0" applyNumberFormat="1" applyFont="1" applyAlignment="1" applyProtection="1">
      <alignment horizontal="center" vertical="center"/>
    </xf>
    <xf numFmtId="2" fontId="34" fillId="0" borderId="0" xfId="0" applyNumberFormat="1" applyFont="1" applyAlignment="1" applyProtection="1">
      <alignment horizontal="center" vertical="center"/>
    </xf>
    <xf numFmtId="165" fontId="34" fillId="0" borderId="0" xfId="0" applyNumberFormat="1" applyFont="1" applyAlignment="1" applyProtection="1">
      <alignment horizontal="center" vertical="center"/>
    </xf>
    <xf numFmtId="168" fontId="29" fillId="0" borderId="0" xfId="0" applyNumberFormat="1" applyFont="1" applyAlignment="1" applyProtection="1">
      <alignment horizontal="center" vertical="center"/>
    </xf>
    <xf numFmtId="11" fontId="29" fillId="0" borderId="0" xfId="0" applyNumberFormat="1" applyFont="1" applyAlignment="1" applyProtection="1">
      <alignment horizontal="center" vertical="center"/>
    </xf>
    <xf numFmtId="1" fontId="29" fillId="0" borderId="0" xfId="0" applyNumberFormat="1" applyFont="1" applyAlignment="1" applyProtection="1">
      <alignment horizontal="center" vertical="center"/>
    </xf>
    <xf numFmtId="1" fontId="34" fillId="0" borderId="0" xfId="0" applyNumberFormat="1" applyFont="1" applyAlignment="1" applyProtection="1">
      <alignment horizontal="center" vertical="center"/>
    </xf>
    <xf numFmtId="0" fontId="29" fillId="0" borderId="0" xfId="0" quotePrefix="1" applyFont="1" applyAlignment="1" applyProtection="1">
      <alignment horizontal="center" vertical="center"/>
    </xf>
    <xf numFmtId="164" fontId="29" fillId="0" borderId="0" xfId="0" applyNumberFormat="1" applyFont="1" applyAlignment="1" applyProtection="1">
      <alignment horizontal="center" vertical="center"/>
    </xf>
    <xf numFmtId="167" fontId="29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6" xfId="0" applyFont="1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/>
    </xf>
    <xf numFmtId="164" fontId="0" fillId="0" borderId="5" xfId="0" applyNumberFormat="1" applyBorder="1" applyAlignment="1" applyProtection="1">
      <alignment horizontal="left" vertical="top"/>
    </xf>
    <xf numFmtId="0" fontId="3" fillId="0" borderId="4" xfId="1" applyBorder="1" applyAlignment="1" applyProtection="1">
      <alignment horizontal="left" vertical="top" wrapText="1"/>
    </xf>
    <xf numFmtId="164" fontId="0" fillId="0" borderId="4" xfId="0" applyNumberFormat="1" applyBorder="1" applyAlignment="1" applyProtection="1">
      <alignment horizontal="left" vertical="top"/>
    </xf>
    <xf numFmtId="2" fontId="0" fillId="0" borderId="4" xfId="0" applyNumberFormat="1" applyBorder="1" applyAlignment="1" applyProtection="1">
      <alignment horizontal="left" vertical="top"/>
    </xf>
    <xf numFmtId="166" fontId="0" fillId="0" borderId="4" xfId="0" applyNumberForma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4" fillId="0" borderId="4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11" fontId="0" fillId="0" borderId="0" xfId="0" applyNumberForma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 wrapText="1"/>
    </xf>
    <xf numFmtId="0" fontId="3" fillId="0" borderId="4" xfId="1" applyFill="1" applyBorder="1" applyAlignment="1" applyProtection="1">
      <alignment horizontal="left" vertical="top" wrapText="1"/>
    </xf>
    <xf numFmtId="0" fontId="3" fillId="0" borderId="4" xfId="1" applyFill="1" applyBorder="1" applyAlignment="1" applyProtection="1">
      <alignment horizontal="left" vertical="top"/>
    </xf>
    <xf numFmtId="166" fontId="0" fillId="0" borderId="0" xfId="0" applyNumberFormat="1" applyAlignment="1" applyProtection="1">
      <alignment horizontal="left" vertical="top"/>
    </xf>
    <xf numFmtId="0" fontId="3" fillId="0" borderId="4" xfId="1" applyBorder="1" applyAlignment="1" applyProtection="1">
      <alignment horizontal="left" vertical="top"/>
    </xf>
    <xf numFmtId="0" fontId="2" fillId="40" borderId="5" xfId="0" applyFont="1" applyFill="1" applyBorder="1" applyAlignment="1" applyProtection="1">
      <alignment horizontal="left" vertical="top" wrapText="1"/>
    </xf>
    <xf numFmtId="1" fontId="0" fillId="40" borderId="5" xfId="0" applyNumberFormat="1" applyFill="1" applyBorder="1" applyAlignment="1" applyProtection="1">
      <alignment horizontal="left" vertical="top"/>
    </xf>
    <xf numFmtId="11" fontId="2" fillId="2" borderId="4" xfId="0" applyNumberFormat="1" applyFont="1" applyFill="1" applyBorder="1" applyAlignment="1" applyProtection="1">
      <alignment horizontal="left" vertical="top"/>
    </xf>
    <xf numFmtId="11" fontId="2" fillId="2" borderId="4" xfId="0" applyNumberFormat="1" applyFont="1" applyFill="1" applyBorder="1" applyAlignment="1" applyProtection="1">
      <alignment horizontal="left" vertical="top" wrapText="1"/>
    </xf>
    <xf numFmtId="0" fontId="1" fillId="36" borderId="16" xfId="0" applyFont="1" applyFill="1" applyBorder="1" applyAlignment="1" applyProtection="1">
      <alignment horizontal="left" vertical="top"/>
    </xf>
    <xf numFmtId="164" fontId="0" fillId="2" borderId="5" xfId="0" applyNumberFormat="1" applyFill="1" applyBorder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21" fillId="0" borderId="0" xfId="0" applyFont="1" applyAlignment="1" applyProtection="1">
      <alignment horizontal="left" vertical="top"/>
    </xf>
    <xf numFmtId="0" fontId="21" fillId="0" borderId="0" xfId="0" applyFont="1" applyProtection="1"/>
    <xf numFmtId="0" fontId="22" fillId="0" borderId="0" xfId="0" applyFont="1" applyProtection="1"/>
    <xf numFmtId="0" fontId="21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/>
    </xf>
    <xf numFmtId="11" fontId="21" fillId="0" borderId="0" xfId="0" applyNumberFormat="1" applyFont="1" applyProtection="1"/>
    <xf numFmtId="0" fontId="21" fillId="40" borderId="0" xfId="0" applyFont="1" applyFill="1" applyAlignment="1" applyProtection="1">
      <alignment vertical="center"/>
    </xf>
    <xf numFmtId="164" fontId="21" fillId="0" borderId="0" xfId="0" applyNumberFormat="1" applyFont="1" applyAlignment="1" applyProtection="1">
      <alignment vertical="center"/>
    </xf>
    <xf numFmtId="169" fontId="21" fillId="0" borderId="0" xfId="0" applyNumberFormat="1" applyFont="1" applyProtection="1"/>
    <xf numFmtId="2" fontId="21" fillId="0" borderId="0" xfId="0" applyNumberFormat="1" applyFont="1" applyProtection="1"/>
    <xf numFmtId="0" fontId="21" fillId="0" borderId="0" xfId="0" applyFont="1" applyAlignment="1" applyProtection="1">
      <alignment vertical="top" wrapText="1"/>
    </xf>
    <xf numFmtId="11" fontId="22" fillId="0" borderId="0" xfId="0" applyNumberFormat="1" applyFont="1" applyProtection="1"/>
    <xf numFmtId="0" fontId="26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top" wrapText="1"/>
    </xf>
    <xf numFmtId="0" fontId="28" fillId="40" borderId="4" xfId="0" applyFont="1" applyFill="1" applyBorder="1" applyAlignment="1" applyProtection="1">
      <alignment horizontal="center" vertical="center"/>
    </xf>
    <xf numFmtId="0" fontId="28" fillId="39" borderId="4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top"/>
    </xf>
    <xf numFmtId="0" fontId="1" fillId="0" borderId="16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1" fillId="36" borderId="16" xfId="0" applyFont="1" applyFill="1" applyBorder="1" applyAlignment="1" applyProtection="1">
      <alignment horizontal="left" vertical="top" wrapText="1"/>
    </xf>
    <xf numFmtId="0" fontId="21" fillId="0" borderId="0" xfId="0" applyFont="1" applyAlignment="1" applyProtection="1">
      <alignment horizontal="left" vertical="top" wrapText="1"/>
    </xf>
    <xf numFmtId="0" fontId="32" fillId="2" borderId="0" xfId="0" applyFont="1" applyFill="1" applyAlignment="1" applyProtection="1">
      <alignment horizontal="center" vertical="center" wrapText="1"/>
    </xf>
    <xf numFmtId="0" fontId="32" fillId="2" borderId="0" xfId="0" applyFont="1" applyFill="1" applyAlignment="1" applyProtection="1">
      <alignment horizontal="center" vertical="center"/>
    </xf>
    <xf numFmtId="17" fontId="33" fillId="2" borderId="0" xfId="0" applyNumberFormat="1" applyFont="1" applyFill="1" applyAlignment="1" applyProtection="1">
      <alignment horizontal="center"/>
    </xf>
    <xf numFmtId="0" fontId="33" fillId="2" borderId="0" xfId="0" quotePrefix="1" applyFont="1" applyFill="1" applyAlignment="1" applyProtection="1">
      <alignment horizontal="center"/>
    </xf>
    <xf numFmtId="0" fontId="0" fillId="0" borderId="0" xfId="0" applyAlignment="1" applyProtection="1">
      <alignment horizontal="left" vertical="top" wrapText="1"/>
    </xf>
    <xf numFmtId="0" fontId="28" fillId="40" borderId="4" xfId="0" applyFont="1" applyFill="1" applyBorder="1" applyAlignment="1" applyProtection="1">
      <alignment horizontal="center" vertical="center" wrapText="1"/>
    </xf>
    <xf numFmtId="0" fontId="28" fillId="37" borderId="4" xfId="0" applyFont="1" applyFill="1" applyBorder="1" applyAlignment="1" applyProtection="1">
      <alignment horizontal="center" vertical="center"/>
    </xf>
    <xf numFmtId="0" fontId="28" fillId="38" borderId="4" xfId="0" applyFont="1" applyFill="1" applyBorder="1" applyAlignment="1" applyProtection="1">
      <alignment horizontal="center" vertical="center"/>
    </xf>
    <xf numFmtId="0" fontId="28" fillId="40" borderId="4" xfId="0" applyFont="1" applyFill="1" applyBorder="1" applyAlignment="1" applyProtection="1">
      <alignment horizontal="center" vertical="center"/>
    </xf>
    <xf numFmtId="0" fontId="28" fillId="39" borderId="4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top"/>
    </xf>
    <xf numFmtId="0" fontId="0" fillId="0" borderId="20" xfId="0" applyBorder="1" applyAlignment="1" applyProtection="1">
      <alignment horizontal="left" vertical="top" wrapText="1"/>
    </xf>
    <xf numFmtId="0" fontId="0" fillId="0" borderId="21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1" fillId="36" borderId="17" xfId="0" applyFont="1" applyFill="1" applyBorder="1" applyAlignment="1" applyProtection="1">
      <alignment horizontal="left" vertical="top" wrapText="1"/>
    </xf>
    <xf numFmtId="0" fontId="1" fillId="36" borderId="19" xfId="0" applyFont="1" applyFill="1" applyBorder="1" applyAlignment="1" applyProtection="1">
      <alignment horizontal="left" vertical="top" wrapText="1"/>
    </xf>
    <xf numFmtId="0" fontId="1" fillId="36" borderId="16" xfId="0" applyFont="1" applyFill="1" applyBorder="1" applyAlignment="1" applyProtection="1">
      <alignment horizontal="left" vertical="top" wrapText="1"/>
    </xf>
    <xf numFmtId="11" fontId="0" fillId="0" borderId="4" xfId="0" applyNumberFormat="1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 wrapText="1"/>
    </xf>
    <xf numFmtId="11" fontId="2" fillId="40" borderId="4" xfId="0" applyNumberFormat="1" applyFont="1" applyFill="1" applyBorder="1" applyAlignment="1" applyProtection="1">
      <alignment horizontal="left" vertical="top"/>
    </xf>
    <xf numFmtId="0" fontId="2" fillId="40" borderId="4" xfId="0" applyFont="1" applyFill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left" vertical="top"/>
    </xf>
    <xf numFmtId="0" fontId="1" fillId="0" borderId="17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/>
    </xf>
    <xf numFmtId="0" fontId="1" fillId="36" borderId="17" xfId="0" applyFont="1" applyFill="1" applyBorder="1" applyAlignment="1" applyProtection="1">
      <alignment horizontal="left" vertical="top"/>
    </xf>
    <xf numFmtId="0" fontId="1" fillId="36" borderId="18" xfId="0" applyFont="1" applyFill="1" applyBorder="1" applyAlignment="1" applyProtection="1">
      <alignment horizontal="left" vertical="top"/>
    </xf>
    <xf numFmtId="0" fontId="1" fillId="36" borderId="19" xfId="0" applyFont="1" applyFill="1" applyBorder="1" applyAlignment="1" applyProtection="1">
      <alignment horizontal="left" vertical="top"/>
    </xf>
    <xf numFmtId="0" fontId="21" fillId="0" borderId="0" xfId="0" applyFont="1" applyAlignment="1" applyProtection="1">
      <alignment horizontal="left"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C415B9E-880D-46E9-B232-E144DD2033F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font>
        <color rgb="FF9C0006"/>
      </font>
      <fill>
        <patternFill>
          <bgColor rgb="FFFFFF00"/>
        </patternFill>
      </fill>
    </dxf>
    <dxf>
      <numFmt numFmtId="171" formatCode="0.0E+00"/>
    </dxf>
    <dxf>
      <numFmt numFmtId="171" formatCode="0.0E+00"/>
    </dxf>
    <dxf>
      <numFmt numFmtId="3" formatCode="#,##0"/>
    </dxf>
    <dxf>
      <font>
        <color rgb="FF9C0006"/>
      </font>
      <fill>
        <patternFill>
          <bgColor rgb="FFFFFF00"/>
        </patternFill>
      </fill>
    </dxf>
    <dxf>
      <numFmt numFmtId="171" formatCode="0.0E+00"/>
    </dxf>
    <dxf>
      <numFmt numFmtId="171" formatCode="0.0E+0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numFmt numFmtId="171" formatCode="0.0E+00"/>
    </dxf>
    <dxf>
      <numFmt numFmtId="171" formatCode="0.0E+00"/>
    </dxf>
    <dxf>
      <numFmt numFmtId="3" formatCode="#,##0"/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116553</xdr:colOff>
      <xdr:row>3</xdr:row>
      <xdr:rowOff>107398</xdr:rowOff>
    </xdr:from>
    <xdr:to>
      <xdr:col>5</xdr:col>
      <xdr:colOff>424528</xdr:colOff>
      <xdr:row>6</xdr:row>
      <xdr:rowOff>40723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6F209-1071-443E-9D90-5BCDB61D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53" y="678898"/>
          <a:ext cx="3206888" cy="4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10</xdr:row>
      <xdr:rowOff>106891</xdr:rowOff>
    </xdr:from>
    <xdr:to>
      <xdr:col>6</xdr:col>
      <xdr:colOff>246590</xdr:colOff>
      <xdr:row>13</xdr:row>
      <xdr:rowOff>27516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3915BB-AB45-47F1-85E5-BAF1ED806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954741"/>
          <a:ext cx="3829050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14</xdr:row>
      <xdr:rowOff>44450</xdr:rowOff>
    </xdr:from>
    <xdr:to>
      <xdr:col>5</xdr:col>
      <xdr:colOff>341840</xdr:colOff>
      <xdr:row>16</xdr:row>
      <xdr:rowOff>158750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46F743-50FA-4236-9B3E-C05B9C88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2628900"/>
          <a:ext cx="33147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59</xdr:row>
      <xdr:rowOff>171450</xdr:rowOff>
    </xdr:from>
    <xdr:to>
      <xdr:col>4</xdr:col>
      <xdr:colOff>189440</xdr:colOff>
      <xdr:row>61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6B9A4E-85E9-4590-B04F-F8E49C56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0883900"/>
          <a:ext cx="2552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43</xdr:row>
      <xdr:rowOff>104775</xdr:rowOff>
    </xdr:from>
    <xdr:to>
      <xdr:col>3</xdr:col>
      <xdr:colOff>418040</xdr:colOff>
      <xdr:row>45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EFA1B6-96DB-4359-80D1-E35BA71C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7972425"/>
          <a:ext cx="21717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62</xdr:row>
      <xdr:rowOff>76200</xdr:rowOff>
    </xdr:from>
    <xdr:to>
      <xdr:col>5</xdr:col>
      <xdr:colOff>284690</xdr:colOff>
      <xdr:row>64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7D1060-CE3E-49C2-961A-5D0D1F15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1322050"/>
          <a:ext cx="3257550" cy="307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170114</xdr:colOff>
      <xdr:row>40</xdr:row>
      <xdr:rowOff>187601</xdr:rowOff>
    </xdr:from>
    <xdr:to>
      <xdr:col>2</xdr:col>
      <xdr:colOff>420939</xdr:colOff>
      <xdr:row>42</xdr:row>
      <xdr:rowOff>139976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9DFA3BA-F473-478E-93FC-0F6824C7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14" y="13961579"/>
          <a:ext cx="141039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75140</xdr:colOff>
      <xdr:row>7</xdr:row>
      <xdr:rowOff>26458</xdr:rowOff>
    </xdr:from>
    <xdr:to>
      <xdr:col>6</xdr:col>
      <xdr:colOff>19284</xdr:colOff>
      <xdr:row>9</xdr:row>
      <xdr:rowOff>114300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50F60F5-167E-4A53-9E7A-F4AF1C69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0" y="1312333"/>
          <a:ext cx="3601744" cy="44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hero.epa.gov/hero/index.cfm/reference/details/reference_id/7485096" TargetMode="External"/><Relationship Id="rId13" Type="http://schemas.openxmlformats.org/officeDocument/2006/relationships/hyperlink" Target="https://hero.epa.gov/hero/index.cfm/reference/details/reference_id/7485096" TargetMode="External"/><Relationship Id="rId18" Type="http://schemas.openxmlformats.org/officeDocument/2006/relationships/hyperlink" Target="https://hero.epa.gov/hero/index.cfm/reference/details/reference_id/7485096" TargetMode="External"/><Relationship Id="rId3" Type="http://schemas.openxmlformats.org/officeDocument/2006/relationships/hyperlink" Target="https://hero.epa.gov/hero/index.cfm/reference/details/reference_id/7267482" TargetMode="External"/><Relationship Id="rId21" Type="http://schemas.openxmlformats.org/officeDocument/2006/relationships/hyperlink" Target="https://hero.epa.gov/hero/index.cfm/reference/details/reference_id/6811897" TargetMode="External"/><Relationship Id="rId7" Type="http://schemas.openxmlformats.org/officeDocument/2006/relationships/hyperlink" Target="https://hero.epa.gov/hero/index.cfm/reference/details/reference_id/7267482" TargetMode="External"/><Relationship Id="rId12" Type="http://schemas.openxmlformats.org/officeDocument/2006/relationships/hyperlink" Target="https://hero.epa.gov/hero/index.cfm/reference/details/reference_id/7485096" TargetMode="External"/><Relationship Id="rId17" Type="http://schemas.openxmlformats.org/officeDocument/2006/relationships/hyperlink" Target="https://hero.epa.gov/hero/index.cfm/reference/details/reference_id/7267482" TargetMode="External"/><Relationship Id="rId2" Type="http://schemas.openxmlformats.org/officeDocument/2006/relationships/hyperlink" Target="https://hero.epa.gov/hero/index.cfm/reference/details/reference_id/4565445" TargetMode="External"/><Relationship Id="rId16" Type="http://schemas.openxmlformats.org/officeDocument/2006/relationships/hyperlink" Target="https://hero.epa.gov/hero/index.cfm/reference/details/reference_id/6811897" TargetMode="External"/><Relationship Id="rId20" Type="http://schemas.openxmlformats.org/officeDocument/2006/relationships/hyperlink" Target="https://hero.epa.gov/hero/index.cfm/reference/details/reference_id/7485096" TargetMode="External"/><Relationship Id="rId1" Type="http://schemas.openxmlformats.org/officeDocument/2006/relationships/hyperlink" Target="https://hero.epa.gov/hero/index.cfm/reference/details/reference_id/7485096" TargetMode="External"/><Relationship Id="rId6" Type="http://schemas.openxmlformats.org/officeDocument/2006/relationships/hyperlink" Target="https://hero.epa.gov/hero/index.cfm/reference/details/reference_id/7485096" TargetMode="External"/><Relationship Id="rId11" Type="http://schemas.openxmlformats.org/officeDocument/2006/relationships/hyperlink" Target="https://hero.epa.gov/hero/index.cfm/reference/details/reference_id/7485096" TargetMode="External"/><Relationship Id="rId5" Type="http://schemas.openxmlformats.org/officeDocument/2006/relationships/hyperlink" Target="https://hero.epa.gov/hero/index.cfm/reference/details/reference_id/7485096" TargetMode="External"/><Relationship Id="rId15" Type="http://schemas.openxmlformats.org/officeDocument/2006/relationships/hyperlink" Target="https://hero.epa.gov/hero/index.cfm/reference/details/reference_id/7485096" TargetMode="External"/><Relationship Id="rId23" Type="http://schemas.openxmlformats.org/officeDocument/2006/relationships/printerSettings" Target="../printerSettings/printerSettings5.bin"/><Relationship Id="rId10" Type="http://schemas.openxmlformats.org/officeDocument/2006/relationships/hyperlink" Target="https://hero.epa.gov/hero/index.cfm/reference/details/reference_id/7485096" TargetMode="External"/><Relationship Id="rId19" Type="http://schemas.openxmlformats.org/officeDocument/2006/relationships/hyperlink" Target="https://hero.epa.gov/hero/index.cfm/reference/details/reference_id/7485096" TargetMode="External"/><Relationship Id="rId4" Type="http://schemas.openxmlformats.org/officeDocument/2006/relationships/hyperlink" Target="https://hero.epa.gov/hero/index.cfm/reference/details/reference_id/7485096" TargetMode="External"/><Relationship Id="rId9" Type="http://schemas.openxmlformats.org/officeDocument/2006/relationships/hyperlink" Target="https://hero.epa.gov/hero/index.cfm/reference/details/reference_id/4565445" TargetMode="External"/><Relationship Id="rId14" Type="http://schemas.openxmlformats.org/officeDocument/2006/relationships/hyperlink" Target="https://hero.epa.gov/hero/index.cfm/reference/details/reference_id/7485096" TargetMode="External"/><Relationship Id="rId22" Type="http://schemas.openxmlformats.org/officeDocument/2006/relationships/hyperlink" Target="https://hero.epa.gov/hero/index.cfm/reference/details/reference_id/681189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EAAB-175F-497C-B8CB-A2C249457CF5}">
  <sheetPr codeName="Sheet1">
    <tabColor rgb="FF92D050"/>
  </sheetPr>
  <dimension ref="B3:F11"/>
  <sheetViews>
    <sheetView tabSelected="1" workbookViewId="0"/>
  </sheetViews>
  <sheetFormatPr defaultColWidth="8.90625" defaultRowHeight="14.5" x14ac:dyDescent="0.35"/>
  <cols>
    <col min="1" max="16384" width="8.90625" style="2"/>
  </cols>
  <sheetData>
    <row r="3" spans="2:6" x14ac:dyDescent="0.35">
      <c r="B3" s="82" t="s">
        <v>239</v>
      </c>
      <c r="C3" s="82"/>
      <c r="D3" s="82"/>
      <c r="E3" s="82"/>
      <c r="F3" s="82"/>
    </row>
    <row r="4" spans="2:6" x14ac:dyDescent="0.35">
      <c r="B4" s="82"/>
      <c r="C4" s="82"/>
      <c r="D4" s="82"/>
      <c r="E4" s="82"/>
      <c r="F4" s="82"/>
    </row>
    <row r="5" spans="2:6" x14ac:dyDescent="0.35">
      <c r="B5" s="3"/>
      <c r="C5" s="3"/>
      <c r="D5" s="3"/>
      <c r="E5" s="3"/>
      <c r="F5" s="3"/>
    </row>
    <row r="6" spans="2:6" x14ac:dyDescent="0.35">
      <c r="B6" s="3"/>
      <c r="C6" s="3"/>
      <c r="D6" s="3"/>
      <c r="E6" s="3"/>
      <c r="F6" s="3"/>
    </row>
    <row r="7" spans="2:6" ht="84" customHeight="1" x14ac:dyDescent="0.35">
      <c r="B7" s="82" t="s">
        <v>240</v>
      </c>
      <c r="C7" s="82"/>
      <c r="D7" s="82"/>
      <c r="E7" s="82"/>
      <c r="F7" s="82"/>
    </row>
    <row r="8" spans="2:6" x14ac:dyDescent="0.35">
      <c r="B8" s="3"/>
      <c r="C8" s="3"/>
      <c r="D8" s="3"/>
      <c r="E8" s="3"/>
      <c r="F8" s="3"/>
    </row>
    <row r="9" spans="2:6" ht="20" x14ac:dyDescent="0.35">
      <c r="B9" s="83" t="s">
        <v>0</v>
      </c>
      <c r="C9" s="83"/>
      <c r="D9" s="83"/>
      <c r="E9" s="83"/>
      <c r="F9" s="83"/>
    </row>
    <row r="10" spans="2:6" x14ac:dyDescent="0.35">
      <c r="B10" s="3"/>
      <c r="C10" s="3"/>
      <c r="D10" s="3"/>
      <c r="E10" s="3"/>
      <c r="F10" s="3"/>
    </row>
    <row r="11" spans="2:6" ht="17.5" x14ac:dyDescent="0.35">
      <c r="B11" s="84" t="s">
        <v>241</v>
      </c>
      <c r="C11" s="85"/>
      <c r="D11" s="85"/>
      <c r="E11" s="85"/>
      <c r="F11" s="85"/>
    </row>
  </sheetData>
  <sheetProtection sheet="1" objects="1" scenarios="1" formatCells="0" formatColumns="0" formatRows="0" sort="0" autoFilter="0"/>
  <mergeCells count="4">
    <mergeCell ref="B3:F4"/>
    <mergeCell ref="B7:F7"/>
    <mergeCell ref="B9:F9"/>
    <mergeCell ref="B11:F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4E57-96D3-4000-A13F-3FB0F9C53BF9}">
  <sheetPr codeName="Sheet2"/>
  <dimension ref="A1:J21"/>
  <sheetViews>
    <sheetView workbookViewId="0">
      <selection activeCell="G35" sqref="G35"/>
    </sheetView>
  </sheetViews>
  <sheetFormatPr defaultColWidth="8.90625" defaultRowHeight="14.5" x14ac:dyDescent="0.35"/>
  <cols>
    <col min="1" max="1" width="40.08984375" style="2" customWidth="1"/>
    <col min="2" max="2" width="10.453125" style="2" bestFit="1" customWidth="1"/>
    <col min="3" max="16384" width="8.90625" style="2"/>
  </cols>
  <sheetData>
    <row r="1" spans="1:10" x14ac:dyDescent="0.35">
      <c r="A1" s="2" t="s">
        <v>1</v>
      </c>
      <c r="B1" s="4">
        <v>45551</v>
      </c>
    </row>
    <row r="3" spans="1:10" x14ac:dyDescent="0.35">
      <c r="A3" s="2" t="s">
        <v>2</v>
      </c>
      <c r="B3" s="86" t="s">
        <v>3</v>
      </c>
      <c r="C3" s="86"/>
      <c r="D3" s="86"/>
      <c r="E3" s="86"/>
      <c r="F3" s="86"/>
      <c r="G3" s="86"/>
      <c r="H3" s="86"/>
      <c r="I3" s="86"/>
      <c r="J3" s="86"/>
    </row>
    <row r="4" spans="1:10" x14ac:dyDescent="0.35">
      <c r="B4" s="86"/>
      <c r="C4" s="86"/>
      <c r="D4" s="86"/>
      <c r="E4" s="86"/>
      <c r="F4" s="86"/>
      <c r="G4" s="86"/>
      <c r="H4" s="86"/>
      <c r="I4" s="86"/>
      <c r="J4" s="86"/>
    </row>
    <row r="5" spans="1:10" x14ac:dyDescent="0.35">
      <c r="B5" s="86"/>
      <c r="C5" s="86"/>
      <c r="D5" s="86"/>
      <c r="E5" s="86"/>
      <c r="F5" s="86"/>
      <c r="G5" s="86"/>
      <c r="H5" s="86"/>
      <c r="I5" s="86"/>
      <c r="J5" s="86"/>
    </row>
    <row r="6" spans="1:10" x14ac:dyDescent="0.35">
      <c r="B6" s="86"/>
      <c r="C6" s="86"/>
      <c r="D6" s="86"/>
      <c r="E6" s="86"/>
      <c r="F6" s="86"/>
      <c r="G6" s="86"/>
      <c r="H6" s="86"/>
      <c r="I6" s="86"/>
      <c r="J6" s="86"/>
    </row>
    <row r="7" spans="1:10" ht="4.5" customHeight="1" x14ac:dyDescent="0.35">
      <c r="B7" s="86"/>
      <c r="C7" s="86"/>
      <c r="D7" s="86"/>
      <c r="E7" s="86"/>
      <c r="F7" s="86"/>
      <c r="G7" s="86"/>
      <c r="H7" s="86"/>
      <c r="I7" s="86"/>
      <c r="J7" s="86"/>
    </row>
    <row r="8" spans="1:10" hidden="1" x14ac:dyDescent="0.35">
      <c r="B8" s="86"/>
      <c r="C8" s="86"/>
      <c r="D8" s="86"/>
      <c r="E8" s="86"/>
      <c r="F8" s="86"/>
      <c r="G8" s="86"/>
      <c r="H8" s="86"/>
      <c r="I8" s="86"/>
      <c r="J8" s="86"/>
    </row>
    <row r="9" spans="1:10" hidden="1" x14ac:dyDescent="0.35">
      <c r="B9" s="86"/>
      <c r="C9" s="86"/>
      <c r="D9" s="86"/>
      <c r="E9" s="86"/>
      <c r="F9" s="86"/>
      <c r="G9" s="86"/>
      <c r="H9" s="86"/>
      <c r="I9" s="86"/>
      <c r="J9" s="86"/>
    </row>
    <row r="10" spans="1:10" hidden="1" x14ac:dyDescent="0.35">
      <c r="B10" s="86"/>
      <c r="C10" s="86"/>
      <c r="D10" s="86"/>
      <c r="E10" s="86"/>
      <c r="F10" s="86"/>
      <c r="G10" s="86"/>
      <c r="H10" s="86"/>
      <c r="I10" s="86"/>
      <c r="J10" s="86"/>
    </row>
    <row r="11" spans="1:10" hidden="1" x14ac:dyDescent="0.35">
      <c r="B11" s="86"/>
      <c r="C11" s="86"/>
      <c r="D11" s="86"/>
      <c r="E11" s="86"/>
      <c r="F11" s="86"/>
      <c r="G11" s="86"/>
      <c r="H11" s="86"/>
      <c r="I11" s="86"/>
      <c r="J11" s="86"/>
    </row>
    <row r="12" spans="1:10" hidden="1" x14ac:dyDescent="0.35">
      <c r="B12" s="86"/>
      <c r="C12" s="86"/>
      <c r="D12" s="86"/>
      <c r="E12" s="86"/>
      <c r="F12" s="86"/>
      <c r="G12" s="86"/>
      <c r="H12" s="86"/>
      <c r="I12" s="86"/>
      <c r="J12" s="86"/>
    </row>
    <row r="15" spans="1:10" x14ac:dyDescent="0.35">
      <c r="A15" s="2" t="s">
        <v>4</v>
      </c>
      <c r="B15" s="2" t="s">
        <v>5</v>
      </c>
    </row>
    <row r="16" spans="1:10" x14ac:dyDescent="0.35">
      <c r="A16" s="2" t="s">
        <v>6</v>
      </c>
      <c r="B16" s="2" t="s">
        <v>7</v>
      </c>
    </row>
    <row r="17" spans="1:2" x14ac:dyDescent="0.35">
      <c r="A17" s="2" t="s">
        <v>8</v>
      </c>
      <c r="B17" s="2" t="s">
        <v>9</v>
      </c>
    </row>
    <row r="18" spans="1:2" x14ac:dyDescent="0.35">
      <c r="A18" s="2" t="s">
        <v>10</v>
      </c>
      <c r="B18" s="2" t="s">
        <v>11</v>
      </c>
    </row>
    <row r="19" spans="1:2" x14ac:dyDescent="0.35">
      <c r="A19" s="2" t="s">
        <v>12</v>
      </c>
      <c r="B19" s="2" t="s">
        <v>13</v>
      </c>
    </row>
    <row r="20" spans="1:2" x14ac:dyDescent="0.35">
      <c r="A20" s="2" t="s">
        <v>14</v>
      </c>
      <c r="B20" s="2" t="s">
        <v>15</v>
      </c>
    </row>
    <row r="21" spans="1:2" x14ac:dyDescent="0.35">
      <c r="A21" s="2" t="s">
        <v>16</v>
      </c>
      <c r="B21" s="2" t="s">
        <v>17</v>
      </c>
    </row>
  </sheetData>
  <sheetProtection sheet="1" objects="1" scenarios="1" formatCells="0" formatColumns="0" formatRows="0" sort="0" autoFilter="0"/>
  <mergeCells count="1">
    <mergeCell ref="B3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ACC0-A0CA-4FE2-9E1A-DA86B9989DAE}">
  <sheetPr codeName="Sheet15"/>
  <dimension ref="A1:AR1063"/>
  <sheetViews>
    <sheetView zoomScale="88" zoomScaleNormal="100" workbookViewId="0">
      <pane ySplit="4" topLeftCell="A5" activePane="bottomLeft" state="frozen"/>
      <selection activeCell="C29" sqref="C29:H29"/>
      <selection pane="bottomLeft" activeCell="AN5" sqref="AN5:AN9"/>
    </sheetView>
  </sheetViews>
  <sheetFormatPr defaultColWidth="8.453125" defaultRowHeight="14.5" x14ac:dyDescent="0.35"/>
  <cols>
    <col min="1" max="1" width="28.6328125" style="2" customWidth="1"/>
    <col min="2" max="6" width="15.453125" style="2" customWidth="1"/>
    <col min="7" max="7" width="16.90625" style="2" customWidth="1"/>
    <col min="8" max="8" width="12.453125" style="2" customWidth="1"/>
    <col min="9" max="9" width="13.08984375" style="2" customWidth="1"/>
    <col min="10" max="12" width="8.6328125" style="2" bestFit="1" customWidth="1"/>
    <col min="13" max="13" width="9.36328125" style="2" bestFit="1" customWidth="1"/>
    <col min="14" max="14" width="11.08984375" style="2" bestFit="1" customWidth="1"/>
    <col min="15" max="15" width="10.453125" style="2" bestFit="1" customWidth="1"/>
    <col min="16" max="18" width="7.453125" style="2" bestFit="1" customWidth="1"/>
    <col min="19" max="19" width="8.453125" style="2" bestFit="1" customWidth="1"/>
    <col min="20" max="20" width="9.453125" style="2" customWidth="1"/>
    <col min="21" max="21" width="10.453125" style="2" bestFit="1" customWidth="1"/>
    <col min="22" max="24" width="7.453125" style="2" bestFit="1" customWidth="1"/>
    <col min="25" max="25" width="8.453125" style="2" bestFit="1" customWidth="1"/>
    <col min="26" max="26" width="7.453125" style="2" bestFit="1" customWidth="1"/>
    <col min="27" max="27" width="10.453125" style="2" bestFit="1" customWidth="1"/>
    <col min="28" max="30" width="7.453125" style="2" bestFit="1" customWidth="1"/>
    <col min="31" max="31" width="8.453125" style="2" bestFit="1" customWidth="1"/>
    <col min="32" max="32" width="7.453125" style="2" bestFit="1" customWidth="1"/>
    <col min="33" max="33" width="10.453125" style="2" bestFit="1" customWidth="1"/>
    <col min="34" max="36" width="7.453125" style="2" bestFit="1" customWidth="1"/>
    <col min="37" max="37" width="8.453125" style="2" bestFit="1" customWidth="1"/>
    <col min="38" max="38" width="7.453125" style="2" bestFit="1" customWidth="1"/>
    <col min="39" max="39" width="10.453125" style="2" bestFit="1" customWidth="1"/>
    <col min="40" max="42" width="7.453125" style="2" bestFit="1" customWidth="1"/>
    <col min="43" max="43" width="8.453125" style="2" bestFit="1" customWidth="1"/>
    <col min="44" max="44" width="7.453125" style="2" bestFit="1" customWidth="1"/>
    <col min="45" max="16384" width="8.453125" style="2"/>
  </cols>
  <sheetData>
    <row r="1" spans="1:44" ht="29" x14ac:dyDescent="0.35">
      <c r="A1" s="8" t="s">
        <v>20</v>
      </c>
      <c r="B1" s="1"/>
      <c r="C1" s="1"/>
      <c r="D1" s="1"/>
      <c r="E1" s="1"/>
      <c r="F1" s="1"/>
      <c r="G1" s="9" t="s">
        <v>21</v>
      </c>
    </row>
    <row r="2" spans="1:44" s="11" customFormat="1" ht="27" customHeight="1" x14ac:dyDescent="0.35">
      <c r="A2" s="10"/>
      <c r="B2" s="10"/>
      <c r="C2" s="10"/>
      <c r="D2" s="10"/>
      <c r="E2" s="10"/>
      <c r="F2" s="10"/>
      <c r="G2" s="87" t="s">
        <v>22</v>
      </c>
      <c r="H2" s="87"/>
      <c r="I2" s="88" t="s">
        <v>23</v>
      </c>
      <c r="J2" s="88"/>
      <c r="K2" s="88"/>
      <c r="L2" s="88"/>
      <c r="M2" s="88"/>
      <c r="N2" s="88"/>
      <c r="O2" s="88" t="s">
        <v>24</v>
      </c>
      <c r="P2" s="88"/>
      <c r="Q2" s="88"/>
      <c r="R2" s="88"/>
      <c r="S2" s="88"/>
      <c r="T2" s="88"/>
      <c r="U2" s="89" t="s">
        <v>25</v>
      </c>
      <c r="V2" s="89"/>
      <c r="W2" s="89"/>
      <c r="X2" s="89"/>
      <c r="Y2" s="89"/>
      <c r="Z2" s="89"/>
      <c r="AA2" s="89" t="s">
        <v>26</v>
      </c>
      <c r="AB2" s="89"/>
      <c r="AC2" s="89"/>
      <c r="AD2" s="89"/>
      <c r="AE2" s="89"/>
      <c r="AF2" s="89"/>
      <c r="AG2" s="89" t="s">
        <v>27</v>
      </c>
      <c r="AH2" s="89"/>
      <c r="AI2" s="89"/>
      <c r="AJ2" s="89"/>
      <c r="AK2" s="89"/>
      <c r="AL2" s="89"/>
      <c r="AM2" s="89" t="s">
        <v>28</v>
      </c>
      <c r="AN2" s="89"/>
      <c r="AO2" s="89"/>
      <c r="AP2" s="89"/>
      <c r="AQ2" s="89"/>
      <c r="AR2" s="89"/>
    </row>
    <row r="3" spans="1:44" s="11" customFormat="1" ht="20.399999999999999" customHeight="1" x14ac:dyDescent="0.35">
      <c r="G3" s="87"/>
      <c r="H3" s="87"/>
      <c r="I3" s="91" t="s">
        <v>29</v>
      </c>
      <c r="J3" s="91"/>
      <c r="K3" s="91"/>
      <c r="L3" s="91"/>
      <c r="M3" s="91" t="s">
        <v>30</v>
      </c>
      <c r="N3" s="91"/>
      <c r="O3" s="91" t="s">
        <v>29</v>
      </c>
      <c r="P3" s="91"/>
      <c r="Q3" s="91"/>
      <c r="R3" s="91"/>
      <c r="S3" s="91" t="s">
        <v>30</v>
      </c>
      <c r="T3" s="91"/>
      <c r="U3" s="90" t="s">
        <v>29</v>
      </c>
      <c r="V3" s="90"/>
      <c r="W3" s="90"/>
      <c r="X3" s="90"/>
      <c r="Y3" s="90" t="s">
        <v>30</v>
      </c>
      <c r="Z3" s="90"/>
      <c r="AA3" s="90" t="s">
        <v>29</v>
      </c>
      <c r="AB3" s="90"/>
      <c r="AC3" s="90"/>
      <c r="AD3" s="90"/>
      <c r="AE3" s="90" t="s">
        <v>30</v>
      </c>
      <c r="AF3" s="90"/>
      <c r="AG3" s="90" t="s">
        <v>29</v>
      </c>
      <c r="AH3" s="90"/>
      <c r="AI3" s="90"/>
      <c r="AJ3" s="90"/>
      <c r="AK3" s="90" t="s">
        <v>30</v>
      </c>
      <c r="AL3" s="90"/>
      <c r="AM3" s="90" t="s">
        <v>29</v>
      </c>
      <c r="AN3" s="90"/>
      <c r="AO3" s="90"/>
      <c r="AP3" s="90"/>
      <c r="AQ3" s="90" t="s">
        <v>30</v>
      </c>
      <c r="AR3" s="90"/>
    </row>
    <row r="4" spans="1:44" s="10" customFormat="1" ht="63.9" customHeight="1" x14ac:dyDescent="0.35">
      <c r="A4" s="12" t="s">
        <v>31</v>
      </c>
      <c r="B4" s="13" t="s">
        <v>238</v>
      </c>
      <c r="C4" s="13" t="s">
        <v>32</v>
      </c>
      <c r="D4" s="13" t="s">
        <v>33</v>
      </c>
      <c r="E4" s="13" t="s">
        <v>34</v>
      </c>
      <c r="F4" s="13" t="s">
        <v>35</v>
      </c>
      <c r="G4" s="12" t="s">
        <v>36</v>
      </c>
      <c r="H4" s="12" t="s">
        <v>37</v>
      </c>
      <c r="I4" s="14" t="s">
        <v>38</v>
      </c>
      <c r="J4" s="14" t="s">
        <v>39</v>
      </c>
      <c r="K4" s="14" t="s">
        <v>40</v>
      </c>
      <c r="L4" s="14" t="s">
        <v>41</v>
      </c>
      <c r="M4" s="14" t="s">
        <v>42</v>
      </c>
      <c r="N4" s="14" t="s">
        <v>43</v>
      </c>
      <c r="O4" s="14" t="s">
        <v>38</v>
      </c>
      <c r="P4" s="14" t="s">
        <v>39</v>
      </c>
      <c r="Q4" s="14" t="s">
        <v>40</v>
      </c>
      <c r="R4" s="14" t="s">
        <v>41</v>
      </c>
      <c r="S4" s="14" t="s">
        <v>42</v>
      </c>
      <c r="T4" s="14" t="s">
        <v>43</v>
      </c>
      <c r="U4" s="12" t="s">
        <v>38</v>
      </c>
      <c r="V4" s="12" t="s">
        <v>39</v>
      </c>
      <c r="W4" s="12" t="s">
        <v>40</v>
      </c>
      <c r="X4" s="12" t="s">
        <v>41</v>
      </c>
      <c r="Y4" s="12" t="s">
        <v>42</v>
      </c>
      <c r="Z4" s="12" t="s">
        <v>43</v>
      </c>
      <c r="AA4" s="12" t="s">
        <v>38</v>
      </c>
      <c r="AB4" s="12" t="s">
        <v>39</v>
      </c>
      <c r="AC4" s="12" t="s">
        <v>40</v>
      </c>
      <c r="AD4" s="12" t="s">
        <v>41</v>
      </c>
      <c r="AE4" s="12" t="s">
        <v>42</v>
      </c>
      <c r="AF4" s="12" t="s">
        <v>43</v>
      </c>
      <c r="AG4" s="12" t="s">
        <v>38</v>
      </c>
      <c r="AH4" s="12" t="s">
        <v>39</v>
      </c>
      <c r="AI4" s="12" t="s">
        <v>40</v>
      </c>
      <c r="AJ4" s="12" t="s">
        <v>41</v>
      </c>
      <c r="AK4" s="12" t="s">
        <v>42</v>
      </c>
      <c r="AL4" s="12" t="s">
        <v>43</v>
      </c>
      <c r="AM4" s="12" t="s">
        <v>38</v>
      </c>
      <c r="AN4" s="12" t="s">
        <v>39</v>
      </c>
      <c r="AO4" s="12" t="s">
        <v>40</v>
      </c>
      <c r="AP4" s="12" t="s">
        <v>41</v>
      </c>
      <c r="AQ4" s="12" t="s">
        <v>42</v>
      </c>
      <c r="AR4" s="12" t="s">
        <v>43</v>
      </c>
    </row>
    <row r="5" spans="1:44" s="11" customFormat="1" ht="52" x14ac:dyDescent="0.35">
      <c r="A5" s="15" t="s">
        <v>234</v>
      </c>
      <c r="B5" s="16">
        <v>286</v>
      </c>
      <c r="C5" s="17">
        <v>0.13200000000000001</v>
      </c>
      <c r="D5" s="16">
        <v>9139</v>
      </c>
      <c r="E5" s="16">
        <v>9139</v>
      </c>
      <c r="F5" s="18">
        <v>0</v>
      </c>
      <c r="G5" s="19">
        <v>14.5</v>
      </c>
      <c r="H5" s="19">
        <v>14.5</v>
      </c>
      <c r="I5" s="20">
        <f>($H5*(1-('Exposure Inputs'!$C$19/100))*'Exposure Inputs'!$C$6*1*'Exposure Inputs'!$C$15)/('Exposure Inputs'!$C$8*'Exposure Inputs'!$C$11)</f>
        <v>5.8351370614035086E-4</v>
      </c>
      <c r="J5" s="21">
        <f>($G5*(1-('Exposure Inputs'!$C$19)/100)*'Exposure Inputs'!$C$7*'Exposure Inputs'!$C$12*'Exposure Inputs'!$C$15*B5)/('Exposure Inputs'!$C$8*'Exposure Inputs'!$C$13*'Exposure Inputs'!$C$16)</f>
        <v>1.2492326724345109E-4</v>
      </c>
      <c r="K5" s="21">
        <f>($G5*(1-('Exposure Inputs'!$C$19)/100)*'Exposure Inputs'!$C$7*'Exposure Inputs'!$C$12*'Exposure Inputs'!$C$15)/('Exposure Inputs'!$C$8*'Exposure Inputs'!$C$14*'Exposure Inputs'!$C$16)</f>
        <v>3.1919608359676852E-7</v>
      </c>
      <c r="L5" s="21">
        <f>($G5*(1-('Exposure Inputs'!$C$19)/100)*'Exposure Inputs'!$C$12*'Exposure Inputs'!$C$15)/('Exposure Inputs'!$C$14*'Exposure Inputs'!$C$16)</f>
        <v>2.9030558482613276E-5</v>
      </c>
      <c r="M5" s="21">
        <f>'Exposure Inputs'!$E$64/$I5</f>
        <v>3598.8871861990046</v>
      </c>
      <c r="N5" s="21">
        <f>'Exposure Inputs'!$E$65/$J5</f>
        <v>16810.319217055934</v>
      </c>
      <c r="O5" s="20">
        <f>($H5*(1-('Exposure Inputs'!$C$19/100))*'Exposure Inputs'!$D$6*1*'Exposure Inputs'!$C$15)/('Exposure Inputs'!$D$8*'Exposure Inputs'!$D$11)</f>
        <v>2.0472765957446812E-3</v>
      </c>
      <c r="P5" s="21">
        <f>($G5*(1-('Exposure Inputs'!$C$19)/100)*'Exposure Inputs'!$D$7*'Exposure Inputs'!$D$12*'Exposure Inputs'!$C$15*B5)/('Exposure Inputs'!$D$8*'Exposure Inputs'!$D$13*'Exposure Inputs'!$C$16)</f>
        <v>3.1909297580880213E-4</v>
      </c>
      <c r="Q5" s="21">
        <f>($G5*(1-('Exposure Inputs'!$C$19)/100)*'Exposure Inputs'!$D$7*'Exposure Inputs'!$D$12*'Exposure Inputs'!$C$15)/('Exposure Inputs'!$D$8*'Exposure Inputs'!$C$14*'Exposure Inputs'!$C$16)</f>
        <v>1.4303970584938233E-8</v>
      </c>
      <c r="R5" s="21">
        <f>($G5*(1-('Exposure Inputs'!$C$19)/100)*'Exposure Inputs'!$D$12*'Exposure Inputs'!$C$15)/('Exposure Inputs'!$C$14*'Exposure Inputs'!$C$16)</f>
        <v>5.0930804355461896E-7</v>
      </c>
      <c r="S5" s="22">
        <f>'Exposure Inputs'!$E$64/O5</f>
        <v>1025.7529463116541</v>
      </c>
      <c r="T5" s="21">
        <f>'Exposure Inputs'!$E$65/P5</f>
        <v>6581.1539557621063</v>
      </c>
      <c r="U5" s="20">
        <f>($H5*(1-('Exposure Inputs'!$C$19/100))*'Exposure Inputs'!$E$6*'Exposure Inputs'!$C$15)/('Exposure Inputs'!$E$8*'Exposure Inputs'!$E$11)</f>
        <v>4.4836592178770952E-4</v>
      </c>
      <c r="V5" s="21">
        <f>($G5*(1-('Exposure Inputs'!$C$19)/100)*'Exposure Inputs'!$E$7*'Exposure Inputs'!$E$12*'Exposure Inputs'!$C$15*B5)/('Exposure Inputs'!$E$8*'Exposure Inputs'!$E$13*'Exposure Inputs'!$C$16)</f>
        <v>6.9185428943139196E-5</v>
      </c>
      <c r="W5" s="21">
        <f>($G5*(1-('Exposure Inputs'!$C$19)/100)*'Exposure Inputs'!$E$7*'Exposure Inputs'!$E$12*'Exposure Inputs'!$C$15)/('Exposure Inputs'!$E$8*'Exposure Inputs'!$C$14*'Exposure Inputs'!$C$16)</f>
        <v>1.5506865013255157E-8</v>
      </c>
      <c r="X5" s="21">
        <f>($G5*(1-('Exposure Inputs'!$C$19)/100)*'Exposure Inputs'!$E$12*'Exposure Inputs'!$C$15)/('Exposure Inputs'!$C$14*'Exposure Inputs'!$C$16)</f>
        <v>2.5465402177730944E-6</v>
      </c>
      <c r="Y5" s="21">
        <f>'Exposure Inputs'!$E$64/U5</f>
        <v>4683.674422951126</v>
      </c>
      <c r="Z5" s="21">
        <f>'Exposure Inputs'!$E$65/V5</f>
        <v>30353.212115312723</v>
      </c>
      <c r="AA5" s="20">
        <f>($H5*(1-('Exposure Inputs'!$C$19/100))*'Exposure Inputs'!$F$6*'Exposure Inputs'!$C$15)/('Exposure Inputs'!$F$8*'Exposure Inputs'!$F$11)</f>
        <v>4.4955105633802817E-4</v>
      </c>
      <c r="AB5" s="21">
        <f>($G5*(1-('Exposure Inputs'!$C$19)/100)*'Exposure Inputs'!$F$7*'Exposure Inputs'!$F$12*'Exposure Inputs'!$C$15*B5)/('Exposure Inputs'!$F$8*'Exposure Inputs'!$F$13*'Exposure Inputs'!$C$16)</f>
        <v>6.3009116341886936E-5</v>
      </c>
      <c r="AC5" s="21">
        <f>($G5*(1-('Exposure Inputs'!$C$19)/100)*'Exposure Inputs'!$F$7*'Exposure Inputs'!$F$12*'Exposure Inputs'!$C$15)/('Exposure Inputs'!$F$8*'Exposure Inputs'!$C$14*'Exposure Inputs'!$C$16)</f>
        <v>1.4122538179551495E-8</v>
      </c>
      <c r="AD5" s="21">
        <f>($G5*(1-('Exposure Inputs'!$C$19)/100)*'Exposure Inputs'!$F$12*'Exposure Inputs'!$C$15)/('Exposure Inputs'!$C$14*'Exposure Inputs'!$C$16)</f>
        <v>2.5465402177730944E-6</v>
      </c>
      <c r="AE5" s="21">
        <f>'Exposure Inputs'!$E$64/AA5</f>
        <v>4671.3270281384011</v>
      </c>
      <c r="AF5" s="21">
        <f>'Exposure Inputs'!$E$65/AB5</f>
        <v>33328.510569889884</v>
      </c>
      <c r="AG5" s="20">
        <f>($H5*(1-('Exposure Inputs'!$C$19/100))*'Exposure Inputs'!$G$6*'Exposure Inputs'!$C$15)/('Exposure Inputs'!$G$8*'Exposure Inputs'!$G$11)</f>
        <v>5.7361635220125784E-4</v>
      </c>
      <c r="AH5" s="21">
        <f>($G5*(1-('Exposure Inputs'!$C$19)/100)*'Exposure Inputs'!$G$7*'Exposure Inputs'!$G$12*'Exposure Inputs'!$C$15*B5)/('Exposure Inputs'!$G$8*'Exposure Inputs'!$G$13*'Exposure Inputs'!$C$16)</f>
        <v>1.0504161281985008E-4</v>
      </c>
      <c r="AI5" s="21">
        <f>($G5*(1-('Exposure Inputs'!$C$19)/100)*'Exposure Inputs'!$G$7*'Exposure Inputs'!$G$12*'Exposure Inputs'!$C$15)/('Exposure Inputs'!$G$8*'Exposure Inputs'!$C$14*'Exposure Inputs'!$C$16)</f>
        <v>2.3543485032241813E-8</v>
      </c>
      <c r="AJ5" s="21">
        <f>($G5*(1-('Exposure Inputs'!$C$19)/100)*'Exposure Inputs'!$G$12*'Exposure Inputs'!$C$15)/('Exposure Inputs'!$C$14*'Exposure Inputs'!$C$16)</f>
        <v>2.5465402177730944E-6</v>
      </c>
      <c r="AK5" s="21">
        <f>'Exposure Inputs'!$E$64/AG5</f>
        <v>3660.9834987116938</v>
      </c>
      <c r="AL5" s="21">
        <f>'Exposure Inputs'!$E$65/AH5</f>
        <v>19992.076888628617</v>
      </c>
      <c r="AM5" s="20">
        <f>($H5*(1-('Exposure Inputs'!$C$19/100))*'Exposure Inputs'!$H$6*'Exposure Inputs'!$C$15)/('Exposure Inputs'!$H$8*'Exposure Inputs'!$H$11)</f>
        <v>7.2804320987654317E-4</v>
      </c>
      <c r="AN5" s="21">
        <f>($G5*(1-('Exposure Inputs'!$C$19)/100)*'Exposure Inputs'!$H$7*'Exposure Inputs'!$H$12*'Exposure Inputs'!$C$15*B5)/('Exposure Inputs'!$H$8*'Exposure Inputs'!$H$13*'Exposure Inputs'!$C$16)</f>
        <v>1.3676052765093861E-4</v>
      </c>
      <c r="AO5" s="21">
        <f>($G5*(1-('Exposure Inputs'!$C$19)/100)*'Exposure Inputs'!$H$7*'Exposure Inputs'!$H$12*'Exposure Inputs'!$C$15)/('Exposure Inputs'!$H$8*'Exposure Inputs'!$C$14*'Exposure Inputs'!$C$16)</f>
        <v>3.0652798917639098E-8</v>
      </c>
      <c r="AP5" s="21">
        <f>($G5*(1-('Exposure Inputs'!$C$19)/100)*'Exposure Inputs'!$H$12*'Exposure Inputs'!$C$15)/('Exposure Inputs'!$C$14*'Exposure Inputs'!$C$16)</f>
        <v>2.5465402177730944E-6</v>
      </c>
      <c r="AQ5" s="21">
        <f>'Exposure Inputs'!$E$64/AM5</f>
        <v>2884.4441806635414</v>
      </c>
      <c r="AR5" s="21">
        <f>'Exposure Inputs'!$E$65/AN5</f>
        <v>15355.307822151324</v>
      </c>
    </row>
    <row r="6" spans="1:44" s="11" customFormat="1" ht="52" x14ac:dyDescent="0.35">
      <c r="A6" s="15" t="s">
        <v>235</v>
      </c>
      <c r="B6" s="16">
        <v>300</v>
      </c>
      <c r="C6" s="23">
        <v>43</v>
      </c>
      <c r="D6" s="16">
        <v>13821</v>
      </c>
      <c r="E6" s="16">
        <v>69800</v>
      </c>
      <c r="F6" s="19">
        <v>0</v>
      </c>
      <c r="G6" s="19">
        <v>616</v>
      </c>
      <c r="H6" s="19">
        <v>885</v>
      </c>
      <c r="I6" s="20">
        <f>($H6*(1-('Exposure Inputs'!$C$19/100))*'Exposure Inputs'!$C$6*1*'Exposure Inputs'!$C$15)/('Exposure Inputs'!$C$8*'Exposure Inputs'!$C$11)</f>
        <v>3.5614457236842104E-2</v>
      </c>
      <c r="J6" s="21">
        <f>($G6*(1-('Exposure Inputs'!$C$19)/100)*'Exposure Inputs'!$C$7*'Exposure Inputs'!$C$12*'Exposure Inputs'!$C$15*B6)/('Exposure Inputs'!$C$8*'Exposure Inputs'!$C$13*'Exposure Inputs'!$C$16)</f>
        <v>5.5668723864455653E-3</v>
      </c>
      <c r="K6" s="21">
        <f>($G6*(1-('Exposure Inputs'!$C$19)/100)*'Exposure Inputs'!$C$7*'Exposure Inputs'!$C$12*'Exposure Inputs'!$C$15)/('Exposure Inputs'!$C$8*'Exposure Inputs'!$C$14*'Exposure Inputs'!$C$16)</f>
        <v>1.3560330172110993E-5</v>
      </c>
      <c r="L6" s="21">
        <f>($G6*(1-('Exposure Inputs'!$C$19)/100)*'Exposure Inputs'!$C$12*'Exposure Inputs'!$C$15)/('Exposure Inputs'!$C$14*'Exposure Inputs'!$C$16)</f>
        <v>1.2332982086406745E-3</v>
      </c>
      <c r="M6" s="21">
        <f>'Exposure Inputs'!$E$64/$I6</f>
        <v>58.964818304955443</v>
      </c>
      <c r="N6" s="21">
        <f>'Exposure Inputs'!$E$65/$J6</f>
        <v>377.23156814464812</v>
      </c>
      <c r="O6" s="20">
        <f>($H6*(1-('Exposure Inputs'!$C$19/100))*'Exposure Inputs'!$D$6*1*'Exposure Inputs'!$C$15)/('Exposure Inputs'!$D$8*'Exposure Inputs'!$D$11)</f>
        <v>0.12495446808510639</v>
      </c>
      <c r="P6" s="21">
        <f>($G6*(1-('Exposure Inputs'!$C$19)/100)*'Exposure Inputs'!$D$7*'Exposure Inputs'!$D$12*'Exposure Inputs'!$C$15*B6)/('Exposure Inputs'!$D$8*'Exposure Inputs'!$D$13*'Exposure Inputs'!$C$16)</f>
        <v>1.4219527834450598E-2</v>
      </c>
      <c r="Q6" s="21">
        <f>($G6*(1-('Exposure Inputs'!$C$19)/100)*'Exposure Inputs'!$D$7*'Exposure Inputs'!$D$12*'Exposure Inputs'!$C$15)/('Exposure Inputs'!$D$8*'Exposure Inputs'!$C$14*'Exposure Inputs'!$C$16)</f>
        <v>6.0767212967737599E-7</v>
      </c>
      <c r="R6" s="21">
        <f>($G6*(1-('Exposure Inputs'!$C$19)/100)*'Exposure Inputs'!$D$12*'Exposure Inputs'!$C$15)/('Exposure Inputs'!$C$14*'Exposure Inputs'!$C$16)</f>
        <v>2.1636810677906566E-5</v>
      </c>
      <c r="S6" s="22">
        <f>'Exposure Inputs'!$E$64/O6</f>
        <v>16.806121719230493</v>
      </c>
      <c r="T6" s="21">
        <f>'Exposure Inputs'!$E$65/P6</f>
        <v>147.68422865013775</v>
      </c>
      <c r="U6" s="20">
        <f>($H6*(1-('Exposure Inputs'!$C$19/100))*'Exposure Inputs'!$E$6*'Exposure Inputs'!$C$15)/('Exposure Inputs'!$E$8*'Exposure Inputs'!$E$11)</f>
        <v>2.7365782122905028E-2</v>
      </c>
      <c r="V6" s="21">
        <f>($G6*(1-('Exposure Inputs'!$C$19)/100)*'Exposure Inputs'!$E$7*'Exposure Inputs'!$E$12*'Exposure Inputs'!$C$15*B6)/('Exposure Inputs'!$E$8*'Exposure Inputs'!$E$13*'Exposure Inputs'!$C$16)</f>
        <v>3.0830642075457262E-3</v>
      </c>
      <c r="W6" s="21">
        <f>($G6*(1-('Exposure Inputs'!$C$19)/100)*'Exposure Inputs'!$E$7*'Exposure Inputs'!$E$12*'Exposure Inputs'!$C$15)/('Exposure Inputs'!$E$8*'Exposure Inputs'!$C$14*'Exposure Inputs'!$C$16)</f>
        <v>6.5877440332173641E-7</v>
      </c>
      <c r="X6" s="21">
        <f>($G6*(1-('Exposure Inputs'!$C$19)/100)*'Exposure Inputs'!$E$12*'Exposure Inputs'!$C$15)/('Exposure Inputs'!$C$14*'Exposure Inputs'!$C$16)</f>
        <v>1.0818405338953285E-4</v>
      </c>
      <c r="Y6" s="21">
        <f>'Exposure Inputs'!$E$64/U6</f>
        <v>76.738168511628615</v>
      </c>
      <c r="Z6" s="21">
        <f>'Exposure Inputs'!$E$65/V6</f>
        <v>681.14053377814844</v>
      </c>
      <c r="AA6" s="20">
        <f>($H6*(1-('Exposure Inputs'!$C$19/100))*'Exposure Inputs'!$F$6*'Exposure Inputs'!$C$15)/('Exposure Inputs'!$F$8*'Exposure Inputs'!$F$11)</f>
        <v>2.7438116197183098E-2</v>
      </c>
      <c r="AB6" s="21">
        <f>($G6*(1-('Exposure Inputs'!$C$19)/100)*'Exposure Inputs'!$F$7*'Exposure Inputs'!$F$12*'Exposure Inputs'!$C$15*B6)/('Exposure Inputs'!$F$8*'Exposure Inputs'!$F$13*'Exposure Inputs'!$C$16)</f>
        <v>2.8078333011769246E-3</v>
      </c>
      <c r="AC6" s="21">
        <f>($G6*(1-('Exposure Inputs'!$C$19)/100)*'Exposure Inputs'!$F$7*'Exposure Inputs'!$F$12*'Exposure Inputs'!$C$15)/('Exposure Inputs'!$F$8*'Exposure Inputs'!$C$14*'Exposure Inputs'!$C$16)</f>
        <v>5.9996438059335996E-7</v>
      </c>
      <c r="AD6" s="21">
        <f>($G6*(1-('Exposure Inputs'!$C$19)/100)*'Exposure Inputs'!$F$12*'Exposure Inputs'!$C$15)/('Exposure Inputs'!$C$14*'Exposure Inputs'!$C$16)</f>
        <v>1.0818405338953285E-4</v>
      </c>
      <c r="AE6" s="21">
        <f>'Exposure Inputs'!$E$64/AA6</f>
        <v>76.535866562719562</v>
      </c>
      <c r="AF6" s="21">
        <f>'Exposure Inputs'!$E$65/AB6</f>
        <v>747.90764790764797</v>
      </c>
      <c r="AG6" s="20">
        <f>($H6*(1-('Exposure Inputs'!$C$19/100))*'Exposure Inputs'!$G$6*'Exposure Inputs'!$C$15)/('Exposure Inputs'!$G$8*'Exposure Inputs'!$G$11)</f>
        <v>3.5010377358490566E-2</v>
      </c>
      <c r="AH6" s="21">
        <f>($G6*(1-('Exposure Inputs'!$C$19)/100)*'Exposure Inputs'!$G$7*'Exposure Inputs'!$G$12*'Exposure Inputs'!$C$15*B6)/('Exposure Inputs'!$G$8*'Exposure Inputs'!$G$13*'Exposure Inputs'!$C$16)</f>
        <v>4.680899457224089E-3</v>
      </c>
      <c r="AI6" s="21">
        <f>($G6*(1-('Exposure Inputs'!$C$19)/100)*'Exposure Inputs'!$G$7*'Exposure Inputs'!$G$12*'Exposure Inputs'!$C$15)/('Exposure Inputs'!$G$8*'Exposure Inputs'!$C$14*'Exposure Inputs'!$C$16)</f>
        <v>1.0001921917145489E-6</v>
      </c>
      <c r="AJ6" s="21">
        <f>($G6*(1-('Exposure Inputs'!$C$19)/100)*'Exposure Inputs'!$G$12*'Exposure Inputs'!$C$15)/('Exposure Inputs'!$C$14*'Exposure Inputs'!$C$16)</f>
        <v>1.0818405338953285E-4</v>
      </c>
      <c r="AK6" s="21">
        <f>'Exposure Inputs'!$E$64/AG6</f>
        <v>59.982215515615316</v>
      </c>
      <c r="AL6" s="21">
        <f>'Exposure Inputs'!$E$65/AH6</f>
        <v>448.63172541743972</v>
      </c>
      <c r="AM6" s="20">
        <f>($H6*(1-('Exposure Inputs'!$C$19/100))*'Exposure Inputs'!$H$6*'Exposure Inputs'!$C$15)/('Exposure Inputs'!$H$8*'Exposure Inputs'!$H$11)</f>
        <v>4.4435740740740734E-2</v>
      </c>
      <c r="AN6" s="21">
        <f>($G6*(1-('Exposure Inputs'!$C$19)/100)*'Exposure Inputs'!$H$7*'Exposure Inputs'!$H$12*'Exposure Inputs'!$C$15*B6)/('Exposure Inputs'!$H$8*'Exposure Inputs'!$H$13*'Exposure Inputs'!$C$16)</f>
        <v>6.0943683409436832E-3</v>
      </c>
      <c r="AO6" s="21">
        <f>($G6*(1-('Exposure Inputs'!$C$19)/100)*'Exposure Inputs'!$H$7*'Exposure Inputs'!$H$12*'Exposure Inputs'!$C$15)/('Exposure Inputs'!$H$8*'Exposure Inputs'!$C$14*'Exposure Inputs'!$C$16)</f>
        <v>1.302215457466599E-6</v>
      </c>
      <c r="AP6" s="21">
        <f>($G6*(1-('Exposure Inputs'!$C$19)/100)*'Exposure Inputs'!$H$12*'Exposure Inputs'!$C$15)/('Exposure Inputs'!$C$14*'Exposure Inputs'!$C$16)</f>
        <v>1.0818405338953285E-4</v>
      </c>
      <c r="AQ6" s="21">
        <f>'Exposure Inputs'!$E$64/AM6</f>
        <v>47.259254937425254</v>
      </c>
      <c r="AR6" s="21">
        <f>'Exposure Inputs'!$E$65/AN6</f>
        <v>344.58041958041963</v>
      </c>
    </row>
    <row r="7" spans="1:44" s="11" customFormat="1" ht="52" x14ac:dyDescent="0.35">
      <c r="A7" s="15" t="s">
        <v>236</v>
      </c>
      <c r="B7" s="16">
        <v>300</v>
      </c>
      <c r="C7" s="23">
        <v>43</v>
      </c>
      <c r="D7" s="16">
        <v>926000</v>
      </c>
      <c r="E7" s="16">
        <v>1763000</v>
      </c>
      <c r="F7" s="19">
        <v>0</v>
      </c>
      <c r="G7" s="19">
        <v>24.4</v>
      </c>
      <c r="H7" s="19">
        <v>46.6</v>
      </c>
      <c r="I7" s="20">
        <f>($H7*(1-('Exposure Inputs'!$C$19/100))*'Exposure Inputs'!$C$6*1*'Exposure Inputs'!$C$15)/('Exposure Inputs'!$C$8*'Exposure Inputs'!$C$11)</f>
        <v>1.8752923245614033E-3</v>
      </c>
      <c r="J7" s="21">
        <f>($G7*(1-('Exposure Inputs'!$C$19)/100)*'Exposure Inputs'!$C$7*'Exposure Inputs'!$C$12*'Exposure Inputs'!$C$15*B7)/('Exposure Inputs'!$C$8*'Exposure Inputs'!$C$13*'Exposure Inputs'!$C$16)</f>
        <v>2.2050598413842827E-4</v>
      </c>
      <c r="K7" s="21">
        <f>($G7*(1-('Exposure Inputs'!$C$19)/100)*'Exposure Inputs'!$C$7*'Exposure Inputs'!$C$12*'Exposure Inputs'!$C$15)/('Exposure Inputs'!$C$8*'Exposure Inputs'!$C$14*'Exposure Inputs'!$C$16)</f>
        <v>5.3712996136283806E-7</v>
      </c>
      <c r="L7" s="21">
        <f>($G7*(1-('Exposure Inputs'!$C$19)/100)*'Exposure Inputs'!$C$12*'Exposure Inputs'!$C$15)/('Exposure Inputs'!$C$14*'Exposure Inputs'!$C$16)</f>
        <v>4.8851422550052691E-5</v>
      </c>
      <c r="M7" s="21">
        <f>'Exposure Inputs'!$E$64/$I7</f>
        <v>1119.8254120147117</v>
      </c>
      <c r="N7" s="21">
        <f>'Exposure Inputs'!$E$65/$J7</f>
        <v>9523.5510646353778</v>
      </c>
      <c r="O7" s="20">
        <f>($H7*(1-('Exposure Inputs'!$C$19/100))*'Exposure Inputs'!$D$6*1*'Exposure Inputs'!$C$15)/('Exposure Inputs'!$D$8*'Exposure Inputs'!$D$11)</f>
        <v>6.5795234042553196E-3</v>
      </c>
      <c r="P7" s="21">
        <f>($G7*(1-('Exposure Inputs'!$C$19)/100)*'Exposure Inputs'!$D$7*'Exposure Inputs'!$D$12*'Exposure Inputs'!$C$15*B7)/('Exposure Inputs'!$D$8*'Exposure Inputs'!$D$13*'Exposure Inputs'!$C$16)</f>
        <v>5.632410375983678E-4</v>
      </c>
      <c r="Q7" s="21">
        <f>($G7*(1-('Exposure Inputs'!$C$19)/100)*'Exposure Inputs'!$D$7*'Exposure Inputs'!$D$12*'Exposure Inputs'!$C$15)/('Exposure Inputs'!$D$8*'Exposure Inputs'!$C$14*'Exposure Inputs'!$C$16)</f>
        <v>2.407012981189606E-8</v>
      </c>
      <c r="R7" s="21">
        <f>($G7*(1-('Exposure Inputs'!$C$19)/100)*'Exposure Inputs'!$D$12*'Exposure Inputs'!$C$15)/('Exposure Inputs'!$C$14*'Exposure Inputs'!$C$16)</f>
        <v>8.5704250087811728E-7</v>
      </c>
      <c r="S7" s="22">
        <f>'Exposure Inputs'!$E$64/O7</f>
        <v>319.17205410984951</v>
      </c>
      <c r="T7" s="21">
        <f>'Exposure Inputs'!$E$65/P7</f>
        <v>3728.4215101838054</v>
      </c>
      <c r="U7" s="20">
        <f>($H7*(1-('Exposure Inputs'!$C$19/100))*'Exposure Inputs'!$E$6*'Exposure Inputs'!$C$15)/('Exposure Inputs'!$E$8*'Exposure Inputs'!$E$11)</f>
        <v>1.4409553072625698E-3</v>
      </c>
      <c r="V7" s="21">
        <f>($G7*(1-('Exposure Inputs'!$C$19)/100)*'Exposure Inputs'!$E$7*'Exposure Inputs'!$E$12*'Exposure Inputs'!$C$15*B7)/('Exposure Inputs'!$E$8*'Exposure Inputs'!$E$13*'Exposure Inputs'!$C$16)</f>
        <v>1.221213744547333E-4</v>
      </c>
      <c r="W7" s="21">
        <f>($G7*(1-('Exposure Inputs'!$C$19)/100)*'Exposure Inputs'!$E$7*'Exposure Inputs'!$E$12*'Exposure Inputs'!$C$15)/('Exposure Inputs'!$E$8*'Exposure Inputs'!$C$14*'Exposure Inputs'!$C$16)</f>
        <v>2.6094310780925918E-8</v>
      </c>
      <c r="X7" s="21">
        <f>($G7*(1-('Exposure Inputs'!$C$19)/100)*'Exposure Inputs'!$E$12*'Exposure Inputs'!$C$15)/('Exposure Inputs'!$C$14*'Exposure Inputs'!$C$16)</f>
        <v>4.2852125043905869E-6</v>
      </c>
      <c r="Y7" s="21">
        <f>'Exposure Inputs'!$E$64/U7</f>
        <v>1457.3665049955221</v>
      </c>
      <c r="Z7" s="21">
        <f>'Exposure Inputs'!$E$65/V7</f>
        <v>17196.006918333584</v>
      </c>
      <c r="AA7" s="20">
        <f>($H7*(1-('Exposure Inputs'!$C$19/100))*'Exposure Inputs'!$F$6*'Exposure Inputs'!$C$15)/('Exposure Inputs'!$F$8*'Exposure Inputs'!$F$11)</f>
        <v>1.4447640845070423E-3</v>
      </c>
      <c r="AB7" s="21">
        <f>($G7*(1-('Exposure Inputs'!$C$19)/100)*'Exposure Inputs'!$F$7*'Exposure Inputs'!$F$12*'Exposure Inputs'!$C$15*B7)/('Exposure Inputs'!$F$8*'Exposure Inputs'!$F$13*'Exposure Inputs'!$C$16)</f>
        <v>1.1121937102064442E-4</v>
      </c>
      <c r="AC7" s="21">
        <f>($G7*(1-('Exposure Inputs'!$C$19)/100)*'Exposure Inputs'!$F$7*'Exposure Inputs'!$F$12*'Exposure Inputs'!$C$15)/('Exposure Inputs'!$F$8*'Exposure Inputs'!$C$14*'Exposure Inputs'!$C$16)</f>
        <v>2.3764822867659067E-8</v>
      </c>
      <c r="AD7" s="21">
        <f>($G7*(1-('Exposure Inputs'!$C$19)/100)*'Exposure Inputs'!$F$12*'Exposure Inputs'!$C$15)/('Exposure Inputs'!$C$14*'Exposure Inputs'!$C$16)</f>
        <v>4.2852125043905869E-6</v>
      </c>
      <c r="AE7" s="21">
        <f>'Exposure Inputs'!$E$64/AA7</f>
        <v>1453.5245044636656</v>
      </c>
      <c r="AF7" s="21">
        <f>'Exposure Inputs'!$E$65/AB7</f>
        <v>18881.602914389801</v>
      </c>
      <c r="AG7" s="20">
        <f>($H7*(1-('Exposure Inputs'!$C$19/100))*'Exposure Inputs'!$G$6*'Exposure Inputs'!$C$15)/('Exposure Inputs'!$G$8*'Exposure Inputs'!$G$11)</f>
        <v>1.8434842767295601E-3</v>
      </c>
      <c r="AH7" s="21">
        <f>($G7*(1-('Exposure Inputs'!$C$19)/100)*'Exposure Inputs'!$G$7*'Exposure Inputs'!$G$12*'Exposure Inputs'!$C$15*B7)/('Exposure Inputs'!$G$8*'Exposure Inputs'!$G$13*'Exposure Inputs'!$C$16)</f>
        <v>1.854122512277074E-4</v>
      </c>
      <c r="AI7" s="21">
        <f>($G7*(1-('Exposure Inputs'!$C$19)/100)*'Exposure Inputs'!$G$7*'Exposure Inputs'!$G$12*'Exposure Inputs'!$C$15)/('Exposure Inputs'!$G$8*'Exposure Inputs'!$C$14*'Exposure Inputs'!$C$16)</f>
        <v>3.9618002399082781E-8</v>
      </c>
      <c r="AJ7" s="21">
        <f>($G7*(1-('Exposure Inputs'!$C$19)/100)*'Exposure Inputs'!$G$12*'Exposure Inputs'!$C$15)/('Exposure Inputs'!$C$14*'Exposure Inputs'!$C$16)</f>
        <v>4.2852125043905869E-6</v>
      </c>
      <c r="AK7" s="21">
        <f>'Exposure Inputs'!$E$64/AG7</f>
        <v>1139.1472259939817</v>
      </c>
      <c r="AL7" s="21">
        <f>'Exposure Inputs'!$E$65/AH7</f>
        <v>11326.112412177987</v>
      </c>
      <c r="AM7" s="20">
        <f>($H7*(1-('Exposure Inputs'!$C$19/100))*'Exposure Inputs'!$H$6*'Exposure Inputs'!$C$15)/('Exposure Inputs'!$H$8*'Exposure Inputs'!$H$11)</f>
        <v>2.3397802469135799E-3</v>
      </c>
      <c r="AN7" s="21">
        <f>($G7*(1-('Exposure Inputs'!$C$19)/100)*'Exposure Inputs'!$H$7*'Exposure Inputs'!$H$12*'Exposure Inputs'!$C$15*B7)/('Exposure Inputs'!$H$8*'Exposure Inputs'!$H$13*'Exposure Inputs'!$C$16)</f>
        <v>2.41400304414003E-4</v>
      </c>
      <c r="AO7" s="21">
        <f>($G7*(1-('Exposure Inputs'!$C$19)/100)*'Exposure Inputs'!$H$7*'Exposure Inputs'!$H$12*'Exposure Inputs'!$C$15)/('Exposure Inputs'!$H$8*'Exposure Inputs'!$C$14*'Exposure Inputs'!$C$16)</f>
        <v>5.1581261626923718E-8</v>
      </c>
      <c r="AP7" s="21">
        <f>($G7*(1-('Exposure Inputs'!$C$19)/100)*'Exposure Inputs'!$H$12*'Exposure Inputs'!$C$15)/('Exposure Inputs'!$C$14*'Exposure Inputs'!$C$16)</f>
        <v>4.2852125043905869E-6</v>
      </c>
      <c r="AQ7" s="21">
        <f>'Exposure Inputs'!$E$64/AM7</f>
        <v>897.52018497041524</v>
      </c>
      <c r="AR7" s="21">
        <f>'Exposure Inputs'!$E$65/AN7</f>
        <v>8699.2433795712514</v>
      </c>
    </row>
    <row r="8" spans="1:44" s="11" customFormat="1" ht="52" x14ac:dyDescent="0.35">
      <c r="A8" s="15" t="s">
        <v>237</v>
      </c>
      <c r="B8" s="16">
        <v>300</v>
      </c>
      <c r="C8" s="23">
        <v>43</v>
      </c>
      <c r="D8" s="16">
        <v>14320000</v>
      </c>
      <c r="E8" s="16">
        <v>25240000</v>
      </c>
      <c r="F8" s="19">
        <v>0</v>
      </c>
      <c r="G8" s="19">
        <v>1.7</v>
      </c>
      <c r="H8" s="19">
        <v>3</v>
      </c>
      <c r="I8" s="20">
        <f>($H8*(1-('Exposure Inputs'!$C$19/100))*'Exposure Inputs'!$C$6*1*'Exposure Inputs'!$C$15)/('Exposure Inputs'!$C$8*'Exposure Inputs'!$C$11)</f>
        <v>1.2072697368421053E-4</v>
      </c>
      <c r="J8" s="21">
        <f>($G8*(1-('Exposure Inputs'!$C$19)/100)*'Exposure Inputs'!$C$7*'Exposure Inputs'!$C$12*'Exposure Inputs'!$C$15*B8)/('Exposure Inputs'!$C$8*'Exposure Inputs'!$C$13*'Exposure Inputs'!$C$16)</f>
        <v>1.5363121845710169E-5</v>
      </c>
      <c r="K8" s="21">
        <f>($G8*(1-('Exposure Inputs'!$C$19)/100)*'Exposure Inputs'!$C$7*'Exposure Inputs'!$C$12*'Exposure Inputs'!$C$15)/('Exposure Inputs'!$C$8*'Exposure Inputs'!$C$14*'Exposure Inputs'!$C$16)</f>
        <v>3.7422989111345277E-8</v>
      </c>
      <c r="L8" s="21">
        <f>($G8*(1-('Exposure Inputs'!$C$19)/100)*'Exposure Inputs'!$C$12*'Exposure Inputs'!$C$15)/('Exposure Inputs'!$C$14*'Exposure Inputs'!$C$16)</f>
        <v>3.4035827186512117E-6</v>
      </c>
      <c r="M8" s="21">
        <f>'Exposure Inputs'!$E$64/$I8</f>
        <v>17394.621399961856</v>
      </c>
      <c r="N8" s="21">
        <f>'Exposure Inputs'!$E$65/$J8</f>
        <v>136690.96822182537</v>
      </c>
      <c r="O8" s="20">
        <f>($H8*(1-('Exposure Inputs'!$C$19/100))*'Exposure Inputs'!$D$6*1*'Exposure Inputs'!$C$15)/('Exposure Inputs'!$D$8*'Exposure Inputs'!$D$11)</f>
        <v>4.235744680851065E-4</v>
      </c>
      <c r="P8" s="21">
        <f>($G8*(1-('Exposure Inputs'!$C$19)/100)*'Exposure Inputs'!$D$7*'Exposure Inputs'!$D$12*'Exposure Inputs'!$C$15*B8)/('Exposure Inputs'!$D$8*'Exposure Inputs'!$D$13*'Exposure Inputs'!$C$16)</f>
        <v>3.9242203439230544E-5</v>
      </c>
      <c r="Q8" s="21">
        <f>($G8*(1-('Exposure Inputs'!$C$19)/100)*'Exposure Inputs'!$D$7*'Exposure Inputs'!$D$12*'Exposure Inputs'!$C$15)/('Exposure Inputs'!$D$8*'Exposure Inputs'!$C$14*'Exposure Inputs'!$C$16)</f>
        <v>1.6770172409927584E-9</v>
      </c>
      <c r="R8" s="21">
        <f>($G8*(1-('Exposure Inputs'!$C$19)/100)*'Exposure Inputs'!$D$12*'Exposure Inputs'!$C$15)/('Exposure Inputs'!$C$14*'Exposure Inputs'!$C$16)</f>
        <v>5.971197752019669E-8</v>
      </c>
      <c r="S8" s="22">
        <f>'Exposure Inputs'!$E$64/O8</f>
        <v>4957.8059071729949</v>
      </c>
      <c r="T8" s="21">
        <f>'Exposure Inputs'!$E$65/P8</f>
        <v>53513.814616755793</v>
      </c>
      <c r="U8" s="20">
        <f>($H8*(1-('Exposure Inputs'!$C$19/100))*'Exposure Inputs'!$E$6*'Exposure Inputs'!$C$15)/('Exposure Inputs'!$E$8*'Exposure Inputs'!$E$11)</f>
        <v>9.2765363128491615E-5</v>
      </c>
      <c r="V8" s="21">
        <f>($G8*(1-('Exposure Inputs'!$C$19)/100)*'Exposure Inputs'!$E$7*'Exposure Inputs'!$E$12*'Exposure Inputs'!$C$15*B8)/('Exposure Inputs'!$E$8*'Exposure Inputs'!$E$13*'Exposure Inputs'!$C$16)</f>
        <v>8.5084564169281408E-6</v>
      </c>
      <c r="W8" s="21">
        <f>($G8*(1-('Exposure Inputs'!$C$19)/100)*'Exposure Inputs'!$E$7*'Exposure Inputs'!$E$12*'Exposure Inputs'!$C$15)/('Exposure Inputs'!$E$8*'Exposure Inputs'!$C$14*'Exposure Inputs'!$C$16)</f>
        <v>1.8180462429333633E-9</v>
      </c>
      <c r="X8" s="21">
        <f>($G8*(1-('Exposure Inputs'!$C$19)/100)*'Exposure Inputs'!$E$12*'Exposure Inputs'!$C$15)/('Exposure Inputs'!$C$14*'Exposure Inputs'!$C$16)</f>
        <v>2.9855988760098349E-7</v>
      </c>
      <c r="Y8" s="21">
        <f>'Exposure Inputs'!$E$64/U8</f>
        <v>22637.759710930444</v>
      </c>
      <c r="Z8" s="21">
        <f>'Exposure Inputs'!$E$65/V8</f>
        <v>246813.27576902317</v>
      </c>
      <c r="AA8" s="20">
        <f>($H8*(1-('Exposure Inputs'!$C$19/100))*'Exposure Inputs'!$F$6*'Exposure Inputs'!$C$15)/('Exposure Inputs'!$F$8*'Exposure Inputs'!$F$11)</f>
        <v>9.3010563380281682E-5</v>
      </c>
      <c r="AB8" s="21">
        <f>($G8*(1-('Exposure Inputs'!$C$19)/100)*'Exposure Inputs'!$F$7*'Exposure Inputs'!$F$12*'Exposure Inputs'!$C$15*B8)/('Exposure Inputs'!$F$8*'Exposure Inputs'!$F$13*'Exposure Inputs'!$C$16)</f>
        <v>7.7488906038973564E-6</v>
      </c>
      <c r="AC8" s="21">
        <f>($G8*(1-('Exposure Inputs'!$C$19)/100)*'Exposure Inputs'!$F$7*'Exposure Inputs'!$F$12*'Exposure Inputs'!$C$15)/('Exposure Inputs'!$F$8*'Exposure Inputs'!$C$14*'Exposure Inputs'!$C$16)</f>
        <v>1.6557458555336234E-9</v>
      </c>
      <c r="AD8" s="21">
        <f>($G8*(1-('Exposure Inputs'!$C$19)/100)*'Exposure Inputs'!$F$12*'Exposure Inputs'!$C$15)/('Exposure Inputs'!$C$14*'Exposure Inputs'!$C$16)</f>
        <v>2.9855988760098349E-7</v>
      </c>
      <c r="AE8" s="21">
        <f>'Exposure Inputs'!$E$64/AA8</f>
        <v>22578.080636002276</v>
      </c>
      <c r="AF8" s="21">
        <f>'Exposure Inputs'!$E$65/AB8</f>
        <v>271006.53594771243</v>
      </c>
      <c r="AG8" s="20">
        <f>($H8*(1-('Exposure Inputs'!$C$19/100))*'Exposure Inputs'!$G$6*'Exposure Inputs'!$C$15)/('Exposure Inputs'!$G$8*'Exposure Inputs'!$G$11)</f>
        <v>1.1867924528301886E-4</v>
      </c>
      <c r="AH8" s="21">
        <f>($G8*(1-('Exposure Inputs'!$C$19)/100)*'Exposure Inputs'!$G$7*'Exposure Inputs'!$G$12*'Exposure Inputs'!$C$15*B8)/('Exposure Inputs'!$G$8*'Exposure Inputs'!$G$13*'Exposure Inputs'!$C$16)</f>
        <v>1.2918066683897647E-5</v>
      </c>
      <c r="AI8" s="21">
        <f>($G8*(1-('Exposure Inputs'!$C$19)/100)*'Exposure Inputs'!$G$7*'Exposure Inputs'!$G$12*'Exposure Inputs'!$C$15)/('Exposure Inputs'!$G$8*'Exposure Inputs'!$C$14*'Exposure Inputs'!$C$16)</f>
        <v>2.7602706589524887E-9</v>
      </c>
      <c r="AJ8" s="21">
        <f>($G8*(1-('Exposure Inputs'!$C$19)/100)*'Exposure Inputs'!$G$12*'Exposure Inputs'!$C$15)/('Exposure Inputs'!$C$14*'Exposure Inputs'!$C$16)</f>
        <v>2.9855988760098349E-7</v>
      </c>
      <c r="AK8" s="21">
        <f>'Exposure Inputs'!$E$64/AG8</f>
        <v>17694.75357710652</v>
      </c>
      <c r="AL8" s="21">
        <f>'Exposure Inputs'!$E$65/AH8</f>
        <v>162563.02521008404</v>
      </c>
      <c r="AM8" s="20">
        <f>($H8*(1-('Exposure Inputs'!$C$19/100))*'Exposure Inputs'!$H$6*'Exposure Inputs'!$C$15)/('Exposure Inputs'!$H$8*'Exposure Inputs'!$H$11)</f>
        <v>1.506296296296296E-4</v>
      </c>
      <c r="AN8" s="21">
        <f>($G8*(1-('Exposure Inputs'!$C$19)/100)*'Exposure Inputs'!$H$7*'Exposure Inputs'!$H$12*'Exposure Inputs'!$C$15*B8)/('Exposure Inputs'!$H$8*'Exposure Inputs'!$H$13*'Exposure Inputs'!$C$16)</f>
        <v>1.6818873668188736E-5</v>
      </c>
      <c r="AO8" s="21">
        <f>($G8*(1-('Exposure Inputs'!$C$19)/100)*'Exposure Inputs'!$H$7*'Exposure Inputs'!$H$12*'Exposure Inputs'!$C$15)/('Exposure Inputs'!$H$8*'Exposure Inputs'!$C$14*'Exposure Inputs'!$C$16)</f>
        <v>3.5937764248266532E-9</v>
      </c>
      <c r="AP8" s="21">
        <f>($G8*(1-('Exposure Inputs'!$C$19)/100)*'Exposure Inputs'!$H$12*'Exposure Inputs'!$C$15)/('Exposure Inputs'!$C$14*'Exposure Inputs'!$C$16)</f>
        <v>2.9855988760098349E-7</v>
      </c>
      <c r="AQ8" s="21">
        <f>'Exposure Inputs'!$E$64/AM8</f>
        <v>13941.480206540451</v>
      </c>
      <c r="AR8" s="21">
        <f>'Exposure Inputs'!$E$65/AN8</f>
        <v>124859.72850678735</v>
      </c>
    </row>
    <row r="9" spans="1:44" s="11" customFormat="1" ht="13" x14ac:dyDescent="0.35">
      <c r="A9" s="15" t="s">
        <v>44</v>
      </c>
      <c r="B9" s="16">
        <v>300</v>
      </c>
      <c r="C9" s="24" t="s">
        <v>45</v>
      </c>
      <c r="D9" s="24" t="s">
        <v>45</v>
      </c>
      <c r="E9" s="24" t="s">
        <v>45</v>
      </c>
      <c r="F9" s="24" t="s">
        <v>45</v>
      </c>
      <c r="G9" s="19">
        <v>26.8</v>
      </c>
      <c r="H9" s="19">
        <v>26.8</v>
      </c>
      <c r="I9" s="20">
        <f>($H9*(1-('Exposure Inputs'!$C$19/100))*'Exposure Inputs'!$C$6*1*'Exposure Inputs'!$C$15)/('Exposure Inputs'!$C$8*'Exposure Inputs'!$C$11)</f>
        <v>1.0784942982456141E-3</v>
      </c>
      <c r="J9" s="21">
        <f>($G9*(1-('Exposure Inputs'!$C$19)/100)*'Exposure Inputs'!$C$7*'Exposure Inputs'!$C$12*'Exposure Inputs'!$C$15*B9)/('Exposure Inputs'!$C$8*'Exposure Inputs'!$C$13*'Exposure Inputs'!$C$16)</f>
        <v>2.4219509733237204E-4</v>
      </c>
      <c r="K9" s="21">
        <f>($G9*(1-('Exposure Inputs'!$C$19)/100)*'Exposure Inputs'!$C$7*'Exposure Inputs'!$C$12*'Exposure Inputs'!$C$15)/('Exposure Inputs'!$C$8*'Exposure Inputs'!$C$14*'Exposure Inputs'!$C$16)</f>
        <v>5.8996241657885501E-7</v>
      </c>
      <c r="L9" s="21">
        <f>($G9*(1-('Exposure Inputs'!$C$19)/100)*'Exposure Inputs'!$C$12*'Exposure Inputs'!$C$15)/('Exposure Inputs'!$C$14*'Exposure Inputs'!$C$16)</f>
        <v>5.3656480505795576E-5</v>
      </c>
      <c r="M9" s="21">
        <f>'Exposure Inputs'!$E$64/$I9</f>
        <v>1947.1591119360282</v>
      </c>
      <c r="N9" s="21">
        <f>'Exposure Inputs'!$E$65/$J9</f>
        <v>8670.6957454142976</v>
      </c>
      <c r="O9" s="20">
        <f>($H9*(1-('Exposure Inputs'!$C$19/100))*'Exposure Inputs'!$D$6*1*'Exposure Inputs'!$C$15)/('Exposure Inputs'!$D$8*'Exposure Inputs'!$D$11)</f>
        <v>3.7839319148936174E-3</v>
      </c>
      <c r="P9" s="21">
        <f>($G9*(1-('Exposure Inputs'!$C$19)/100)*'Exposure Inputs'!$D$7*'Exposure Inputs'!$D$12*'Exposure Inputs'!$C$15*B9)/('Exposure Inputs'!$D$8*'Exposure Inputs'!$D$13*'Exposure Inputs'!$C$16)</f>
        <v>6.186417953949287E-4</v>
      </c>
      <c r="Q9" s="21">
        <f>($G9*(1-('Exposure Inputs'!$C$19)/100)*'Exposure Inputs'!$D$7*'Exposure Inputs'!$D$12*'Exposure Inputs'!$C$15)/('Exposure Inputs'!$D$8*'Exposure Inputs'!$C$14*'Exposure Inputs'!$C$16)</f>
        <v>2.6437683563885837E-8</v>
      </c>
      <c r="R9" s="21">
        <f>($G9*(1-('Exposure Inputs'!$C$19)/100)*'Exposure Inputs'!$D$12*'Exposure Inputs'!$C$15)/('Exposure Inputs'!$C$14*'Exposure Inputs'!$C$16)</f>
        <v>9.4134176325957153E-7</v>
      </c>
      <c r="S9" s="21">
        <f>'Exposure Inputs'!$E$64/O9</f>
        <v>554.97827319100691</v>
      </c>
      <c r="T9" s="21">
        <f>'Exposure Inputs'!$E$65/P9</f>
        <v>3394.5330167345087</v>
      </c>
      <c r="U9" s="20">
        <f>($H9*(1-('Exposure Inputs'!$C$19/100))*'Exposure Inputs'!$E$6*'Exposure Inputs'!$C$15)/('Exposure Inputs'!$E$8*'Exposure Inputs'!$E$11)</f>
        <v>8.2870391061452527E-4</v>
      </c>
      <c r="V9" s="21">
        <f>($G9*(1-('Exposure Inputs'!$C$19)/100)*'Exposure Inputs'!$E$7*'Exposure Inputs'!$E$12*'Exposure Inputs'!$C$15*B9)/('Exposure Inputs'!$E$8*'Exposure Inputs'!$E$13*'Exposure Inputs'!$C$16)</f>
        <v>1.3413331292569072E-4</v>
      </c>
      <c r="W9" s="21">
        <f>($G9*(1-('Exposure Inputs'!$C$19)/100)*'Exposure Inputs'!$E$7*'Exposure Inputs'!$E$12*'Exposure Inputs'!$C$15)/('Exposure Inputs'!$E$8*'Exposure Inputs'!$C$14*'Exposure Inputs'!$C$16)</f>
        <v>2.8660964300361264E-8</v>
      </c>
      <c r="X9" s="21">
        <f>($G9*(1-('Exposure Inputs'!$C$19)/100)*'Exposure Inputs'!$E$12*'Exposure Inputs'!$C$15)/('Exposure Inputs'!$C$14*'Exposure Inputs'!$C$16)</f>
        <v>4.7067088162978574E-6</v>
      </c>
      <c r="Y9" s="21">
        <f>'Exposure Inputs'!$E$64/U9</f>
        <v>2534.0775795817658</v>
      </c>
      <c r="Z9" s="21">
        <f>'Exposure Inputs'!$E$65/V9</f>
        <v>15656.066000273855</v>
      </c>
      <c r="AA9" s="20">
        <f>($H9*(1-('Exposure Inputs'!$C$19/100))*'Exposure Inputs'!$F$6*'Exposure Inputs'!$C$15)/('Exposure Inputs'!$F$8*'Exposure Inputs'!$F$11)</f>
        <v>8.3089436619718314E-4</v>
      </c>
      <c r="AB9" s="21">
        <f>($G9*(1-('Exposure Inputs'!$C$19)/100)*'Exposure Inputs'!$F$7*'Exposure Inputs'!$F$12*'Exposure Inputs'!$C$15*B9)/('Exposure Inputs'!$F$8*'Exposure Inputs'!$F$13*'Exposure Inputs'!$C$16)</f>
        <v>1.2215898128497012E-4</v>
      </c>
      <c r="AC9" s="21">
        <f>($G9*(1-('Exposure Inputs'!$C$19)/100)*'Exposure Inputs'!$F$7*'Exposure Inputs'!$F$12*'Exposure Inputs'!$C$15)/('Exposure Inputs'!$F$8*'Exposure Inputs'!$C$14*'Exposure Inputs'!$C$16)</f>
        <v>2.6102346428412419E-8</v>
      </c>
      <c r="AD9" s="21">
        <f>($G9*(1-('Exposure Inputs'!$C$19)/100)*'Exposure Inputs'!$F$12*'Exposure Inputs'!$C$15)/('Exposure Inputs'!$C$14*'Exposure Inputs'!$C$16)</f>
        <v>4.7067088162978574E-6</v>
      </c>
      <c r="AE9" s="21">
        <f>'Exposure Inputs'!$E$64/AA9</f>
        <v>2527.3970861196572</v>
      </c>
      <c r="AF9" s="21">
        <f>'Exposure Inputs'!$E$65/AB9</f>
        <v>17190.713101160862</v>
      </c>
      <c r="AG9" s="20">
        <f>($H9*(1-('Exposure Inputs'!$C$19/100))*'Exposure Inputs'!$G$6*'Exposure Inputs'!$C$15)/('Exposure Inputs'!$G$8*'Exposure Inputs'!$G$11)</f>
        <v>1.0602012578616352E-3</v>
      </c>
      <c r="AH9" s="21">
        <f>($G9*(1-('Exposure Inputs'!$C$19)/100)*'Exposure Inputs'!$G$7*'Exposure Inputs'!$G$12*'Exposure Inputs'!$C$15*B9)/('Exposure Inputs'!$G$8*'Exposure Inputs'!$G$13*'Exposure Inputs'!$C$16)</f>
        <v>2.0364952184026881E-4</v>
      </c>
      <c r="AI9" s="21">
        <f>($G9*(1-('Exposure Inputs'!$C$19)/100)*'Exposure Inputs'!$G$7*'Exposure Inputs'!$G$12*'Exposure Inputs'!$C$15)/('Exposure Inputs'!$G$8*'Exposure Inputs'!$C$14*'Exposure Inputs'!$C$16)</f>
        <v>4.3514855094074529E-8</v>
      </c>
      <c r="AJ9" s="21">
        <f>($G9*(1-('Exposure Inputs'!$C$19)/100)*'Exposure Inputs'!$G$12*'Exposure Inputs'!$C$15)/('Exposure Inputs'!$C$14*'Exposure Inputs'!$C$16)</f>
        <v>4.7067088162978574E-6</v>
      </c>
      <c r="AK9" s="21">
        <f>'Exposure Inputs'!$E$64/AG9</f>
        <v>1980.7559974372969</v>
      </c>
      <c r="AL9" s="21">
        <f>'Exposure Inputs'!$E$65/AH9</f>
        <v>10311.83368869936</v>
      </c>
      <c r="AM9" s="20">
        <f>($H9*(1-('Exposure Inputs'!$C$19/100))*'Exposure Inputs'!$H$6*'Exposure Inputs'!$C$15)/('Exposure Inputs'!$H$8*'Exposure Inputs'!$H$11)</f>
        <v>1.3456246913580246E-3</v>
      </c>
      <c r="AN9" s="21">
        <f>($G9*(1-('Exposure Inputs'!$C$19)/100)*'Exposure Inputs'!$H$7*'Exposure Inputs'!$H$12*'Exposure Inputs'!$C$15*B9)/('Exposure Inputs'!$H$8*'Exposure Inputs'!$H$13*'Exposure Inputs'!$C$16)</f>
        <v>2.6514459665144595E-4</v>
      </c>
      <c r="AO9" s="21">
        <f>($G9*(1-('Exposure Inputs'!$C$19)/100)*'Exposure Inputs'!$H$7*'Exposure Inputs'!$H$12*'Exposure Inputs'!$C$15)/('Exposure Inputs'!$H$8*'Exposure Inputs'!$C$14*'Exposure Inputs'!$C$16)</f>
        <v>5.6654828344326058E-8</v>
      </c>
      <c r="AP9" s="21">
        <f>($G9*(1-('Exposure Inputs'!$C$19)/100)*'Exposure Inputs'!$H$12*'Exposure Inputs'!$C$15)/('Exposure Inputs'!$C$14*'Exposure Inputs'!$C$16)</f>
        <v>4.7067088162978574E-6</v>
      </c>
      <c r="AQ9" s="21">
        <f>'Exposure Inputs'!$E$64/AM9</f>
        <v>1560.6134559560205</v>
      </c>
      <c r="AR9" s="21">
        <f>'Exposure Inputs'!$E$65/AN9</f>
        <v>7920.2066590126296</v>
      </c>
    </row>
    <row r="10" spans="1:44" s="11" customFormat="1" ht="13" x14ac:dyDescent="0.35">
      <c r="G10" s="25"/>
    </row>
    <row r="11" spans="1:44" s="11" customFormat="1" ht="13" x14ac:dyDescent="0.35">
      <c r="C11" s="23"/>
      <c r="G11" s="25"/>
    </row>
    <row r="12" spans="1:44" s="11" customFormat="1" ht="13" x14ac:dyDescent="0.35"/>
    <row r="13" spans="1:44" s="11" customFormat="1" ht="13" x14ac:dyDescent="0.35"/>
    <row r="14" spans="1:44" s="11" customFormat="1" ht="13" x14ac:dyDescent="0.35"/>
    <row r="15" spans="1:44" s="11" customFormat="1" ht="13" x14ac:dyDescent="0.35"/>
    <row r="16" spans="1:44" s="11" customFormat="1" ht="13" x14ac:dyDescent="0.35"/>
    <row r="17" s="11" customFormat="1" ht="13" x14ac:dyDescent="0.35"/>
    <row r="18" s="11" customFormat="1" ht="13" x14ac:dyDescent="0.35"/>
    <row r="19" s="11" customFormat="1" ht="13" x14ac:dyDescent="0.35"/>
    <row r="20" s="11" customFormat="1" ht="13" x14ac:dyDescent="0.35"/>
    <row r="21" s="11" customFormat="1" ht="13" x14ac:dyDescent="0.35"/>
    <row r="22" s="11" customFormat="1" ht="13" x14ac:dyDescent="0.35"/>
    <row r="23" s="11" customFormat="1" ht="13" x14ac:dyDescent="0.35"/>
    <row r="24" s="11" customFormat="1" ht="13" x14ac:dyDescent="0.35"/>
    <row r="25" s="11" customFormat="1" ht="13" x14ac:dyDescent="0.35"/>
    <row r="26" s="11" customFormat="1" ht="13" x14ac:dyDescent="0.35"/>
    <row r="27" s="11" customFormat="1" ht="13" x14ac:dyDescent="0.35"/>
    <row r="28" s="11" customFormat="1" ht="13" x14ac:dyDescent="0.35"/>
    <row r="29" s="11" customFormat="1" ht="13" x14ac:dyDescent="0.35"/>
    <row r="30" s="11" customFormat="1" ht="13" x14ac:dyDescent="0.35"/>
    <row r="31" s="11" customFormat="1" ht="13" x14ac:dyDescent="0.35"/>
    <row r="32" s="11" customFormat="1" ht="13" x14ac:dyDescent="0.35"/>
    <row r="33" s="11" customFormat="1" ht="13" x14ac:dyDescent="0.35"/>
    <row r="34" s="11" customFormat="1" ht="13" x14ac:dyDescent="0.35"/>
    <row r="35" s="11" customFormat="1" ht="13" x14ac:dyDescent="0.35"/>
    <row r="36" s="11" customFormat="1" ht="13" x14ac:dyDescent="0.35"/>
    <row r="37" s="11" customFormat="1" ht="13" x14ac:dyDescent="0.35"/>
    <row r="38" s="11" customFormat="1" ht="13" x14ac:dyDescent="0.35"/>
    <row r="39" s="11" customFormat="1" ht="13" x14ac:dyDescent="0.35"/>
    <row r="40" s="11" customFormat="1" ht="13" x14ac:dyDescent="0.35"/>
    <row r="41" s="11" customFormat="1" ht="13" x14ac:dyDescent="0.35"/>
    <row r="42" s="11" customFormat="1" ht="13" x14ac:dyDescent="0.35"/>
    <row r="43" s="11" customFormat="1" ht="13" x14ac:dyDescent="0.35"/>
    <row r="44" s="11" customFormat="1" ht="13" x14ac:dyDescent="0.35"/>
    <row r="45" s="11" customFormat="1" ht="13" x14ac:dyDescent="0.35"/>
    <row r="46" s="11" customFormat="1" ht="13" x14ac:dyDescent="0.35"/>
    <row r="47" s="11" customFormat="1" ht="13" x14ac:dyDescent="0.35"/>
    <row r="48" s="11" customFormat="1" ht="13" x14ac:dyDescent="0.35"/>
    <row r="49" s="11" customFormat="1" ht="13" x14ac:dyDescent="0.35"/>
    <row r="50" s="11" customFormat="1" ht="13" x14ac:dyDescent="0.35"/>
    <row r="51" s="11" customFormat="1" ht="13" x14ac:dyDescent="0.35"/>
    <row r="52" s="11" customFormat="1" ht="13" x14ac:dyDescent="0.35"/>
    <row r="53" s="11" customFormat="1" ht="13" x14ac:dyDescent="0.35"/>
    <row r="54" s="11" customFormat="1" ht="13" x14ac:dyDescent="0.35"/>
    <row r="55" s="11" customFormat="1" ht="13" x14ac:dyDescent="0.35"/>
    <row r="56" s="11" customFormat="1" ht="13" x14ac:dyDescent="0.35"/>
    <row r="57" s="11" customFormat="1" ht="13" x14ac:dyDescent="0.35"/>
    <row r="58" s="11" customFormat="1" ht="13" x14ac:dyDescent="0.35"/>
    <row r="59" s="11" customFormat="1" ht="13" x14ac:dyDescent="0.35"/>
    <row r="60" s="11" customFormat="1" ht="13" x14ac:dyDescent="0.35"/>
    <row r="61" s="11" customFormat="1" ht="13" x14ac:dyDescent="0.35"/>
    <row r="62" s="11" customFormat="1" ht="13" x14ac:dyDescent="0.35"/>
    <row r="63" s="11" customFormat="1" ht="13" x14ac:dyDescent="0.35"/>
    <row r="64" s="11" customFormat="1" ht="13" x14ac:dyDescent="0.35"/>
    <row r="65" s="11" customFormat="1" ht="13" x14ac:dyDescent="0.35"/>
    <row r="66" s="11" customFormat="1" ht="13" x14ac:dyDescent="0.35"/>
    <row r="67" s="11" customFormat="1" ht="13" x14ac:dyDescent="0.35"/>
    <row r="68" s="11" customFormat="1" ht="13" x14ac:dyDescent="0.35"/>
    <row r="69" s="11" customFormat="1" ht="13" x14ac:dyDescent="0.35"/>
    <row r="70" s="11" customFormat="1" ht="13" x14ac:dyDescent="0.35"/>
    <row r="71" s="11" customFormat="1" ht="13" x14ac:dyDescent="0.35"/>
    <row r="72" s="11" customFormat="1" ht="13" x14ac:dyDescent="0.35"/>
    <row r="73" s="11" customFormat="1" ht="13" x14ac:dyDescent="0.35"/>
    <row r="74" s="11" customFormat="1" ht="13" x14ac:dyDescent="0.35"/>
    <row r="75" s="11" customFormat="1" ht="13" x14ac:dyDescent="0.35"/>
    <row r="76" s="11" customFormat="1" ht="13" x14ac:dyDescent="0.35"/>
    <row r="77" s="11" customFormat="1" ht="13" x14ac:dyDescent="0.35"/>
    <row r="78" s="11" customFormat="1" ht="13" x14ac:dyDescent="0.35"/>
    <row r="79" s="11" customFormat="1" ht="13" x14ac:dyDescent="0.35"/>
    <row r="80" s="11" customFormat="1" ht="13" x14ac:dyDescent="0.35"/>
    <row r="81" s="11" customFormat="1" ht="13" x14ac:dyDescent="0.35"/>
    <row r="82" s="11" customFormat="1" ht="13" x14ac:dyDescent="0.35"/>
    <row r="83" s="11" customFormat="1" ht="13" x14ac:dyDescent="0.35"/>
    <row r="84" s="11" customFormat="1" ht="13" x14ac:dyDescent="0.35"/>
    <row r="85" s="11" customFormat="1" ht="13" x14ac:dyDescent="0.35"/>
    <row r="86" s="11" customFormat="1" ht="13" x14ac:dyDescent="0.35"/>
    <row r="87" s="11" customFormat="1" ht="13" x14ac:dyDescent="0.35"/>
    <row r="88" s="11" customFormat="1" ht="13" x14ac:dyDescent="0.35"/>
    <row r="89" s="11" customFormat="1" ht="13" x14ac:dyDescent="0.35"/>
    <row r="90" s="11" customFormat="1" ht="13" x14ac:dyDescent="0.35"/>
    <row r="91" s="11" customFormat="1" ht="13" x14ac:dyDescent="0.35"/>
    <row r="92" s="11" customFormat="1" ht="13" x14ac:dyDescent="0.35"/>
    <row r="93" s="11" customFormat="1" ht="13" x14ac:dyDescent="0.35"/>
    <row r="94" s="11" customFormat="1" ht="13" x14ac:dyDescent="0.35"/>
    <row r="95" s="11" customFormat="1" ht="13" x14ac:dyDescent="0.35"/>
    <row r="96" s="11" customFormat="1" ht="13" x14ac:dyDescent="0.35"/>
    <row r="97" s="11" customFormat="1" ht="13" x14ac:dyDescent="0.35"/>
    <row r="98" s="11" customFormat="1" ht="13" x14ac:dyDescent="0.35"/>
    <row r="99" s="11" customFormat="1" ht="13" x14ac:dyDescent="0.35"/>
    <row r="100" s="11" customFormat="1" ht="13" x14ac:dyDescent="0.35"/>
    <row r="101" s="11" customFormat="1" ht="13" x14ac:dyDescent="0.35"/>
    <row r="102" s="11" customFormat="1" ht="13" x14ac:dyDescent="0.35"/>
    <row r="103" s="11" customFormat="1" ht="13" x14ac:dyDescent="0.35"/>
    <row r="104" s="11" customFormat="1" ht="13" x14ac:dyDescent="0.35"/>
    <row r="105" s="11" customFormat="1" ht="13" x14ac:dyDescent="0.35"/>
    <row r="106" s="11" customFormat="1" ht="13" x14ac:dyDescent="0.35"/>
    <row r="107" s="11" customFormat="1" ht="13" x14ac:dyDescent="0.35"/>
    <row r="108" s="11" customFormat="1" ht="13" x14ac:dyDescent="0.35"/>
    <row r="109" s="11" customFormat="1" ht="13" x14ac:dyDescent="0.35"/>
    <row r="110" s="11" customFormat="1" ht="13" x14ac:dyDescent="0.35"/>
    <row r="111" s="11" customFormat="1" ht="13" x14ac:dyDescent="0.35"/>
    <row r="112" s="11" customFormat="1" ht="13" x14ac:dyDescent="0.35"/>
    <row r="113" s="11" customFormat="1" ht="13" x14ac:dyDescent="0.35"/>
    <row r="114" s="11" customFormat="1" ht="13" x14ac:dyDescent="0.35"/>
    <row r="115" s="11" customFormat="1" ht="13" x14ac:dyDescent="0.35"/>
    <row r="116" s="11" customFormat="1" ht="13" x14ac:dyDescent="0.35"/>
    <row r="117" s="11" customFormat="1" ht="13" x14ac:dyDescent="0.35"/>
    <row r="118" s="11" customFormat="1" ht="13" x14ac:dyDescent="0.35"/>
    <row r="119" s="11" customFormat="1" ht="13" x14ac:dyDescent="0.35"/>
    <row r="120" s="11" customFormat="1" ht="13" x14ac:dyDescent="0.35"/>
    <row r="121" s="11" customFormat="1" ht="13" x14ac:dyDescent="0.35"/>
    <row r="122" s="11" customFormat="1" ht="13" x14ac:dyDescent="0.35"/>
    <row r="123" s="11" customFormat="1" ht="13" x14ac:dyDescent="0.35"/>
    <row r="124" s="11" customFormat="1" ht="13" x14ac:dyDescent="0.35"/>
    <row r="125" s="11" customFormat="1" ht="13" x14ac:dyDescent="0.35"/>
    <row r="126" s="11" customFormat="1" ht="13" x14ac:dyDescent="0.35"/>
    <row r="127" s="11" customFormat="1" ht="13" x14ac:dyDescent="0.35"/>
    <row r="128" s="11" customFormat="1" ht="13" x14ac:dyDescent="0.35"/>
    <row r="129" s="11" customFormat="1" ht="13" x14ac:dyDescent="0.35"/>
    <row r="130" s="11" customFormat="1" ht="13" x14ac:dyDescent="0.35"/>
    <row r="131" s="11" customFormat="1" ht="13" x14ac:dyDescent="0.35"/>
    <row r="132" s="11" customFormat="1" ht="13" x14ac:dyDescent="0.35"/>
    <row r="133" s="11" customFormat="1" ht="13" x14ac:dyDescent="0.35"/>
    <row r="134" s="11" customFormat="1" ht="13" x14ac:dyDescent="0.35"/>
    <row r="135" s="11" customFormat="1" ht="13" x14ac:dyDescent="0.35"/>
    <row r="136" s="11" customFormat="1" ht="13" x14ac:dyDescent="0.35"/>
    <row r="137" s="11" customFormat="1" ht="13" x14ac:dyDescent="0.35"/>
    <row r="138" s="11" customFormat="1" ht="13" x14ac:dyDescent="0.35"/>
    <row r="139" s="11" customFormat="1" ht="13" x14ac:dyDescent="0.35"/>
    <row r="140" s="11" customFormat="1" ht="13" x14ac:dyDescent="0.35"/>
    <row r="141" s="11" customFormat="1" ht="13" x14ac:dyDescent="0.35"/>
    <row r="142" s="11" customFormat="1" ht="13" x14ac:dyDescent="0.35"/>
    <row r="143" s="11" customFormat="1" ht="13" x14ac:dyDescent="0.35"/>
    <row r="144" s="11" customFormat="1" ht="13" x14ac:dyDescent="0.35"/>
    <row r="145" s="11" customFormat="1" ht="13" x14ac:dyDescent="0.35"/>
    <row r="146" s="11" customFormat="1" ht="13" x14ac:dyDescent="0.35"/>
    <row r="147" s="11" customFormat="1" ht="13" x14ac:dyDescent="0.35"/>
    <row r="148" s="11" customFormat="1" ht="13" x14ac:dyDescent="0.35"/>
    <row r="149" s="11" customFormat="1" ht="13" x14ac:dyDescent="0.35"/>
    <row r="150" s="11" customFormat="1" ht="13" x14ac:dyDescent="0.35"/>
    <row r="151" s="11" customFormat="1" ht="13" x14ac:dyDescent="0.35"/>
    <row r="152" s="11" customFormat="1" ht="13" x14ac:dyDescent="0.35"/>
    <row r="153" s="11" customFormat="1" ht="13" x14ac:dyDescent="0.35"/>
    <row r="154" s="11" customFormat="1" ht="13" x14ac:dyDescent="0.35"/>
    <row r="155" s="11" customFormat="1" ht="13" x14ac:dyDescent="0.35"/>
    <row r="156" s="11" customFormat="1" ht="13" x14ac:dyDescent="0.35"/>
    <row r="157" s="11" customFormat="1" ht="13" x14ac:dyDescent="0.35"/>
    <row r="158" s="11" customFormat="1" ht="13" x14ac:dyDescent="0.35"/>
    <row r="159" s="11" customFormat="1" ht="13" x14ac:dyDescent="0.35"/>
    <row r="160" s="11" customFormat="1" ht="13" x14ac:dyDescent="0.35"/>
    <row r="161" s="11" customFormat="1" ht="13" x14ac:dyDescent="0.35"/>
    <row r="162" s="11" customFormat="1" ht="13" x14ac:dyDescent="0.35"/>
    <row r="163" s="11" customFormat="1" ht="13" x14ac:dyDescent="0.35"/>
    <row r="164" s="11" customFormat="1" ht="13" x14ac:dyDescent="0.35"/>
    <row r="165" s="11" customFormat="1" ht="13" x14ac:dyDescent="0.35"/>
    <row r="166" s="11" customFormat="1" ht="13" x14ac:dyDescent="0.35"/>
    <row r="167" s="11" customFormat="1" ht="13" x14ac:dyDescent="0.35"/>
    <row r="168" s="11" customFormat="1" ht="13" x14ac:dyDescent="0.35"/>
    <row r="169" s="11" customFormat="1" ht="13" x14ac:dyDescent="0.35"/>
    <row r="170" s="11" customFormat="1" ht="13" x14ac:dyDescent="0.35"/>
    <row r="171" s="11" customFormat="1" ht="13" x14ac:dyDescent="0.35"/>
    <row r="172" s="11" customFormat="1" ht="13" x14ac:dyDescent="0.35"/>
    <row r="173" s="11" customFormat="1" ht="13" x14ac:dyDescent="0.35"/>
    <row r="174" s="11" customFormat="1" ht="13" x14ac:dyDescent="0.35"/>
    <row r="175" s="11" customFormat="1" ht="13" x14ac:dyDescent="0.35"/>
    <row r="176" s="11" customFormat="1" ht="13" x14ac:dyDescent="0.35"/>
    <row r="177" s="11" customFormat="1" ht="13" x14ac:dyDescent="0.35"/>
    <row r="178" s="11" customFormat="1" ht="13" x14ac:dyDescent="0.35"/>
    <row r="179" s="11" customFormat="1" ht="13" x14ac:dyDescent="0.35"/>
    <row r="180" s="11" customFormat="1" ht="13" x14ac:dyDescent="0.35"/>
    <row r="181" s="11" customFormat="1" ht="13" x14ac:dyDescent="0.35"/>
    <row r="182" s="11" customFormat="1" ht="13" x14ac:dyDescent="0.35"/>
    <row r="183" s="11" customFormat="1" ht="13" x14ac:dyDescent="0.35"/>
    <row r="184" s="11" customFormat="1" ht="13" x14ac:dyDescent="0.35"/>
    <row r="185" s="11" customFormat="1" ht="13" x14ac:dyDescent="0.35"/>
    <row r="186" s="11" customFormat="1" ht="13" x14ac:dyDescent="0.35"/>
    <row r="187" s="11" customFormat="1" ht="13" x14ac:dyDescent="0.35"/>
    <row r="188" s="11" customFormat="1" ht="13" x14ac:dyDescent="0.35"/>
    <row r="189" s="11" customFormat="1" ht="13" x14ac:dyDescent="0.35"/>
    <row r="190" s="11" customFormat="1" ht="13" x14ac:dyDescent="0.35"/>
    <row r="191" s="11" customFormat="1" ht="13" x14ac:dyDescent="0.35"/>
    <row r="192" s="11" customFormat="1" ht="13" x14ac:dyDescent="0.35"/>
    <row r="193" s="11" customFormat="1" ht="13" x14ac:dyDescent="0.35"/>
    <row r="194" s="11" customFormat="1" ht="13" x14ac:dyDescent="0.35"/>
    <row r="195" s="11" customFormat="1" ht="13" x14ac:dyDescent="0.35"/>
    <row r="196" s="11" customFormat="1" ht="13" x14ac:dyDescent="0.35"/>
    <row r="197" s="11" customFormat="1" ht="13" x14ac:dyDescent="0.35"/>
    <row r="198" s="11" customFormat="1" ht="13" x14ac:dyDescent="0.35"/>
    <row r="199" s="11" customFormat="1" ht="13" x14ac:dyDescent="0.35"/>
    <row r="200" s="11" customFormat="1" ht="13" x14ac:dyDescent="0.35"/>
    <row r="201" s="11" customFormat="1" ht="13" x14ac:dyDescent="0.35"/>
    <row r="202" s="11" customFormat="1" ht="13" x14ac:dyDescent="0.35"/>
    <row r="203" s="11" customFormat="1" ht="13" x14ac:dyDescent="0.35"/>
    <row r="204" s="11" customFormat="1" ht="13" x14ac:dyDescent="0.35"/>
    <row r="205" s="11" customFormat="1" ht="13" x14ac:dyDescent="0.35"/>
    <row r="206" s="11" customFormat="1" ht="13" x14ac:dyDescent="0.35"/>
    <row r="207" s="11" customFormat="1" ht="13" x14ac:dyDescent="0.35"/>
    <row r="208" s="11" customFormat="1" ht="13" x14ac:dyDescent="0.35"/>
    <row r="209" s="11" customFormat="1" ht="13" x14ac:dyDescent="0.35"/>
    <row r="210" s="11" customFormat="1" ht="13" x14ac:dyDescent="0.35"/>
    <row r="211" s="11" customFormat="1" ht="13" x14ac:dyDescent="0.35"/>
    <row r="212" s="11" customFormat="1" ht="13" x14ac:dyDescent="0.35"/>
    <row r="213" s="11" customFormat="1" ht="13" x14ac:dyDescent="0.35"/>
    <row r="214" s="11" customFormat="1" ht="13" x14ac:dyDescent="0.35"/>
    <row r="215" s="11" customFormat="1" ht="13" x14ac:dyDescent="0.35"/>
    <row r="216" s="11" customFormat="1" ht="13" x14ac:dyDescent="0.35"/>
    <row r="217" s="11" customFormat="1" ht="13" x14ac:dyDescent="0.35"/>
    <row r="218" s="11" customFormat="1" ht="13" x14ac:dyDescent="0.35"/>
    <row r="219" s="11" customFormat="1" ht="13" x14ac:dyDescent="0.35"/>
    <row r="220" s="11" customFormat="1" ht="13" x14ac:dyDescent="0.35"/>
    <row r="221" s="11" customFormat="1" ht="13" x14ac:dyDescent="0.35"/>
    <row r="222" s="11" customFormat="1" ht="13" x14ac:dyDescent="0.35"/>
    <row r="223" s="11" customFormat="1" ht="13" x14ac:dyDescent="0.35"/>
    <row r="224" s="11" customFormat="1" ht="13" x14ac:dyDescent="0.35"/>
    <row r="225" s="11" customFormat="1" ht="13" x14ac:dyDescent="0.35"/>
    <row r="226" s="11" customFormat="1" ht="13" x14ac:dyDescent="0.35"/>
    <row r="227" s="11" customFormat="1" ht="13" x14ac:dyDescent="0.35"/>
    <row r="228" s="11" customFormat="1" ht="13" x14ac:dyDescent="0.35"/>
    <row r="229" s="11" customFormat="1" ht="13" x14ac:dyDescent="0.35"/>
    <row r="230" s="11" customFormat="1" ht="13" x14ac:dyDescent="0.35"/>
    <row r="231" s="11" customFormat="1" ht="13" x14ac:dyDescent="0.35"/>
    <row r="232" s="11" customFormat="1" ht="13" x14ac:dyDescent="0.35"/>
    <row r="233" s="11" customFormat="1" ht="13" x14ac:dyDescent="0.35"/>
    <row r="234" s="11" customFormat="1" ht="13" x14ac:dyDescent="0.35"/>
    <row r="235" s="11" customFormat="1" ht="13" x14ac:dyDescent="0.35"/>
    <row r="236" s="11" customFormat="1" ht="13" x14ac:dyDescent="0.35"/>
    <row r="237" s="11" customFormat="1" ht="13" x14ac:dyDescent="0.35"/>
    <row r="238" s="11" customFormat="1" ht="13" x14ac:dyDescent="0.35"/>
    <row r="239" s="11" customFormat="1" ht="13" x14ac:dyDescent="0.35"/>
    <row r="240" s="11" customFormat="1" ht="13" x14ac:dyDescent="0.35"/>
    <row r="241" s="11" customFormat="1" ht="13" x14ac:dyDescent="0.35"/>
    <row r="242" s="11" customFormat="1" ht="13" x14ac:dyDescent="0.35"/>
    <row r="243" s="11" customFormat="1" ht="13" x14ac:dyDescent="0.35"/>
    <row r="244" s="11" customFormat="1" ht="13" x14ac:dyDescent="0.35"/>
    <row r="245" s="11" customFormat="1" ht="13" x14ac:dyDescent="0.35"/>
    <row r="246" s="11" customFormat="1" ht="13" x14ac:dyDescent="0.35"/>
    <row r="247" s="11" customFormat="1" ht="13" x14ac:dyDescent="0.35"/>
    <row r="248" s="11" customFormat="1" ht="13" x14ac:dyDescent="0.35"/>
    <row r="249" s="11" customFormat="1" ht="13" x14ac:dyDescent="0.35"/>
    <row r="250" s="11" customFormat="1" ht="13" x14ac:dyDescent="0.35"/>
    <row r="251" s="11" customFormat="1" ht="13" x14ac:dyDescent="0.35"/>
    <row r="252" s="11" customFormat="1" ht="13" x14ac:dyDescent="0.35"/>
    <row r="253" s="11" customFormat="1" ht="13" x14ac:dyDescent="0.35"/>
    <row r="254" s="11" customFormat="1" ht="13" x14ac:dyDescent="0.35"/>
    <row r="255" s="11" customFormat="1" ht="13" x14ac:dyDescent="0.35"/>
    <row r="256" s="11" customFormat="1" ht="13" x14ac:dyDescent="0.35"/>
    <row r="257" s="11" customFormat="1" ht="13" x14ac:dyDescent="0.35"/>
    <row r="258" s="11" customFormat="1" ht="13" x14ac:dyDescent="0.35"/>
    <row r="259" s="11" customFormat="1" ht="13" x14ac:dyDescent="0.35"/>
    <row r="260" s="11" customFormat="1" ht="13" x14ac:dyDescent="0.35"/>
    <row r="261" s="11" customFormat="1" ht="13" x14ac:dyDescent="0.35"/>
    <row r="262" s="11" customFormat="1" ht="13" x14ac:dyDescent="0.35"/>
    <row r="263" s="11" customFormat="1" ht="13" x14ac:dyDescent="0.35"/>
    <row r="264" s="11" customFormat="1" ht="13" x14ac:dyDescent="0.35"/>
    <row r="265" s="11" customFormat="1" ht="13" x14ac:dyDescent="0.35"/>
    <row r="266" s="11" customFormat="1" ht="13" x14ac:dyDescent="0.35"/>
    <row r="267" s="11" customFormat="1" ht="13" x14ac:dyDescent="0.35"/>
    <row r="268" s="11" customFormat="1" ht="13" x14ac:dyDescent="0.35"/>
    <row r="269" s="11" customFormat="1" ht="13" x14ac:dyDescent="0.35"/>
    <row r="270" s="11" customFormat="1" ht="13" x14ac:dyDescent="0.35"/>
    <row r="271" s="11" customFormat="1" ht="13" x14ac:dyDescent="0.35"/>
    <row r="272" s="11" customFormat="1" ht="13" x14ac:dyDescent="0.35"/>
    <row r="273" s="11" customFormat="1" ht="13" x14ac:dyDescent="0.35"/>
    <row r="274" s="11" customFormat="1" ht="13" x14ac:dyDescent="0.35"/>
    <row r="275" s="11" customFormat="1" ht="13" x14ac:dyDescent="0.35"/>
    <row r="276" s="11" customFormat="1" ht="13" x14ac:dyDescent="0.35"/>
    <row r="277" s="11" customFormat="1" ht="13" x14ac:dyDescent="0.35"/>
    <row r="278" s="11" customFormat="1" ht="13" x14ac:dyDescent="0.35"/>
    <row r="279" s="11" customFormat="1" ht="13" x14ac:dyDescent="0.35"/>
    <row r="280" s="11" customFormat="1" ht="13" x14ac:dyDescent="0.35"/>
    <row r="281" s="11" customFormat="1" ht="13" x14ac:dyDescent="0.35"/>
    <row r="282" s="11" customFormat="1" ht="13" x14ac:dyDescent="0.35"/>
    <row r="283" s="11" customFormat="1" ht="13" x14ac:dyDescent="0.35"/>
    <row r="284" s="11" customFormat="1" ht="13" x14ac:dyDescent="0.35"/>
    <row r="285" s="11" customFormat="1" ht="13" x14ac:dyDescent="0.35"/>
    <row r="286" s="11" customFormat="1" ht="13" x14ac:dyDescent="0.35"/>
    <row r="287" s="11" customFormat="1" ht="13" x14ac:dyDescent="0.35"/>
    <row r="288" s="11" customFormat="1" ht="13" x14ac:dyDescent="0.35"/>
    <row r="289" s="11" customFormat="1" ht="13" x14ac:dyDescent="0.35"/>
    <row r="290" s="11" customFormat="1" ht="13" x14ac:dyDescent="0.35"/>
    <row r="291" s="11" customFormat="1" ht="13" x14ac:dyDescent="0.35"/>
    <row r="292" s="11" customFormat="1" ht="13" x14ac:dyDescent="0.35"/>
    <row r="293" s="11" customFormat="1" ht="13" x14ac:dyDescent="0.35"/>
    <row r="294" s="11" customFormat="1" ht="13" x14ac:dyDescent="0.35"/>
    <row r="295" s="11" customFormat="1" ht="13" x14ac:dyDescent="0.35"/>
    <row r="296" s="11" customFormat="1" ht="13" x14ac:dyDescent="0.35"/>
    <row r="297" s="11" customFormat="1" ht="13" x14ac:dyDescent="0.35"/>
    <row r="298" s="11" customFormat="1" ht="13" x14ac:dyDescent="0.35"/>
    <row r="299" s="11" customFormat="1" ht="13" x14ac:dyDescent="0.35"/>
    <row r="300" s="11" customFormat="1" ht="13" x14ac:dyDescent="0.35"/>
    <row r="301" s="11" customFormat="1" ht="13" x14ac:dyDescent="0.35"/>
    <row r="302" s="11" customFormat="1" ht="13" x14ac:dyDescent="0.35"/>
    <row r="303" s="11" customFormat="1" ht="13" x14ac:dyDescent="0.35"/>
    <row r="304" s="11" customFormat="1" ht="13" x14ac:dyDescent="0.35"/>
    <row r="305" s="11" customFormat="1" ht="13" x14ac:dyDescent="0.35"/>
    <row r="306" s="11" customFormat="1" ht="13" x14ac:dyDescent="0.35"/>
    <row r="307" s="11" customFormat="1" ht="13" x14ac:dyDescent="0.35"/>
    <row r="308" s="11" customFormat="1" ht="13" x14ac:dyDescent="0.35"/>
    <row r="309" s="11" customFormat="1" ht="13" x14ac:dyDescent="0.35"/>
    <row r="310" s="11" customFormat="1" ht="13" x14ac:dyDescent="0.35"/>
    <row r="311" s="11" customFormat="1" ht="13" x14ac:dyDescent="0.35"/>
    <row r="312" s="11" customFormat="1" ht="13" x14ac:dyDescent="0.35"/>
    <row r="313" s="11" customFormat="1" ht="13" x14ac:dyDescent="0.35"/>
    <row r="314" s="11" customFormat="1" ht="13" x14ac:dyDescent="0.35"/>
    <row r="315" s="11" customFormat="1" ht="13" x14ac:dyDescent="0.35"/>
    <row r="316" s="11" customFormat="1" ht="13" x14ac:dyDescent="0.35"/>
    <row r="317" s="11" customFormat="1" ht="13" x14ac:dyDescent="0.35"/>
    <row r="318" s="11" customFormat="1" ht="13" x14ac:dyDescent="0.35"/>
    <row r="319" s="11" customFormat="1" ht="13" x14ac:dyDescent="0.35"/>
    <row r="320" s="11" customFormat="1" ht="13" x14ac:dyDescent="0.35"/>
    <row r="321" s="11" customFormat="1" ht="13" x14ac:dyDescent="0.35"/>
    <row r="322" s="11" customFormat="1" ht="13" x14ac:dyDescent="0.35"/>
    <row r="323" s="11" customFormat="1" ht="13" x14ac:dyDescent="0.35"/>
    <row r="324" s="11" customFormat="1" ht="13" x14ac:dyDescent="0.35"/>
    <row r="325" s="11" customFormat="1" ht="13" x14ac:dyDescent="0.35"/>
    <row r="326" s="11" customFormat="1" ht="13" x14ac:dyDescent="0.35"/>
    <row r="327" s="11" customFormat="1" ht="13" x14ac:dyDescent="0.35"/>
    <row r="328" s="11" customFormat="1" ht="13" x14ac:dyDescent="0.35"/>
    <row r="329" s="11" customFormat="1" ht="13" x14ac:dyDescent="0.35"/>
    <row r="330" s="11" customFormat="1" ht="13" x14ac:dyDescent="0.35"/>
    <row r="331" s="11" customFormat="1" ht="13" x14ac:dyDescent="0.35"/>
    <row r="332" s="11" customFormat="1" ht="13" x14ac:dyDescent="0.35"/>
    <row r="333" s="11" customFormat="1" ht="13" x14ac:dyDescent="0.35"/>
    <row r="334" s="11" customFormat="1" ht="13" x14ac:dyDescent="0.35"/>
    <row r="335" s="11" customFormat="1" ht="13" x14ac:dyDescent="0.35"/>
    <row r="336" s="11" customFormat="1" ht="13" x14ac:dyDescent="0.35"/>
    <row r="337" s="11" customFormat="1" ht="13" x14ac:dyDescent="0.35"/>
    <row r="338" s="11" customFormat="1" ht="13" x14ac:dyDescent="0.35"/>
    <row r="339" s="11" customFormat="1" ht="13" x14ac:dyDescent="0.35"/>
    <row r="340" s="11" customFormat="1" ht="13" x14ac:dyDescent="0.35"/>
    <row r="341" s="11" customFormat="1" ht="13" x14ac:dyDescent="0.35"/>
    <row r="342" s="11" customFormat="1" ht="13" x14ac:dyDescent="0.35"/>
    <row r="343" s="11" customFormat="1" ht="13" x14ac:dyDescent="0.35"/>
    <row r="344" s="11" customFormat="1" ht="13" x14ac:dyDescent="0.35"/>
    <row r="345" s="11" customFormat="1" ht="13" x14ac:dyDescent="0.35"/>
    <row r="346" s="11" customFormat="1" ht="13" x14ac:dyDescent="0.35"/>
    <row r="347" s="11" customFormat="1" ht="13" x14ac:dyDescent="0.35"/>
    <row r="348" s="11" customFormat="1" ht="13" x14ac:dyDescent="0.35"/>
    <row r="349" s="11" customFormat="1" ht="13" x14ac:dyDescent="0.35"/>
    <row r="350" s="11" customFormat="1" ht="13" x14ac:dyDescent="0.35"/>
    <row r="351" s="11" customFormat="1" ht="13" x14ac:dyDescent="0.35"/>
    <row r="352" s="11" customFormat="1" ht="13" x14ac:dyDescent="0.35"/>
    <row r="353" s="11" customFormat="1" ht="13" x14ac:dyDescent="0.35"/>
    <row r="354" s="11" customFormat="1" ht="13" x14ac:dyDescent="0.35"/>
    <row r="355" s="11" customFormat="1" ht="13" x14ac:dyDescent="0.35"/>
    <row r="356" s="11" customFormat="1" ht="13" x14ac:dyDescent="0.35"/>
    <row r="357" s="11" customFormat="1" ht="13" x14ac:dyDescent="0.35"/>
    <row r="358" s="11" customFormat="1" ht="13" x14ac:dyDescent="0.35"/>
    <row r="359" s="11" customFormat="1" ht="13" x14ac:dyDescent="0.35"/>
    <row r="360" s="11" customFormat="1" ht="13" x14ac:dyDescent="0.35"/>
    <row r="361" s="11" customFormat="1" ht="13" x14ac:dyDescent="0.35"/>
    <row r="362" s="11" customFormat="1" ht="13" x14ac:dyDescent="0.35"/>
    <row r="363" s="11" customFormat="1" ht="13" x14ac:dyDescent="0.35"/>
    <row r="364" s="11" customFormat="1" ht="13" x14ac:dyDescent="0.35"/>
    <row r="365" s="11" customFormat="1" ht="13" x14ac:dyDescent="0.35"/>
    <row r="366" s="11" customFormat="1" ht="13" x14ac:dyDescent="0.35"/>
    <row r="367" s="11" customFormat="1" ht="13" x14ac:dyDescent="0.35"/>
    <row r="368" s="11" customFormat="1" ht="13" x14ac:dyDescent="0.35"/>
    <row r="369" s="11" customFormat="1" ht="13" x14ac:dyDescent="0.35"/>
    <row r="370" s="11" customFormat="1" ht="13" x14ac:dyDescent="0.35"/>
    <row r="371" s="11" customFormat="1" ht="13" x14ac:dyDescent="0.35"/>
    <row r="372" s="11" customFormat="1" ht="13" x14ac:dyDescent="0.35"/>
    <row r="373" s="11" customFormat="1" ht="13" x14ac:dyDescent="0.35"/>
    <row r="374" s="11" customFormat="1" ht="13" x14ac:dyDescent="0.35"/>
    <row r="375" s="11" customFormat="1" ht="13" x14ac:dyDescent="0.35"/>
    <row r="376" s="11" customFormat="1" ht="13" x14ac:dyDescent="0.35"/>
    <row r="377" s="11" customFormat="1" ht="13" x14ac:dyDescent="0.35"/>
    <row r="378" s="11" customFormat="1" ht="13" x14ac:dyDescent="0.35"/>
    <row r="379" s="11" customFormat="1" ht="13" x14ac:dyDescent="0.35"/>
    <row r="380" s="11" customFormat="1" ht="13" x14ac:dyDescent="0.35"/>
    <row r="381" s="11" customFormat="1" ht="13" x14ac:dyDescent="0.35"/>
    <row r="382" s="11" customFormat="1" ht="13" x14ac:dyDescent="0.35"/>
    <row r="383" s="11" customFormat="1" ht="13" x14ac:dyDescent="0.35"/>
    <row r="384" s="11" customFormat="1" ht="13" x14ac:dyDescent="0.35"/>
    <row r="385" s="11" customFormat="1" ht="13" x14ac:dyDescent="0.35"/>
    <row r="386" s="11" customFormat="1" ht="13" x14ac:dyDescent="0.35"/>
    <row r="387" s="11" customFormat="1" ht="13" x14ac:dyDescent="0.35"/>
    <row r="388" s="11" customFormat="1" ht="13" x14ac:dyDescent="0.35"/>
    <row r="389" s="11" customFormat="1" ht="13" x14ac:dyDescent="0.35"/>
    <row r="390" s="11" customFormat="1" ht="13" x14ac:dyDescent="0.35"/>
    <row r="391" s="11" customFormat="1" ht="13" x14ac:dyDescent="0.35"/>
    <row r="392" s="11" customFormat="1" ht="13" x14ac:dyDescent="0.35"/>
    <row r="393" s="11" customFormat="1" ht="13" x14ac:dyDescent="0.35"/>
    <row r="394" s="11" customFormat="1" ht="13" x14ac:dyDescent="0.35"/>
    <row r="395" s="11" customFormat="1" ht="13" x14ac:dyDescent="0.35"/>
    <row r="396" s="11" customFormat="1" ht="13" x14ac:dyDescent="0.35"/>
    <row r="397" s="11" customFormat="1" ht="13" x14ac:dyDescent="0.35"/>
    <row r="398" s="11" customFormat="1" ht="13" x14ac:dyDescent="0.35"/>
    <row r="399" s="11" customFormat="1" ht="13" x14ac:dyDescent="0.35"/>
    <row r="400" s="11" customFormat="1" ht="13" x14ac:dyDescent="0.35"/>
    <row r="401" s="11" customFormat="1" ht="13" x14ac:dyDescent="0.35"/>
    <row r="402" s="11" customFormat="1" ht="13" x14ac:dyDescent="0.35"/>
    <row r="403" s="11" customFormat="1" ht="13" x14ac:dyDescent="0.35"/>
    <row r="404" s="11" customFormat="1" ht="13" x14ac:dyDescent="0.35"/>
    <row r="405" s="11" customFormat="1" ht="13" x14ac:dyDescent="0.35"/>
    <row r="406" s="11" customFormat="1" ht="13" x14ac:dyDescent="0.35"/>
    <row r="407" s="11" customFormat="1" ht="13" x14ac:dyDescent="0.35"/>
    <row r="408" s="11" customFormat="1" ht="13" x14ac:dyDescent="0.35"/>
    <row r="409" s="11" customFormat="1" ht="13" x14ac:dyDescent="0.35"/>
    <row r="410" s="11" customFormat="1" ht="13" x14ac:dyDescent="0.35"/>
    <row r="411" s="11" customFormat="1" ht="13" x14ac:dyDescent="0.35"/>
    <row r="412" s="11" customFormat="1" ht="13" x14ac:dyDescent="0.35"/>
    <row r="413" s="11" customFormat="1" ht="13" x14ac:dyDescent="0.35"/>
    <row r="414" s="11" customFormat="1" ht="13" x14ac:dyDescent="0.35"/>
    <row r="415" s="11" customFormat="1" ht="13" x14ac:dyDescent="0.35"/>
    <row r="416" s="11" customFormat="1" ht="13" x14ac:dyDescent="0.35"/>
    <row r="417" s="11" customFormat="1" ht="13" x14ac:dyDescent="0.35"/>
    <row r="418" s="11" customFormat="1" ht="13" x14ac:dyDescent="0.35"/>
    <row r="419" s="11" customFormat="1" ht="13" x14ac:dyDescent="0.35"/>
    <row r="420" s="11" customFormat="1" ht="13" x14ac:dyDescent="0.35"/>
    <row r="421" s="11" customFormat="1" ht="13" x14ac:dyDescent="0.35"/>
    <row r="422" s="11" customFormat="1" ht="13" x14ac:dyDescent="0.35"/>
    <row r="423" s="11" customFormat="1" ht="13" x14ac:dyDescent="0.35"/>
    <row r="424" s="11" customFormat="1" ht="13" x14ac:dyDescent="0.35"/>
    <row r="425" s="11" customFormat="1" ht="13" x14ac:dyDescent="0.35"/>
    <row r="426" s="11" customFormat="1" ht="13" x14ac:dyDescent="0.35"/>
    <row r="427" s="11" customFormat="1" ht="13" x14ac:dyDescent="0.35"/>
    <row r="428" s="11" customFormat="1" ht="13" x14ac:dyDescent="0.35"/>
    <row r="429" s="11" customFormat="1" ht="13" x14ac:dyDescent="0.35"/>
    <row r="430" s="11" customFormat="1" ht="13" x14ac:dyDescent="0.35"/>
    <row r="431" s="11" customFormat="1" ht="13" x14ac:dyDescent="0.35"/>
    <row r="432" s="11" customFormat="1" ht="13" x14ac:dyDescent="0.35"/>
    <row r="433" s="11" customFormat="1" ht="13" x14ac:dyDescent="0.35"/>
    <row r="434" s="11" customFormat="1" ht="13" x14ac:dyDescent="0.35"/>
    <row r="435" s="11" customFormat="1" ht="13" x14ac:dyDescent="0.35"/>
    <row r="436" s="11" customFormat="1" ht="13" x14ac:dyDescent="0.35"/>
    <row r="437" s="11" customFormat="1" ht="13" x14ac:dyDescent="0.35"/>
    <row r="438" s="11" customFormat="1" ht="13" x14ac:dyDescent="0.35"/>
    <row r="439" s="11" customFormat="1" ht="13" x14ac:dyDescent="0.35"/>
    <row r="440" s="11" customFormat="1" ht="13" x14ac:dyDescent="0.35"/>
    <row r="441" s="11" customFormat="1" ht="13" x14ac:dyDescent="0.35"/>
    <row r="442" s="11" customFormat="1" ht="13" x14ac:dyDescent="0.35"/>
    <row r="443" s="11" customFormat="1" ht="13" x14ac:dyDescent="0.35"/>
    <row r="444" s="11" customFormat="1" ht="13" x14ac:dyDescent="0.35"/>
    <row r="445" s="11" customFormat="1" ht="13" x14ac:dyDescent="0.35"/>
    <row r="446" s="11" customFormat="1" ht="13" x14ac:dyDescent="0.35"/>
    <row r="447" s="11" customFormat="1" ht="13" x14ac:dyDescent="0.35"/>
    <row r="448" s="11" customFormat="1" ht="13" x14ac:dyDescent="0.35"/>
    <row r="449" s="11" customFormat="1" ht="13" x14ac:dyDescent="0.35"/>
    <row r="450" s="11" customFormat="1" ht="13" x14ac:dyDescent="0.35"/>
    <row r="451" s="11" customFormat="1" ht="13" x14ac:dyDescent="0.35"/>
    <row r="452" s="11" customFormat="1" ht="13" x14ac:dyDescent="0.35"/>
    <row r="453" s="11" customFormat="1" ht="13" x14ac:dyDescent="0.35"/>
    <row r="454" s="11" customFormat="1" ht="13" x14ac:dyDescent="0.35"/>
    <row r="455" s="11" customFormat="1" ht="13" x14ac:dyDescent="0.35"/>
    <row r="456" s="11" customFormat="1" ht="13" x14ac:dyDescent="0.35"/>
    <row r="457" s="11" customFormat="1" ht="13" x14ac:dyDescent="0.35"/>
    <row r="458" s="11" customFormat="1" ht="13" x14ac:dyDescent="0.35"/>
    <row r="459" s="11" customFormat="1" ht="13" x14ac:dyDescent="0.35"/>
    <row r="460" s="11" customFormat="1" ht="13" x14ac:dyDescent="0.35"/>
    <row r="461" s="11" customFormat="1" ht="13" x14ac:dyDescent="0.35"/>
    <row r="462" s="11" customFormat="1" ht="13" x14ac:dyDescent="0.35"/>
    <row r="463" s="11" customFormat="1" ht="13" x14ac:dyDescent="0.35"/>
    <row r="464" s="11" customFormat="1" ht="13" x14ac:dyDescent="0.35"/>
    <row r="465" s="11" customFormat="1" ht="13" x14ac:dyDescent="0.35"/>
    <row r="466" s="11" customFormat="1" ht="13" x14ac:dyDescent="0.35"/>
    <row r="467" s="11" customFormat="1" ht="13" x14ac:dyDescent="0.35"/>
    <row r="468" s="11" customFormat="1" ht="13" x14ac:dyDescent="0.35"/>
    <row r="469" s="11" customFormat="1" ht="13" x14ac:dyDescent="0.35"/>
    <row r="470" s="11" customFormat="1" ht="13" x14ac:dyDescent="0.35"/>
    <row r="471" s="11" customFormat="1" ht="13" x14ac:dyDescent="0.35"/>
    <row r="472" s="11" customFormat="1" ht="13" x14ac:dyDescent="0.35"/>
    <row r="473" s="11" customFormat="1" ht="13" x14ac:dyDescent="0.35"/>
    <row r="474" s="11" customFormat="1" ht="13" x14ac:dyDescent="0.35"/>
    <row r="475" s="11" customFormat="1" ht="13" x14ac:dyDescent="0.35"/>
    <row r="476" s="11" customFormat="1" ht="13" x14ac:dyDescent="0.35"/>
    <row r="477" s="11" customFormat="1" ht="13" x14ac:dyDescent="0.35"/>
    <row r="478" s="11" customFormat="1" ht="13" x14ac:dyDescent="0.35"/>
    <row r="479" s="11" customFormat="1" ht="13" x14ac:dyDescent="0.35"/>
    <row r="480" s="11" customFormat="1" ht="13" x14ac:dyDescent="0.35"/>
    <row r="481" s="11" customFormat="1" ht="13" x14ac:dyDescent="0.35"/>
    <row r="482" s="11" customFormat="1" ht="13" x14ac:dyDescent="0.35"/>
    <row r="483" s="11" customFormat="1" ht="13" x14ac:dyDescent="0.35"/>
    <row r="484" s="11" customFormat="1" ht="13" x14ac:dyDescent="0.35"/>
    <row r="485" s="11" customFormat="1" ht="13" x14ac:dyDescent="0.35"/>
    <row r="486" s="11" customFormat="1" ht="13" x14ac:dyDescent="0.35"/>
    <row r="487" s="11" customFormat="1" ht="13" x14ac:dyDescent="0.35"/>
    <row r="488" s="11" customFormat="1" ht="13" x14ac:dyDescent="0.35"/>
    <row r="489" s="11" customFormat="1" ht="13" x14ac:dyDescent="0.35"/>
    <row r="490" s="11" customFormat="1" ht="13" x14ac:dyDescent="0.35"/>
    <row r="491" s="11" customFormat="1" ht="13" x14ac:dyDescent="0.35"/>
    <row r="492" s="11" customFormat="1" ht="13" x14ac:dyDescent="0.35"/>
    <row r="493" s="11" customFormat="1" ht="13" x14ac:dyDescent="0.35"/>
    <row r="494" s="11" customFormat="1" ht="13" x14ac:dyDescent="0.35"/>
    <row r="495" s="11" customFormat="1" ht="13" x14ac:dyDescent="0.35"/>
    <row r="496" s="11" customFormat="1" ht="13" x14ac:dyDescent="0.35"/>
    <row r="497" s="11" customFormat="1" ht="13" x14ac:dyDescent="0.35"/>
    <row r="498" s="11" customFormat="1" ht="13" x14ac:dyDescent="0.35"/>
    <row r="499" s="11" customFormat="1" ht="13" x14ac:dyDescent="0.35"/>
    <row r="500" s="11" customFormat="1" ht="13" x14ac:dyDescent="0.35"/>
    <row r="501" s="11" customFormat="1" ht="13" x14ac:dyDescent="0.35"/>
    <row r="502" s="11" customFormat="1" ht="13" x14ac:dyDescent="0.35"/>
    <row r="503" s="11" customFormat="1" ht="13" x14ac:dyDescent="0.35"/>
    <row r="504" s="11" customFormat="1" ht="13" x14ac:dyDescent="0.35"/>
    <row r="505" s="11" customFormat="1" ht="13" x14ac:dyDescent="0.35"/>
    <row r="506" s="11" customFormat="1" ht="13" x14ac:dyDescent="0.35"/>
    <row r="507" s="11" customFormat="1" ht="13" x14ac:dyDescent="0.35"/>
    <row r="508" s="11" customFormat="1" ht="13" x14ac:dyDescent="0.35"/>
    <row r="509" s="11" customFormat="1" ht="13" x14ac:dyDescent="0.35"/>
    <row r="510" s="11" customFormat="1" ht="13" x14ac:dyDescent="0.35"/>
    <row r="511" s="11" customFormat="1" ht="13" x14ac:dyDescent="0.35"/>
    <row r="512" s="11" customFormat="1" ht="13" x14ac:dyDescent="0.35"/>
    <row r="513" s="11" customFormat="1" ht="13" x14ac:dyDescent="0.35"/>
    <row r="514" s="11" customFormat="1" ht="13" x14ac:dyDescent="0.35"/>
    <row r="515" s="11" customFormat="1" ht="13" x14ac:dyDescent="0.35"/>
    <row r="516" s="11" customFormat="1" ht="13" x14ac:dyDescent="0.35"/>
    <row r="517" s="11" customFormat="1" ht="13" x14ac:dyDescent="0.35"/>
    <row r="518" s="11" customFormat="1" ht="13" x14ac:dyDescent="0.35"/>
    <row r="519" s="11" customFormat="1" ht="13" x14ac:dyDescent="0.35"/>
    <row r="520" s="11" customFormat="1" ht="13" x14ac:dyDescent="0.35"/>
    <row r="521" s="11" customFormat="1" ht="13" x14ac:dyDescent="0.35"/>
    <row r="522" s="11" customFormat="1" ht="13" x14ac:dyDescent="0.35"/>
    <row r="523" s="11" customFormat="1" ht="13" x14ac:dyDescent="0.35"/>
    <row r="524" s="11" customFormat="1" ht="13" x14ac:dyDescent="0.35"/>
    <row r="525" s="11" customFormat="1" ht="13" x14ac:dyDescent="0.35"/>
    <row r="526" s="11" customFormat="1" ht="13" x14ac:dyDescent="0.35"/>
    <row r="527" s="11" customFormat="1" ht="13" x14ac:dyDescent="0.35"/>
    <row r="528" s="11" customFormat="1" ht="13" x14ac:dyDescent="0.35"/>
    <row r="529" s="11" customFormat="1" ht="13" x14ac:dyDescent="0.35"/>
    <row r="530" s="11" customFormat="1" ht="13" x14ac:dyDescent="0.35"/>
    <row r="531" s="11" customFormat="1" ht="13" x14ac:dyDescent="0.35"/>
    <row r="532" s="11" customFormat="1" ht="13" x14ac:dyDescent="0.35"/>
    <row r="533" s="11" customFormat="1" ht="13" x14ac:dyDescent="0.35"/>
    <row r="534" s="11" customFormat="1" ht="13" x14ac:dyDescent="0.35"/>
    <row r="535" s="11" customFormat="1" ht="13" x14ac:dyDescent="0.35"/>
    <row r="536" s="11" customFormat="1" ht="13" x14ac:dyDescent="0.35"/>
    <row r="537" s="11" customFormat="1" ht="13" x14ac:dyDescent="0.35"/>
    <row r="538" s="11" customFormat="1" ht="13" x14ac:dyDescent="0.35"/>
    <row r="539" s="11" customFormat="1" ht="13" x14ac:dyDescent="0.35"/>
    <row r="540" s="11" customFormat="1" ht="13" x14ac:dyDescent="0.35"/>
    <row r="541" s="11" customFormat="1" ht="13" x14ac:dyDescent="0.35"/>
    <row r="542" s="11" customFormat="1" ht="13" x14ac:dyDescent="0.35"/>
    <row r="543" s="11" customFormat="1" ht="13" x14ac:dyDescent="0.35"/>
    <row r="544" s="11" customFormat="1" ht="13" x14ac:dyDescent="0.35"/>
    <row r="545" s="11" customFormat="1" ht="13" x14ac:dyDescent="0.35"/>
    <row r="546" s="11" customFormat="1" ht="13" x14ac:dyDescent="0.35"/>
    <row r="547" s="11" customFormat="1" ht="13" x14ac:dyDescent="0.35"/>
    <row r="548" s="11" customFormat="1" ht="13" x14ac:dyDescent="0.35"/>
    <row r="549" s="11" customFormat="1" ht="13" x14ac:dyDescent="0.35"/>
    <row r="550" s="11" customFormat="1" ht="13" x14ac:dyDescent="0.35"/>
    <row r="551" s="11" customFormat="1" ht="13" x14ac:dyDescent="0.35"/>
    <row r="552" s="11" customFormat="1" ht="13" x14ac:dyDescent="0.35"/>
    <row r="553" s="11" customFormat="1" ht="13" x14ac:dyDescent="0.35"/>
    <row r="554" s="11" customFormat="1" ht="13" x14ac:dyDescent="0.35"/>
    <row r="555" s="11" customFormat="1" ht="13" x14ac:dyDescent="0.35"/>
    <row r="556" s="11" customFormat="1" ht="13" x14ac:dyDescent="0.35"/>
    <row r="557" s="11" customFormat="1" ht="13" x14ac:dyDescent="0.35"/>
    <row r="558" s="11" customFormat="1" ht="13" x14ac:dyDescent="0.35"/>
    <row r="559" s="11" customFormat="1" ht="13" x14ac:dyDescent="0.35"/>
    <row r="560" s="11" customFormat="1" ht="13" x14ac:dyDescent="0.35"/>
    <row r="561" s="11" customFormat="1" ht="13" x14ac:dyDescent="0.35"/>
    <row r="562" s="11" customFormat="1" ht="13" x14ac:dyDescent="0.35"/>
    <row r="563" s="11" customFormat="1" ht="13" x14ac:dyDescent="0.35"/>
    <row r="564" s="11" customFormat="1" ht="13" x14ac:dyDescent="0.35"/>
    <row r="565" s="11" customFormat="1" ht="13" x14ac:dyDescent="0.35"/>
    <row r="566" s="11" customFormat="1" ht="13" x14ac:dyDescent="0.35"/>
    <row r="567" s="11" customFormat="1" ht="13" x14ac:dyDescent="0.35"/>
    <row r="568" s="11" customFormat="1" ht="13" x14ac:dyDescent="0.35"/>
    <row r="569" s="11" customFormat="1" ht="13" x14ac:dyDescent="0.35"/>
    <row r="570" s="11" customFormat="1" ht="13" x14ac:dyDescent="0.35"/>
    <row r="571" s="11" customFormat="1" ht="13" x14ac:dyDescent="0.35"/>
    <row r="572" s="11" customFormat="1" ht="13" x14ac:dyDescent="0.35"/>
    <row r="573" s="11" customFormat="1" ht="13" x14ac:dyDescent="0.35"/>
    <row r="574" s="11" customFormat="1" ht="13" x14ac:dyDescent="0.35"/>
    <row r="575" s="11" customFormat="1" ht="13" x14ac:dyDescent="0.35"/>
    <row r="576" s="11" customFormat="1" ht="13" x14ac:dyDescent="0.35"/>
    <row r="577" s="11" customFormat="1" ht="13" x14ac:dyDescent="0.35"/>
    <row r="578" s="11" customFormat="1" ht="13" x14ac:dyDescent="0.35"/>
    <row r="579" s="11" customFormat="1" ht="13" x14ac:dyDescent="0.35"/>
    <row r="580" s="11" customFormat="1" ht="13" x14ac:dyDescent="0.35"/>
    <row r="581" s="11" customFormat="1" ht="13" x14ac:dyDescent="0.35"/>
    <row r="582" s="11" customFormat="1" ht="13" x14ac:dyDescent="0.35"/>
    <row r="583" s="11" customFormat="1" ht="13" x14ac:dyDescent="0.35"/>
    <row r="584" s="11" customFormat="1" ht="13" x14ac:dyDescent="0.35"/>
    <row r="585" s="11" customFormat="1" ht="13" x14ac:dyDescent="0.35"/>
    <row r="586" s="11" customFormat="1" ht="13" x14ac:dyDescent="0.35"/>
    <row r="587" s="11" customFormat="1" ht="13" x14ac:dyDescent="0.35"/>
    <row r="588" s="11" customFormat="1" ht="13" x14ac:dyDescent="0.35"/>
    <row r="589" s="11" customFormat="1" ht="13" x14ac:dyDescent="0.35"/>
    <row r="590" s="11" customFormat="1" ht="13" x14ac:dyDescent="0.35"/>
    <row r="591" s="11" customFormat="1" ht="13" x14ac:dyDescent="0.35"/>
    <row r="592" s="11" customFormat="1" ht="13" x14ac:dyDescent="0.35"/>
    <row r="593" s="11" customFormat="1" ht="13" x14ac:dyDescent="0.35"/>
    <row r="594" s="11" customFormat="1" ht="13" x14ac:dyDescent="0.35"/>
    <row r="595" s="11" customFormat="1" ht="13" x14ac:dyDescent="0.35"/>
    <row r="596" s="11" customFormat="1" ht="13" x14ac:dyDescent="0.35"/>
    <row r="597" s="11" customFormat="1" ht="13" x14ac:dyDescent="0.35"/>
    <row r="598" s="11" customFormat="1" ht="13" x14ac:dyDescent="0.35"/>
    <row r="599" s="11" customFormat="1" ht="13" x14ac:dyDescent="0.35"/>
    <row r="600" s="11" customFormat="1" ht="13" x14ac:dyDescent="0.35"/>
    <row r="601" s="11" customFormat="1" ht="13" x14ac:dyDescent="0.35"/>
    <row r="602" s="11" customFormat="1" ht="13" x14ac:dyDescent="0.35"/>
    <row r="603" s="11" customFormat="1" ht="13" x14ac:dyDescent="0.35"/>
    <row r="604" s="11" customFormat="1" ht="13" x14ac:dyDescent="0.35"/>
    <row r="605" s="11" customFormat="1" ht="13" x14ac:dyDescent="0.35"/>
    <row r="606" s="11" customFormat="1" ht="13" x14ac:dyDescent="0.35"/>
    <row r="607" s="11" customFormat="1" ht="13" x14ac:dyDescent="0.35"/>
    <row r="608" s="11" customFormat="1" ht="13" x14ac:dyDescent="0.35"/>
    <row r="609" s="11" customFormat="1" ht="13" x14ac:dyDescent="0.35"/>
    <row r="610" s="11" customFormat="1" ht="13" x14ac:dyDescent="0.35"/>
    <row r="611" s="11" customFormat="1" ht="13" x14ac:dyDescent="0.35"/>
    <row r="612" s="11" customFormat="1" ht="13" x14ac:dyDescent="0.35"/>
    <row r="613" s="11" customFormat="1" ht="13" x14ac:dyDescent="0.35"/>
    <row r="614" s="11" customFormat="1" ht="13" x14ac:dyDescent="0.35"/>
    <row r="615" s="11" customFormat="1" ht="13" x14ac:dyDescent="0.35"/>
    <row r="616" s="11" customFormat="1" ht="13" x14ac:dyDescent="0.35"/>
    <row r="617" s="11" customFormat="1" ht="13" x14ac:dyDescent="0.35"/>
    <row r="618" s="11" customFormat="1" ht="13" x14ac:dyDescent="0.35"/>
    <row r="619" s="11" customFormat="1" ht="13" x14ac:dyDescent="0.35"/>
    <row r="620" s="11" customFormat="1" ht="13" x14ac:dyDescent="0.35"/>
    <row r="621" s="11" customFormat="1" ht="13" x14ac:dyDescent="0.35"/>
    <row r="622" s="11" customFormat="1" ht="13" x14ac:dyDescent="0.35"/>
    <row r="623" s="11" customFormat="1" ht="13" x14ac:dyDescent="0.35"/>
    <row r="624" s="11" customFormat="1" ht="13" x14ac:dyDescent="0.35"/>
    <row r="625" s="11" customFormat="1" ht="13" x14ac:dyDescent="0.35"/>
    <row r="626" s="11" customFormat="1" ht="13" x14ac:dyDescent="0.35"/>
    <row r="627" s="11" customFormat="1" ht="13" x14ac:dyDescent="0.35"/>
    <row r="628" s="11" customFormat="1" ht="13" x14ac:dyDescent="0.35"/>
    <row r="629" s="11" customFormat="1" ht="13" x14ac:dyDescent="0.35"/>
    <row r="630" s="11" customFormat="1" ht="13" x14ac:dyDescent="0.35"/>
    <row r="631" s="11" customFormat="1" ht="13" x14ac:dyDescent="0.35"/>
    <row r="632" s="11" customFormat="1" ht="13" x14ac:dyDescent="0.35"/>
    <row r="633" s="11" customFormat="1" ht="13" x14ac:dyDescent="0.35"/>
    <row r="634" s="11" customFormat="1" ht="13" x14ac:dyDescent="0.35"/>
    <row r="635" s="11" customFormat="1" ht="13" x14ac:dyDescent="0.35"/>
    <row r="636" s="11" customFormat="1" ht="13" x14ac:dyDescent="0.35"/>
    <row r="637" s="11" customFormat="1" ht="13" x14ac:dyDescent="0.35"/>
    <row r="638" s="11" customFormat="1" ht="13" x14ac:dyDescent="0.35"/>
    <row r="639" s="11" customFormat="1" ht="13" x14ac:dyDescent="0.35"/>
    <row r="640" s="11" customFormat="1" ht="13" x14ac:dyDescent="0.35"/>
    <row r="641" s="11" customFormat="1" ht="13" x14ac:dyDescent="0.35"/>
    <row r="642" s="11" customFormat="1" ht="13" x14ac:dyDescent="0.35"/>
    <row r="643" s="11" customFormat="1" ht="13" x14ac:dyDescent="0.35"/>
    <row r="644" s="11" customFormat="1" ht="13" x14ac:dyDescent="0.35"/>
    <row r="645" s="11" customFormat="1" ht="13" x14ac:dyDescent="0.35"/>
    <row r="646" s="11" customFormat="1" ht="13" x14ac:dyDescent="0.35"/>
    <row r="647" s="11" customFormat="1" ht="13" x14ac:dyDescent="0.35"/>
    <row r="648" s="11" customFormat="1" ht="13" x14ac:dyDescent="0.35"/>
    <row r="649" s="11" customFormat="1" ht="13" x14ac:dyDescent="0.35"/>
    <row r="650" s="11" customFormat="1" ht="13" x14ac:dyDescent="0.35"/>
    <row r="651" s="11" customFormat="1" ht="13" x14ac:dyDescent="0.35"/>
    <row r="652" s="11" customFormat="1" ht="13" x14ac:dyDescent="0.35"/>
    <row r="653" s="11" customFormat="1" ht="13" x14ac:dyDescent="0.35"/>
    <row r="654" s="11" customFormat="1" ht="13" x14ac:dyDescent="0.35"/>
    <row r="655" s="11" customFormat="1" ht="13" x14ac:dyDescent="0.35"/>
    <row r="656" s="11" customFormat="1" ht="13" x14ac:dyDescent="0.35"/>
    <row r="657" s="11" customFormat="1" ht="13" x14ac:dyDescent="0.35"/>
    <row r="658" s="11" customFormat="1" ht="13" x14ac:dyDescent="0.35"/>
    <row r="659" s="11" customFormat="1" ht="13" x14ac:dyDescent="0.35"/>
    <row r="660" s="11" customFormat="1" ht="13" x14ac:dyDescent="0.35"/>
    <row r="661" s="11" customFormat="1" ht="13" x14ac:dyDescent="0.35"/>
    <row r="662" s="11" customFormat="1" ht="13" x14ac:dyDescent="0.35"/>
    <row r="663" s="11" customFormat="1" ht="13" x14ac:dyDescent="0.35"/>
    <row r="664" s="11" customFormat="1" ht="13" x14ac:dyDescent="0.35"/>
    <row r="665" s="11" customFormat="1" ht="13" x14ac:dyDescent="0.35"/>
    <row r="666" s="11" customFormat="1" ht="13" x14ac:dyDescent="0.35"/>
    <row r="667" s="11" customFormat="1" ht="13" x14ac:dyDescent="0.35"/>
    <row r="668" s="11" customFormat="1" ht="13" x14ac:dyDescent="0.35"/>
    <row r="669" s="11" customFormat="1" ht="13" x14ac:dyDescent="0.35"/>
    <row r="670" s="11" customFormat="1" ht="13" x14ac:dyDescent="0.35"/>
    <row r="671" s="11" customFormat="1" ht="13" x14ac:dyDescent="0.35"/>
    <row r="672" s="11" customFormat="1" ht="13" x14ac:dyDescent="0.35"/>
    <row r="673" s="11" customFormat="1" ht="13" x14ac:dyDescent="0.35"/>
    <row r="674" s="11" customFormat="1" ht="13" x14ac:dyDescent="0.35"/>
    <row r="675" s="11" customFormat="1" ht="13" x14ac:dyDescent="0.35"/>
    <row r="676" s="11" customFormat="1" ht="13" x14ac:dyDescent="0.35"/>
    <row r="677" s="11" customFormat="1" ht="13" x14ac:dyDescent="0.35"/>
    <row r="678" s="11" customFormat="1" ht="13" x14ac:dyDescent="0.35"/>
    <row r="679" s="11" customFormat="1" ht="13" x14ac:dyDescent="0.35"/>
    <row r="680" s="11" customFormat="1" ht="13" x14ac:dyDescent="0.35"/>
    <row r="681" s="11" customFormat="1" ht="13" x14ac:dyDescent="0.35"/>
    <row r="682" s="11" customFormat="1" ht="13" x14ac:dyDescent="0.35"/>
    <row r="683" s="11" customFormat="1" ht="13" x14ac:dyDescent="0.35"/>
    <row r="684" s="11" customFormat="1" ht="13" x14ac:dyDescent="0.35"/>
    <row r="685" s="11" customFormat="1" ht="13" x14ac:dyDescent="0.35"/>
    <row r="686" s="11" customFormat="1" ht="13" x14ac:dyDescent="0.35"/>
    <row r="687" s="11" customFormat="1" ht="13" x14ac:dyDescent="0.35"/>
    <row r="688" s="11" customFormat="1" ht="13" x14ac:dyDescent="0.35"/>
    <row r="689" s="11" customFormat="1" ht="13" x14ac:dyDescent="0.35"/>
    <row r="690" s="11" customFormat="1" ht="13" x14ac:dyDescent="0.35"/>
    <row r="691" s="11" customFormat="1" ht="13" x14ac:dyDescent="0.35"/>
    <row r="692" s="11" customFormat="1" ht="13" x14ac:dyDescent="0.35"/>
    <row r="693" s="11" customFormat="1" ht="13" x14ac:dyDescent="0.35"/>
    <row r="694" s="11" customFormat="1" ht="13" x14ac:dyDescent="0.35"/>
    <row r="695" s="11" customFormat="1" ht="13" x14ac:dyDescent="0.35"/>
    <row r="696" s="11" customFormat="1" ht="13" x14ac:dyDescent="0.35"/>
    <row r="697" s="11" customFormat="1" ht="13" x14ac:dyDescent="0.35"/>
    <row r="698" s="11" customFormat="1" ht="13" x14ac:dyDescent="0.35"/>
    <row r="699" s="11" customFormat="1" ht="13" x14ac:dyDescent="0.35"/>
    <row r="700" s="11" customFormat="1" ht="13" x14ac:dyDescent="0.35"/>
    <row r="701" s="11" customFormat="1" ht="13" x14ac:dyDescent="0.35"/>
    <row r="702" s="11" customFormat="1" ht="13" x14ac:dyDescent="0.35"/>
    <row r="703" s="11" customFormat="1" ht="13" x14ac:dyDescent="0.35"/>
    <row r="704" s="11" customFormat="1" ht="13" x14ac:dyDescent="0.35"/>
    <row r="705" s="11" customFormat="1" ht="13" x14ac:dyDescent="0.35"/>
    <row r="706" s="11" customFormat="1" ht="13" x14ac:dyDescent="0.35"/>
    <row r="707" s="11" customFormat="1" ht="13" x14ac:dyDescent="0.35"/>
    <row r="708" s="11" customFormat="1" ht="13" x14ac:dyDescent="0.35"/>
    <row r="709" s="11" customFormat="1" ht="13" x14ac:dyDescent="0.35"/>
    <row r="710" s="11" customFormat="1" ht="13" x14ac:dyDescent="0.35"/>
    <row r="711" s="11" customFormat="1" ht="13" x14ac:dyDescent="0.35"/>
    <row r="712" s="11" customFormat="1" ht="13" x14ac:dyDescent="0.35"/>
    <row r="713" s="11" customFormat="1" ht="13" x14ac:dyDescent="0.35"/>
    <row r="714" s="11" customFormat="1" ht="13" x14ac:dyDescent="0.35"/>
    <row r="715" s="11" customFormat="1" ht="13" x14ac:dyDescent="0.35"/>
    <row r="716" s="11" customFormat="1" ht="13" x14ac:dyDescent="0.35"/>
    <row r="717" s="11" customFormat="1" ht="13" x14ac:dyDescent="0.35"/>
    <row r="718" s="11" customFormat="1" ht="13" x14ac:dyDescent="0.35"/>
    <row r="719" s="11" customFormat="1" ht="13" x14ac:dyDescent="0.35"/>
    <row r="720" s="11" customFormat="1" ht="13" x14ac:dyDescent="0.35"/>
    <row r="721" s="11" customFormat="1" ht="13" x14ac:dyDescent="0.35"/>
    <row r="722" s="11" customFormat="1" ht="13" x14ac:dyDescent="0.35"/>
    <row r="723" s="11" customFormat="1" ht="13" x14ac:dyDescent="0.35"/>
    <row r="724" s="11" customFormat="1" ht="13" x14ac:dyDescent="0.35"/>
    <row r="725" s="11" customFormat="1" ht="13" x14ac:dyDescent="0.35"/>
    <row r="726" s="11" customFormat="1" ht="13" x14ac:dyDescent="0.35"/>
    <row r="727" s="11" customFormat="1" ht="13" x14ac:dyDescent="0.35"/>
    <row r="728" s="11" customFormat="1" ht="13" x14ac:dyDescent="0.35"/>
    <row r="729" s="11" customFormat="1" ht="13" x14ac:dyDescent="0.35"/>
    <row r="730" s="11" customFormat="1" ht="13" x14ac:dyDescent="0.35"/>
    <row r="731" s="11" customFormat="1" ht="13" x14ac:dyDescent="0.35"/>
    <row r="732" s="11" customFormat="1" ht="13" x14ac:dyDescent="0.35"/>
    <row r="733" s="11" customFormat="1" ht="13" x14ac:dyDescent="0.35"/>
    <row r="734" s="11" customFormat="1" ht="13" x14ac:dyDescent="0.35"/>
    <row r="735" s="11" customFormat="1" ht="13" x14ac:dyDescent="0.35"/>
    <row r="736" s="11" customFormat="1" ht="13" x14ac:dyDescent="0.35"/>
    <row r="737" s="11" customFormat="1" ht="13" x14ac:dyDescent="0.35"/>
    <row r="738" s="11" customFormat="1" ht="13" x14ac:dyDescent="0.35"/>
    <row r="739" s="11" customFormat="1" ht="13" x14ac:dyDescent="0.35"/>
    <row r="740" s="11" customFormat="1" ht="13" x14ac:dyDescent="0.35"/>
    <row r="741" s="11" customFormat="1" ht="13" x14ac:dyDescent="0.35"/>
    <row r="742" s="11" customFormat="1" ht="13" x14ac:dyDescent="0.35"/>
    <row r="743" s="11" customFormat="1" ht="13" x14ac:dyDescent="0.35"/>
    <row r="744" s="11" customFormat="1" ht="13" x14ac:dyDescent="0.35"/>
    <row r="745" s="11" customFormat="1" ht="13" x14ac:dyDescent="0.35"/>
    <row r="746" s="11" customFormat="1" ht="13" x14ac:dyDescent="0.35"/>
    <row r="747" s="11" customFormat="1" ht="13" x14ac:dyDescent="0.35"/>
    <row r="748" s="11" customFormat="1" ht="13" x14ac:dyDescent="0.35"/>
    <row r="749" s="11" customFormat="1" ht="13" x14ac:dyDescent="0.35"/>
    <row r="750" s="11" customFormat="1" ht="13" x14ac:dyDescent="0.35"/>
    <row r="751" s="11" customFormat="1" ht="13" x14ac:dyDescent="0.35"/>
    <row r="752" s="11" customFormat="1" ht="13" x14ac:dyDescent="0.35"/>
    <row r="753" s="11" customFormat="1" ht="13" x14ac:dyDescent="0.35"/>
    <row r="754" s="11" customFormat="1" ht="13" x14ac:dyDescent="0.35"/>
    <row r="755" s="11" customFormat="1" ht="13" x14ac:dyDescent="0.35"/>
    <row r="756" s="11" customFormat="1" ht="13" x14ac:dyDescent="0.35"/>
    <row r="757" s="11" customFormat="1" ht="13" x14ac:dyDescent="0.35"/>
    <row r="758" s="11" customFormat="1" ht="13" x14ac:dyDescent="0.35"/>
    <row r="759" s="11" customFormat="1" ht="13" x14ac:dyDescent="0.35"/>
    <row r="760" s="11" customFormat="1" ht="13" x14ac:dyDescent="0.35"/>
    <row r="761" s="11" customFormat="1" ht="13" x14ac:dyDescent="0.35"/>
    <row r="762" s="11" customFormat="1" ht="13" x14ac:dyDescent="0.35"/>
    <row r="763" s="11" customFormat="1" ht="13" x14ac:dyDescent="0.35"/>
    <row r="764" s="11" customFormat="1" ht="13" x14ac:dyDescent="0.35"/>
    <row r="765" s="11" customFormat="1" ht="13" x14ac:dyDescent="0.35"/>
    <row r="766" s="11" customFormat="1" ht="13" x14ac:dyDescent="0.35"/>
    <row r="767" s="11" customFormat="1" ht="13" x14ac:dyDescent="0.35"/>
    <row r="768" s="11" customFormat="1" ht="13" x14ac:dyDescent="0.35"/>
    <row r="769" s="11" customFormat="1" ht="13" x14ac:dyDescent="0.35"/>
    <row r="770" s="11" customFormat="1" ht="13" x14ac:dyDescent="0.35"/>
    <row r="771" s="11" customFormat="1" ht="13" x14ac:dyDescent="0.35"/>
    <row r="772" s="11" customFormat="1" ht="13" x14ac:dyDescent="0.35"/>
    <row r="773" s="11" customFormat="1" ht="13" x14ac:dyDescent="0.35"/>
    <row r="774" s="11" customFormat="1" ht="13" x14ac:dyDescent="0.35"/>
    <row r="775" s="11" customFormat="1" ht="13" x14ac:dyDescent="0.35"/>
    <row r="776" s="11" customFormat="1" ht="13" x14ac:dyDescent="0.35"/>
    <row r="777" s="11" customFormat="1" ht="13" x14ac:dyDescent="0.35"/>
    <row r="778" s="11" customFormat="1" ht="13" x14ac:dyDescent="0.35"/>
    <row r="779" s="11" customFormat="1" ht="13" x14ac:dyDescent="0.35"/>
    <row r="780" s="11" customFormat="1" ht="13" x14ac:dyDescent="0.35"/>
    <row r="781" s="11" customFormat="1" ht="13" x14ac:dyDescent="0.35"/>
    <row r="782" s="11" customFormat="1" ht="13" x14ac:dyDescent="0.35"/>
    <row r="783" s="11" customFormat="1" ht="13" x14ac:dyDescent="0.35"/>
    <row r="784" s="11" customFormat="1" ht="13" x14ac:dyDescent="0.35"/>
    <row r="785" s="11" customFormat="1" ht="13" x14ac:dyDescent="0.35"/>
    <row r="786" s="11" customFormat="1" ht="13" x14ac:dyDescent="0.35"/>
    <row r="787" s="11" customFormat="1" ht="13" x14ac:dyDescent="0.35"/>
    <row r="788" s="11" customFormat="1" ht="13" x14ac:dyDescent="0.35"/>
    <row r="789" s="11" customFormat="1" ht="13" x14ac:dyDescent="0.35"/>
    <row r="790" s="11" customFormat="1" ht="13" x14ac:dyDescent="0.35"/>
    <row r="791" s="11" customFormat="1" ht="13" x14ac:dyDescent="0.35"/>
    <row r="792" s="11" customFormat="1" ht="13" x14ac:dyDescent="0.35"/>
    <row r="793" s="11" customFormat="1" ht="13" x14ac:dyDescent="0.35"/>
    <row r="794" s="11" customFormat="1" ht="13" x14ac:dyDescent="0.35"/>
    <row r="795" s="11" customFormat="1" ht="13" x14ac:dyDescent="0.35"/>
    <row r="796" s="11" customFormat="1" ht="13" x14ac:dyDescent="0.35"/>
    <row r="797" s="11" customFormat="1" ht="13" x14ac:dyDescent="0.35"/>
    <row r="798" s="11" customFormat="1" ht="13" x14ac:dyDescent="0.35"/>
    <row r="799" s="11" customFormat="1" ht="13" x14ac:dyDescent="0.35"/>
    <row r="800" s="11" customFormat="1" ht="13" x14ac:dyDescent="0.35"/>
    <row r="801" s="11" customFormat="1" ht="13" x14ac:dyDescent="0.35"/>
    <row r="802" s="11" customFormat="1" ht="13" x14ac:dyDescent="0.35"/>
    <row r="803" s="11" customFormat="1" ht="13" x14ac:dyDescent="0.35"/>
    <row r="804" s="11" customFormat="1" ht="13" x14ac:dyDescent="0.35"/>
    <row r="805" s="11" customFormat="1" ht="13" x14ac:dyDescent="0.35"/>
    <row r="806" s="11" customFormat="1" ht="13" x14ac:dyDescent="0.35"/>
    <row r="807" s="11" customFormat="1" ht="13" x14ac:dyDescent="0.35"/>
    <row r="808" s="11" customFormat="1" ht="13" x14ac:dyDescent="0.35"/>
    <row r="809" s="11" customFormat="1" ht="13" x14ac:dyDescent="0.35"/>
    <row r="810" s="11" customFormat="1" ht="13" x14ac:dyDescent="0.35"/>
    <row r="811" s="11" customFormat="1" ht="13" x14ac:dyDescent="0.35"/>
    <row r="812" s="11" customFormat="1" ht="13" x14ac:dyDescent="0.35"/>
    <row r="813" s="11" customFormat="1" ht="13" x14ac:dyDescent="0.35"/>
    <row r="814" s="11" customFormat="1" ht="13" x14ac:dyDescent="0.35"/>
    <row r="815" s="11" customFormat="1" ht="13" x14ac:dyDescent="0.35"/>
    <row r="816" s="11" customFormat="1" ht="13" x14ac:dyDescent="0.35"/>
    <row r="817" s="11" customFormat="1" ht="13" x14ac:dyDescent="0.35"/>
    <row r="818" s="11" customFormat="1" ht="13" x14ac:dyDescent="0.35"/>
    <row r="819" s="11" customFormat="1" ht="13" x14ac:dyDescent="0.35"/>
    <row r="820" s="11" customFormat="1" ht="13" x14ac:dyDescent="0.35"/>
    <row r="821" s="11" customFormat="1" ht="13" x14ac:dyDescent="0.35"/>
    <row r="822" s="11" customFormat="1" ht="13" x14ac:dyDescent="0.35"/>
    <row r="823" s="11" customFormat="1" ht="13" x14ac:dyDescent="0.35"/>
    <row r="824" s="11" customFormat="1" ht="13" x14ac:dyDescent="0.35"/>
    <row r="825" s="11" customFormat="1" ht="13" x14ac:dyDescent="0.35"/>
    <row r="826" s="11" customFormat="1" ht="13" x14ac:dyDescent="0.35"/>
    <row r="827" s="11" customFormat="1" ht="13" x14ac:dyDescent="0.35"/>
    <row r="828" s="11" customFormat="1" ht="13" x14ac:dyDescent="0.35"/>
    <row r="829" s="11" customFormat="1" ht="13" x14ac:dyDescent="0.35"/>
    <row r="830" s="11" customFormat="1" ht="13" x14ac:dyDescent="0.35"/>
    <row r="831" s="11" customFormat="1" ht="13" x14ac:dyDescent="0.35"/>
    <row r="832" s="11" customFormat="1" ht="13" x14ac:dyDescent="0.35"/>
    <row r="833" s="11" customFormat="1" ht="13" x14ac:dyDescent="0.35"/>
    <row r="834" s="11" customFormat="1" ht="13" x14ac:dyDescent="0.35"/>
    <row r="835" s="11" customFormat="1" ht="13" x14ac:dyDescent="0.35"/>
    <row r="836" s="11" customFormat="1" ht="13" x14ac:dyDescent="0.35"/>
    <row r="837" s="11" customFormat="1" ht="13" x14ac:dyDescent="0.35"/>
    <row r="838" s="11" customFormat="1" ht="13" x14ac:dyDescent="0.35"/>
    <row r="839" s="11" customFormat="1" ht="13" x14ac:dyDescent="0.35"/>
    <row r="840" s="11" customFormat="1" ht="13" x14ac:dyDescent="0.35"/>
    <row r="841" s="11" customFormat="1" ht="13" x14ac:dyDescent="0.35"/>
    <row r="842" s="11" customFormat="1" ht="13" x14ac:dyDescent="0.35"/>
    <row r="843" s="11" customFormat="1" ht="13" x14ac:dyDescent="0.35"/>
    <row r="844" s="11" customFormat="1" ht="13" x14ac:dyDescent="0.35"/>
    <row r="845" s="11" customFormat="1" ht="13" x14ac:dyDescent="0.35"/>
    <row r="846" s="11" customFormat="1" ht="13" x14ac:dyDescent="0.35"/>
    <row r="847" s="11" customFormat="1" ht="13" x14ac:dyDescent="0.35"/>
    <row r="848" s="11" customFormat="1" ht="13" x14ac:dyDescent="0.35"/>
    <row r="849" s="11" customFormat="1" ht="13" x14ac:dyDescent="0.35"/>
    <row r="850" s="11" customFormat="1" ht="13" x14ac:dyDescent="0.35"/>
    <row r="851" s="11" customFormat="1" ht="13" x14ac:dyDescent="0.35"/>
    <row r="852" s="11" customFormat="1" ht="13" x14ac:dyDescent="0.35"/>
    <row r="853" s="11" customFormat="1" ht="13" x14ac:dyDescent="0.35"/>
    <row r="854" s="11" customFormat="1" ht="13" x14ac:dyDescent="0.35"/>
    <row r="855" s="11" customFormat="1" ht="13" x14ac:dyDescent="0.35"/>
    <row r="856" s="11" customFormat="1" ht="13" x14ac:dyDescent="0.35"/>
    <row r="857" s="11" customFormat="1" ht="13" x14ac:dyDescent="0.35"/>
    <row r="858" s="11" customFormat="1" ht="13" x14ac:dyDescent="0.35"/>
    <row r="859" s="11" customFormat="1" ht="13" x14ac:dyDescent="0.35"/>
    <row r="860" s="11" customFormat="1" ht="13" x14ac:dyDescent="0.35"/>
    <row r="861" s="11" customFormat="1" ht="13" x14ac:dyDescent="0.35"/>
    <row r="862" s="11" customFormat="1" ht="13" x14ac:dyDescent="0.35"/>
    <row r="863" s="11" customFormat="1" ht="13" x14ac:dyDescent="0.35"/>
    <row r="864" s="11" customFormat="1" ht="13" x14ac:dyDescent="0.35"/>
    <row r="865" s="11" customFormat="1" ht="13" x14ac:dyDescent="0.35"/>
    <row r="866" s="11" customFormat="1" ht="13" x14ac:dyDescent="0.35"/>
    <row r="867" s="11" customFormat="1" ht="13" x14ac:dyDescent="0.35"/>
    <row r="868" s="11" customFormat="1" ht="13" x14ac:dyDescent="0.35"/>
    <row r="869" s="11" customFormat="1" ht="13" x14ac:dyDescent="0.35"/>
    <row r="870" s="11" customFormat="1" ht="13" x14ac:dyDescent="0.35"/>
    <row r="871" s="11" customFormat="1" ht="13" x14ac:dyDescent="0.35"/>
    <row r="872" s="11" customFormat="1" ht="13" x14ac:dyDescent="0.35"/>
    <row r="873" s="11" customFormat="1" ht="13" x14ac:dyDescent="0.35"/>
    <row r="874" s="11" customFormat="1" ht="13" x14ac:dyDescent="0.35"/>
    <row r="875" s="11" customFormat="1" ht="13" x14ac:dyDescent="0.35"/>
    <row r="876" s="11" customFormat="1" ht="13" x14ac:dyDescent="0.35"/>
    <row r="877" s="11" customFormat="1" ht="13" x14ac:dyDescent="0.35"/>
    <row r="878" s="11" customFormat="1" ht="13" x14ac:dyDescent="0.35"/>
    <row r="879" s="11" customFormat="1" ht="13" x14ac:dyDescent="0.35"/>
    <row r="880" s="11" customFormat="1" ht="13" x14ac:dyDescent="0.35"/>
    <row r="881" s="11" customFormat="1" ht="13" x14ac:dyDescent="0.35"/>
    <row r="882" s="11" customFormat="1" ht="13" x14ac:dyDescent="0.35"/>
    <row r="883" s="11" customFormat="1" ht="13" x14ac:dyDescent="0.35"/>
    <row r="884" s="11" customFormat="1" ht="13" x14ac:dyDescent="0.35"/>
    <row r="885" s="11" customFormat="1" ht="13" x14ac:dyDescent="0.35"/>
    <row r="886" s="11" customFormat="1" ht="13" x14ac:dyDescent="0.35"/>
    <row r="887" s="11" customFormat="1" ht="13" x14ac:dyDescent="0.35"/>
    <row r="888" s="11" customFormat="1" ht="13" x14ac:dyDescent="0.35"/>
    <row r="889" s="11" customFormat="1" ht="13" x14ac:dyDescent="0.35"/>
    <row r="890" s="11" customFormat="1" ht="13" x14ac:dyDescent="0.35"/>
    <row r="891" s="11" customFormat="1" ht="13" x14ac:dyDescent="0.35"/>
    <row r="892" s="11" customFormat="1" ht="13" x14ac:dyDescent="0.35"/>
    <row r="893" s="11" customFormat="1" ht="13" x14ac:dyDescent="0.35"/>
    <row r="894" s="11" customFormat="1" ht="13" x14ac:dyDescent="0.35"/>
    <row r="895" s="11" customFormat="1" ht="13" x14ac:dyDescent="0.35"/>
    <row r="896" s="11" customFormat="1" ht="13" x14ac:dyDescent="0.35"/>
    <row r="897" s="11" customFormat="1" ht="13" x14ac:dyDescent="0.35"/>
    <row r="898" s="11" customFormat="1" ht="13" x14ac:dyDescent="0.35"/>
    <row r="899" s="11" customFormat="1" ht="13" x14ac:dyDescent="0.35"/>
    <row r="900" s="11" customFormat="1" ht="13" x14ac:dyDescent="0.35"/>
    <row r="901" s="11" customFormat="1" ht="13" x14ac:dyDescent="0.35"/>
    <row r="902" s="11" customFormat="1" ht="13" x14ac:dyDescent="0.35"/>
    <row r="903" s="11" customFormat="1" ht="13" x14ac:dyDescent="0.35"/>
    <row r="904" s="11" customFormat="1" ht="13" x14ac:dyDescent="0.35"/>
    <row r="905" s="11" customFormat="1" ht="13" x14ac:dyDescent="0.35"/>
    <row r="906" s="11" customFormat="1" ht="13" x14ac:dyDescent="0.35"/>
    <row r="907" s="11" customFormat="1" ht="13" x14ac:dyDescent="0.35"/>
    <row r="908" s="11" customFormat="1" ht="13" x14ac:dyDescent="0.35"/>
    <row r="909" s="11" customFormat="1" ht="13" x14ac:dyDescent="0.35"/>
    <row r="910" s="11" customFormat="1" ht="13" x14ac:dyDescent="0.35"/>
    <row r="911" s="11" customFormat="1" ht="13" x14ac:dyDescent="0.35"/>
    <row r="912" s="11" customFormat="1" ht="13" x14ac:dyDescent="0.35"/>
    <row r="913" s="11" customFormat="1" ht="13" x14ac:dyDescent="0.35"/>
    <row r="914" s="11" customFormat="1" ht="13" x14ac:dyDescent="0.35"/>
    <row r="915" s="11" customFormat="1" ht="13" x14ac:dyDescent="0.35"/>
    <row r="916" s="11" customFormat="1" ht="13" x14ac:dyDescent="0.35"/>
    <row r="917" s="11" customFormat="1" ht="13" x14ac:dyDescent="0.35"/>
    <row r="918" s="11" customFormat="1" ht="13" x14ac:dyDescent="0.35"/>
    <row r="919" s="11" customFormat="1" ht="13" x14ac:dyDescent="0.35"/>
    <row r="920" s="11" customFormat="1" ht="13" x14ac:dyDescent="0.35"/>
    <row r="921" s="11" customFormat="1" ht="13" x14ac:dyDescent="0.35"/>
    <row r="922" s="11" customFormat="1" ht="13" x14ac:dyDescent="0.35"/>
    <row r="923" s="11" customFormat="1" ht="13" x14ac:dyDescent="0.35"/>
    <row r="924" s="11" customFormat="1" ht="13" x14ac:dyDescent="0.35"/>
    <row r="925" s="11" customFormat="1" ht="13" x14ac:dyDescent="0.35"/>
    <row r="926" s="11" customFormat="1" ht="13" x14ac:dyDescent="0.35"/>
    <row r="927" s="11" customFormat="1" ht="13" x14ac:dyDescent="0.35"/>
    <row r="928" s="11" customFormat="1" ht="13" x14ac:dyDescent="0.35"/>
    <row r="929" s="11" customFormat="1" ht="13" x14ac:dyDescent="0.35"/>
    <row r="930" s="11" customFormat="1" ht="13" x14ac:dyDescent="0.35"/>
    <row r="931" s="11" customFormat="1" ht="13" x14ac:dyDescent="0.35"/>
    <row r="932" s="11" customFormat="1" ht="13" x14ac:dyDescent="0.35"/>
    <row r="933" s="11" customFormat="1" ht="13" x14ac:dyDescent="0.35"/>
    <row r="934" s="11" customFormat="1" ht="13" x14ac:dyDescent="0.35"/>
    <row r="935" s="11" customFormat="1" ht="13" x14ac:dyDescent="0.35"/>
    <row r="936" s="11" customFormat="1" ht="13" x14ac:dyDescent="0.35"/>
    <row r="937" s="11" customFormat="1" ht="13" x14ac:dyDescent="0.35"/>
    <row r="938" s="11" customFormat="1" ht="13" x14ac:dyDescent="0.35"/>
    <row r="939" s="11" customFormat="1" ht="13" x14ac:dyDescent="0.35"/>
    <row r="940" s="11" customFormat="1" ht="13" x14ac:dyDescent="0.35"/>
    <row r="941" s="11" customFormat="1" ht="13" x14ac:dyDescent="0.35"/>
    <row r="942" s="11" customFormat="1" ht="13" x14ac:dyDescent="0.35"/>
    <row r="943" s="11" customFormat="1" ht="13" x14ac:dyDescent="0.35"/>
    <row r="944" s="11" customFormat="1" ht="13" x14ac:dyDescent="0.35"/>
    <row r="945" s="11" customFormat="1" ht="13" x14ac:dyDescent="0.35"/>
    <row r="946" s="11" customFormat="1" ht="13" x14ac:dyDescent="0.35"/>
    <row r="947" s="11" customFormat="1" ht="13" x14ac:dyDescent="0.35"/>
    <row r="948" s="11" customFormat="1" ht="13" x14ac:dyDescent="0.35"/>
    <row r="949" s="11" customFormat="1" ht="13" x14ac:dyDescent="0.35"/>
    <row r="950" s="11" customFormat="1" ht="13" x14ac:dyDescent="0.35"/>
    <row r="951" s="11" customFormat="1" ht="13" x14ac:dyDescent="0.35"/>
    <row r="952" s="11" customFormat="1" ht="13" x14ac:dyDescent="0.35"/>
    <row r="953" s="11" customFormat="1" ht="13" x14ac:dyDescent="0.35"/>
    <row r="954" s="11" customFormat="1" ht="13" x14ac:dyDescent="0.35"/>
    <row r="955" s="11" customFormat="1" ht="13" x14ac:dyDescent="0.35"/>
    <row r="956" s="11" customFormat="1" ht="13" x14ac:dyDescent="0.35"/>
    <row r="957" s="11" customFormat="1" ht="13" x14ac:dyDescent="0.35"/>
    <row r="958" s="11" customFormat="1" ht="13" x14ac:dyDescent="0.35"/>
    <row r="959" s="11" customFormat="1" ht="13" x14ac:dyDescent="0.35"/>
    <row r="960" s="11" customFormat="1" ht="13" x14ac:dyDescent="0.35"/>
    <row r="961" s="11" customFormat="1" ht="13" x14ac:dyDescent="0.35"/>
    <row r="962" s="11" customFormat="1" ht="13" x14ac:dyDescent="0.35"/>
    <row r="963" s="11" customFormat="1" ht="13" x14ac:dyDescent="0.35"/>
    <row r="964" s="11" customFormat="1" ht="13" x14ac:dyDescent="0.35"/>
    <row r="965" s="11" customFormat="1" ht="13" x14ac:dyDescent="0.35"/>
    <row r="966" s="11" customFormat="1" ht="13" x14ac:dyDescent="0.35"/>
    <row r="967" s="11" customFormat="1" ht="13" x14ac:dyDescent="0.35"/>
    <row r="968" s="11" customFormat="1" ht="13" x14ac:dyDescent="0.35"/>
    <row r="969" s="11" customFormat="1" ht="13" x14ac:dyDescent="0.35"/>
    <row r="970" s="11" customFormat="1" ht="13" x14ac:dyDescent="0.35"/>
    <row r="971" s="11" customFormat="1" ht="13" x14ac:dyDescent="0.35"/>
    <row r="972" s="11" customFormat="1" ht="13" x14ac:dyDescent="0.35"/>
    <row r="973" s="11" customFormat="1" ht="13" x14ac:dyDescent="0.35"/>
    <row r="974" s="11" customFormat="1" ht="13" x14ac:dyDescent="0.35"/>
    <row r="975" s="11" customFormat="1" ht="13" x14ac:dyDescent="0.35"/>
    <row r="976" s="11" customFormat="1" ht="13" x14ac:dyDescent="0.35"/>
    <row r="977" s="11" customFormat="1" ht="13" x14ac:dyDescent="0.35"/>
    <row r="978" s="11" customFormat="1" ht="13" x14ac:dyDescent="0.35"/>
    <row r="979" s="11" customFormat="1" ht="13" x14ac:dyDescent="0.35"/>
    <row r="980" s="11" customFormat="1" ht="13" x14ac:dyDescent="0.35"/>
    <row r="981" s="11" customFormat="1" ht="13" x14ac:dyDescent="0.35"/>
    <row r="982" s="11" customFormat="1" ht="13" x14ac:dyDescent="0.35"/>
    <row r="983" s="11" customFormat="1" ht="13" x14ac:dyDescent="0.35"/>
    <row r="984" s="11" customFormat="1" ht="13" x14ac:dyDescent="0.35"/>
    <row r="985" s="11" customFormat="1" ht="13" x14ac:dyDescent="0.35"/>
    <row r="986" s="11" customFormat="1" ht="13" x14ac:dyDescent="0.35"/>
    <row r="987" s="11" customFormat="1" ht="13" x14ac:dyDescent="0.35"/>
    <row r="988" s="11" customFormat="1" ht="13" x14ac:dyDescent="0.35"/>
    <row r="989" s="11" customFormat="1" ht="13" x14ac:dyDescent="0.35"/>
    <row r="990" s="11" customFormat="1" ht="13" x14ac:dyDescent="0.35"/>
    <row r="991" s="11" customFormat="1" ht="13" x14ac:dyDescent="0.35"/>
    <row r="992" s="11" customFormat="1" ht="13" x14ac:dyDescent="0.35"/>
    <row r="993" s="11" customFormat="1" ht="13" x14ac:dyDescent="0.35"/>
    <row r="994" s="11" customFormat="1" ht="13" x14ac:dyDescent="0.35"/>
    <row r="995" s="11" customFormat="1" ht="13" x14ac:dyDescent="0.35"/>
    <row r="996" s="11" customFormat="1" ht="13" x14ac:dyDescent="0.35"/>
    <row r="997" s="11" customFormat="1" ht="13" x14ac:dyDescent="0.35"/>
    <row r="998" s="11" customFormat="1" ht="13" x14ac:dyDescent="0.35"/>
    <row r="999" s="11" customFormat="1" ht="13" x14ac:dyDescent="0.35"/>
    <row r="1000" s="11" customFormat="1" ht="13" x14ac:dyDescent="0.35"/>
    <row r="1001" s="11" customFormat="1" ht="13" x14ac:dyDescent="0.35"/>
    <row r="1002" s="11" customFormat="1" ht="13" x14ac:dyDescent="0.35"/>
    <row r="1003" s="11" customFormat="1" ht="13" x14ac:dyDescent="0.35"/>
    <row r="1004" s="11" customFormat="1" ht="13" x14ac:dyDescent="0.35"/>
    <row r="1005" s="11" customFormat="1" ht="13" x14ac:dyDescent="0.35"/>
    <row r="1006" s="11" customFormat="1" ht="13" x14ac:dyDescent="0.35"/>
    <row r="1007" s="11" customFormat="1" ht="13" x14ac:dyDescent="0.35"/>
    <row r="1008" s="11" customFormat="1" ht="13" x14ac:dyDescent="0.35"/>
    <row r="1009" s="11" customFormat="1" ht="13" x14ac:dyDescent="0.35"/>
    <row r="1010" s="11" customFormat="1" ht="13" x14ac:dyDescent="0.35"/>
    <row r="1011" s="11" customFormat="1" ht="13" x14ac:dyDescent="0.35"/>
    <row r="1012" s="11" customFormat="1" ht="13" x14ac:dyDescent="0.35"/>
    <row r="1013" s="11" customFormat="1" ht="13" x14ac:dyDescent="0.35"/>
    <row r="1014" s="11" customFormat="1" ht="13" x14ac:dyDescent="0.35"/>
    <row r="1015" s="11" customFormat="1" ht="13" x14ac:dyDescent="0.35"/>
    <row r="1016" s="11" customFormat="1" ht="13" x14ac:dyDescent="0.35"/>
    <row r="1017" s="11" customFormat="1" ht="13" x14ac:dyDescent="0.35"/>
    <row r="1018" s="11" customFormat="1" ht="13" x14ac:dyDescent="0.35"/>
    <row r="1019" s="11" customFormat="1" ht="13" x14ac:dyDescent="0.35"/>
    <row r="1020" s="11" customFormat="1" ht="13" x14ac:dyDescent="0.35"/>
    <row r="1021" s="11" customFormat="1" ht="13" x14ac:dyDescent="0.35"/>
    <row r="1022" s="11" customFormat="1" ht="13" x14ac:dyDescent="0.35"/>
    <row r="1023" s="11" customFormat="1" ht="13" x14ac:dyDescent="0.35"/>
    <row r="1024" s="11" customFormat="1" ht="13" x14ac:dyDescent="0.35"/>
    <row r="1025" s="11" customFormat="1" ht="13" x14ac:dyDescent="0.35"/>
    <row r="1026" s="11" customFormat="1" ht="13" x14ac:dyDescent="0.35"/>
    <row r="1027" s="11" customFormat="1" ht="13" x14ac:dyDescent="0.35"/>
    <row r="1028" s="11" customFormat="1" ht="13" x14ac:dyDescent="0.35"/>
    <row r="1029" s="11" customFormat="1" ht="13" x14ac:dyDescent="0.35"/>
    <row r="1030" s="11" customFormat="1" ht="13" x14ac:dyDescent="0.35"/>
    <row r="1031" s="11" customFormat="1" ht="13" x14ac:dyDescent="0.35"/>
    <row r="1032" s="11" customFormat="1" ht="13" x14ac:dyDescent="0.35"/>
    <row r="1033" s="11" customFormat="1" ht="13" x14ac:dyDescent="0.35"/>
    <row r="1034" s="11" customFormat="1" ht="13" x14ac:dyDescent="0.35"/>
    <row r="1035" s="11" customFormat="1" ht="13" x14ac:dyDescent="0.35"/>
    <row r="1036" s="11" customFormat="1" ht="13" x14ac:dyDescent="0.35"/>
    <row r="1037" s="11" customFormat="1" ht="13" x14ac:dyDescent="0.35"/>
    <row r="1038" s="11" customFormat="1" ht="13" x14ac:dyDescent="0.35"/>
    <row r="1039" s="11" customFormat="1" ht="13" x14ac:dyDescent="0.35"/>
    <row r="1040" s="11" customFormat="1" ht="13" x14ac:dyDescent="0.35"/>
    <row r="1041" s="11" customFormat="1" ht="13" x14ac:dyDescent="0.35"/>
    <row r="1042" s="11" customFormat="1" ht="13" x14ac:dyDescent="0.35"/>
    <row r="1043" s="11" customFormat="1" ht="13" x14ac:dyDescent="0.35"/>
    <row r="1044" s="11" customFormat="1" ht="13" x14ac:dyDescent="0.35"/>
    <row r="1045" s="11" customFormat="1" ht="13" x14ac:dyDescent="0.35"/>
    <row r="1046" s="11" customFormat="1" ht="13" x14ac:dyDescent="0.35"/>
    <row r="1047" s="11" customFormat="1" ht="13" x14ac:dyDescent="0.35"/>
    <row r="1048" s="11" customFormat="1" ht="13" x14ac:dyDescent="0.35"/>
    <row r="1049" s="11" customFormat="1" ht="13" x14ac:dyDescent="0.35"/>
    <row r="1050" s="11" customFormat="1" ht="13" x14ac:dyDescent="0.35"/>
    <row r="1051" s="11" customFormat="1" ht="13" x14ac:dyDescent="0.35"/>
    <row r="1052" s="11" customFormat="1" ht="13" x14ac:dyDescent="0.35"/>
    <row r="1053" s="11" customFormat="1" ht="13" x14ac:dyDescent="0.35"/>
    <row r="1054" s="11" customFormat="1" ht="13" x14ac:dyDescent="0.35"/>
    <row r="1055" s="11" customFormat="1" ht="13" x14ac:dyDescent="0.35"/>
    <row r="1056" s="11" customFormat="1" ht="13" x14ac:dyDescent="0.35"/>
    <row r="1057" s="11" customFormat="1" ht="13" x14ac:dyDescent="0.35"/>
    <row r="1058" s="11" customFormat="1" ht="13" x14ac:dyDescent="0.35"/>
    <row r="1059" s="11" customFormat="1" ht="13" x14ac:dyDescent="0.35"/>
    <row r="1060" s="11" customFormat="1" ht="13" x14ac:dyDescent="0.35"/>
    <row r="1061" s="11" customFormat="1" ht="13" x14ac:dyDescent="0.35"/>
    <row r="1062" s="11" customFormat="1" ht="13" x14ac:dyDescent="0.35"/>
    <row r="1063" s="11" customFormat="1" ht="13" x14ac:dyDescent="0.35"/>
  </sheetData>
  <sheetProtection sheet="1" objects="1" scenarios="1" formatCells="0" formatColumns="0" formatRows="0" sort="0" autoFilter="0"/>
  <autoFilter ref="A4:AR9" xr:uid="{4F2846AF-725A-4C20-88D8-E67AA4B06A0C}"/>
  <mergeCells count="19">
    <mergeCell ref="AM3:AP3"/>
    <mergeCell ref="AQ3:AR3"/>
    <mergeCell ref="AM2:AR2"/>
    <mergeCell ref="I3:L3"/>
    <mergeCell ref="M3:N3"/>
    <mergeCell ref="O3:R3"/>
    <mergeCell ref="S3:T3"/>
    <mergeCell ref="U3:X3"/>
    <mergeCell ref="Y3:Z3"/>
    <mergeCell ref="AA3:AD3"/>
    <mergeCell ref="AE3:AF3"/>
    <mergeCell ref="AG3:AJ3"/>
    <mergeCell ref="AG2:AL2"/>
    <mergeCell ref="AK3:AL3"/>
    <mergeCell ref="G2:H3"/>
    <mergeCell ref="I2:N2"/>
    <mergeCell ref="O2:T2"/>
    <mergeCell ref="U2:Z2"/>
    <mergeCell ref="AA2:AF2"/>
  </mergeCells>
  <conditionalFormatting sqref="I5:AR9">
    <cfRule type="cellIs" dxfId="13" priority="4" operator="between">
      <formula>10</formula>
      <formula>9999.999</formula>
    </cfRule>
    <cfRule type="cellIs" dxfId="12" priority="5" operator="greaterThanOrEqual">
      <formula>10000</formula>
    </cfRule>
    <cfRule type="cellIs" dxfId="11" priority="6" operator="lessThan">
      <formula>0.1</formula>
    </cfRule>
  </conditionalFormatting>
  <conditionalFormatting sqref="N5:N9 T5:T9 Z5:Z9 AF5:AF9 AL5:AL9 AR5:AR9">
    <cfRule type="cellIs" dxfId="8" priority="3" operator="lessThan">
      <formula>100</formula>
    </cfRule>
  </conditionalFormatting>
  <pageMargins left="0.7" right="0.7" top="0.75" bottom="0.75" header="0.3" footer="0.3"/>
  <pageSetup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lessThan" id="{8E309E97-3D28-4A15-8C5F-37EB788966B9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M5:M9 S5:S9 Y5:Y9 AE5:AE9 AK5:AK9 AQ5:AQ9</xm:sqref>
        </x14:conditionalFormatting>
        <x14:conditionalFormatting xmlns:xm="http://schemas.microsoft.com/office/excel/2006/main">
          <x14:cfRule type="cellIs" priority="1" operator="lessThan" id="{461992B5-E280-4C72-88BE-CC03DDD2ADAE}">
            <xm:f>'Exposure Inputs'!$F$65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N5:N9 T5:T9 Z5:Z9 AF5:AF9 AL5:AL9 AR5:AR9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52F15-333B-459B-B25A-1639B9833C28}">
  <sheetPr codeName="Sheet16"/>
  <dimension ref="A1:M1070"/>
  <sheetViews>
    <sheetView zoomScale="80" zoomScaleNormal="80" workbookViewId="0">
      <selection activeCell="L5" sqref="L5:L7"/>
    </sheetView>
  </sheetViews>
  <sheetFormatPr defaultColWidth="8.453125" defaultRowHeight="14.5" x14ac:dyDescent="0.35"/>
  <cols>
    <col min="1" max="2" width="18.453125" style="2" customWidth="1"/>
    <col min="3" max="3" width="13.453125" style="2" customWidth="1"/>
    <col min="4" max="4" width="14.453125" style="2" customWidth="1"/>
    <col min="5" max="6" width="11.453125" style="2" customWidth="1"/>
    <col min="7" max="7" width="15.08984375" style="2" customWidth="1"/>
    <col min="8" max="13" width="11.453125" style="2" customWidth="1"/>
    <col min="14" max="16384" width="8.453125" style="2"/>
  </cols>
  <sheetData>
    <row r="1" spans="1:13" ht="28.5" customHeight="1" x14ac:dyDescent="0.35">
      <c r="C1" s="9" t="s">
        <v>46</v>
      </c>
    </row>
    <row r="2" spans="1:13" s="11" customFormat="1" ht="20.399999999999999" customHeight="1" x14ac:dyDescent="0.35">
      <c r="C2" s="87" t="s">
        <v>22</v>
      </c>
      <c r="D2" s="87"/>
      <c r="E2" s="88" t="s">
        <v>23</v>
      </c>
      <c r="F2" s="88"/>
      <c r="G2" s="88"/>
      <c r="H2" s="89" t="s">
        <v>26</v>
      </c>
      <c r="I2" s="89"/>
      <c r="J2" s="89"/>
      <c r="K2" s="89" t="s">
        <v>27</v>
      </c>
      <c r="L2" s="89"/>
      <c r="M2" s="89"/>
    </row>
    <row r="3" spans="1:13" s="11" customFormat="1" ht="20.25" customHeight="1" x14ac:dyDescent="0.35">
      <c r="C3" s="87"/>
      <c r="D3" s="87"/>
      <c r="E3" s="91" t="s">
        <v>29</v>
      </c>
      <c r="F3" s="91"/>
      <c r="G3" s="72" t="s">
        <v>30</v>
      </c>
      <c r="H3" s="90" t="s">
        <v>29</v>
      </c>
      <c r="I3" s="90"/>
      <c r="J3" s="71" t="s">
        <v>30</v>
      </c>
      <c r="K3" s="90" t="s">
        <v>29</v>
      </c>
      <c r="L3" s="90"/>
      <c r="M3" s="71" t="s">
        <v>30</v>
      </c>
    </row>
    <row r="4" spans="1:13" s="11" customFormat="1" ht="51.75" customHeight="1" x14ac:dyDescent="0.35">
      <c r="A4" s="12" t="s">
        <v>31</v>
      </c>
      <c r="B4" s="12" t="s">
        <v>238</v>
      </c>
      <c r="C4" s="12" t="s">
        <v>37</v>
      </c>
      <c r="D4" s="12" t="s">
        <v>36</v>
      </c>
      <c r="E4" s="14" t="s">
        <v>38</v>
      </c>
      <c r="F4" s="14" t="s">
        <v>39</v>
      </c>
      <c r="G4" s="14" t="s">
        <v>42</v>
      </c>
      <c r="H4" s="12" t="s">
        <v>38</v>
      </c>
      <c r="I4" s="12" t="s">
        <v>39</v>
      </c>
      <c r="J4" s="12" t="s">
        <v>42</v>
      </c>
      <c r="K4" s="12" t="s">
        <v>38</v>
      </c>
      <c r="L4" s="12" t="s">
        <v>39</v>
      </c>
      <c r="M4" s="12" t="s">
        <v>42</v>
      </c>
    </row>
    <row r="5" spans="1:13" s="11" customFormat="1" ht="91" x14ac:dyDescent="0.35">
      <c r="A5" s="15" t="s">
        <v>234</v>
      </c>
      <c r="B5" s="23">
        <v>286</v>
      </c>
      <c r="C5" s="19">
        <v>14.5</v>
      </c>
      <c r="D5" s="19">
        <v>14.5</v>
      </c>
      <c r="E5" s="21">
        <f>($C5*'Exposure Inputs'!$C$41*'Exposure Inputs'!$C$45/'Exposure Inputs'!$C$39)</f>
        <v>5.0025000000000003E-5</v>
      </c>
      <c r="F5" s="21">
        <f>($D5*'Exposure Inputs'!$C$41*'Exposure Inputs'!$C$43*'Exposure Inputs'!$C$45*B5)/('Exposure Inputs'!$C$39*'Exposure Inputs'!$C$44*'Exposure Inputs'!$C$46)</f>
        <v>3.9197671232876713E-5</v>
      </c>
      <c r="G5" s="26">
        <f>'Exposure Inputs'!$E$64/$E5</f>
        <v>41979.01049475262</v>
      </c>
      <c r="H5" s="21">
        <f>($C5*'Exposure Inputs'!$D$41*'Exposure Inputs'!$C$45/'Exposure Inputs'!$D$39)</f>
        <v>7.7605633802816897E-5</v>
      </c>
      <c r="I5" s="21">
        <f>($D5*'Exposure Inputs'!$D$41*'Exposure Inputs'!$D$43*'Exposure Inputs'!$C$45*B5)/('Exposure Inputs'!$D$39*'Exposure Inputs'!$D$44*'Exposure Inputs'!$C$46)</f>
        <v>6.0808797993440097E-5</v>
      </c>
      <c r="J5" s="21">
        <f>'Exposure Inputs'!$E$64/$H5</f>
        <v>27059.891107078041</v>
      </c>
      <c r="K5" s="21">
        <f>($C5*'Exposure Inputs'!$E$41*'Exposure Inputs'!$C$45/'Exposure Inputs'!$E$39)</f>
        <v>4.377358490566038E-5</v>
      </c>
      <c r="L5" s="21">
        <f>($D5*'Exposure Inputs'!$E$41*'Exposure Inputs'!$E$43*'Exposure Inputs'!$C$45*B5)/('Exposure Inputs'!$E$39*'Exposure Inputs'!$E$44*'Exposure Inputs'!$C$46)</f>
        <v>3.4299302145257176E-5</v>
      </c>
      <c r="M5" s="21">
        <f>'Exposure Inputs'!$E$64/$K5</f>
        <v>47974.137931034478</v>
      </c>
    </row>
    <row r="6" spans="1:13" s="11" customFormat="1" ht="91" x14ac:dyDescent="0.35">
      <c r="A6" s="15" t="s">
        <v>235</v>
      </c>
      <c r="B6" s="23">
        <v>300</v>
      </c>
      <c r="C6" s="19">
        <v>885</v>
      </c>
      <c r="D6" s="19">
        <v>616</v>
      </c>
      <c r="E6" s="21">
        <f>($C6*'Exposure Inputs'!$C$41*'Exposure Inputs'!$C$45/'Exposure Inputs'!$C$39)</f>
        <v>3.0532500000000004E-3</v>
      </c>
      <c r="F6" s="21">
        <f>($D6*'Exposure Inputs'!$C$41*'Exposure Inputs'!$C$43*'Exposure Inputs'!$C$45*B6)/('Exposure Inputs'!$C$39*'Exposure Inputs'!$C$44*'Exposure Inputs'!$C$46)</f>
        <v>1.7467397260273975E-3</v>
      </c>
      <c r="G6" s="26">
        <f>'Exposure Inputs'!$E$64/$E6</f>
        <v>687.79169737165307</v>
      </c>
      <c r="H6" s="21">
        <f>($C6*'Exposure Inputs'!$D$41*'Exposure Inputs'!$C$45/'Exposure Inputs'!$D$39)</f>
        <v>4.7366197183098596E-3</v>
      </c>
      <c r="I6" s="21">
        <f>($D6*'Exposure Inputs'!$D$41*'Exposure Inputs'!$D$43*'Exposure Inputs'!$C$45*B6)/('Exposure Inputs'!$D$39*'Exposure Inputs'!$D$44*'Exposure Inputs'!$C$46)</f>
        <v>2.7097819795485235E-3</v>
      </c>
      <c r="J6" s="21">
        <f>'Exposure Inputs'!$E$64/$H6</f>
        <v>443.35414808206957</v>
      </c>
      <c r="K6" s="21">
        <f>($C6*'Exposure Inputs'!$E$41*'Exposure Inputs'!$C$45/'Exposure Inputs'!$E$39)</f>
        <v>2.6716981132075472E-3</v>
      </c>
      <c r="L6" s="21">
        <f>($D6*'Exposure Inputs'!$E$41*'Exposure Inputs'!$E$43*'Exposure Inputs'!$C$45*B6)/('Exposure Inputs'!$E$39*'Exposure Inputs'!$E$44*'Exposure Inputs'!$C$46)</f>
        <v>1.5284569656241922E-3</v>
      </c>
      <c r="M6" s="21">
        <f>'Exposure Inputs'!$E$64/$K6</f>
        <v>786.01694915254245</v>
      </c>
    </row>
    <row r="7" spans="1:13" s="11" customFormat="1" ht="26" x14ac:dyDescent="0.35">
      <c r="A7" s="15" t="s">
        <v>47</v>
      </c>
      <c r="B7" s="23">
        <v>300</v>
      </c>
      <c r="C7" s="19">
        <v>26.8</v>
      </c>
      <c r="D7" s="19">
        <v>26.8</v>
      </c>
      <c r="E7" s="21">
        <f>($C7*'Exposure Inputs'!$C$41*'Exposure Inputs'!$C$45/'Exposure Inputs'!$C$39)</f>
        <v>9.2460000000000019E-5</v>
      </c>
      <c r="F7" s="21">
        <f>($D7*'Exposure Inputs'!$C$41*'Exposure Inputs'!$C$43*'Exposure Inputs'!$C$45*B7)/('Exposure Inputs'!$C$39*'Exposure Inputs'!$C$44*'Exposure Inputs'!$C$46)</f>
        <v>7.5994520547945221E-5</v>
      </c>
      <c r="G7" s="21">
        <f>'Exposure Inputs'!$E$64/$E7</f>
        <v>22712.524334847498</v>
      </c>
      <c r="H7" s="21">
        <f>($C7*'Exposure Inputs'!$D$41*'Exposure Inputs'!$C$45/'Exposure Inputs'!$D$39)</f>
        <v>1.4343661971830986E-4</v>
      </c>
      <c r="I7" s="21">
        <f>($D7*'Exposure Inputs'!$D$41*'Exposure Inputs'!$D$43*'Exposure Inputs'!$C$45*B7)/('Exposure Inputs'!$D$39*'Exposure Inputs'!$D$44*'Exposure Inputs'!$C$46)</f>
        <v>1.1789311209724099E-4</v>
      </c>
      <c r="J7" s="21">
        <f>'Exposure Inputs'!$E$64/$H7</f>
        <v>14640.612725844463</v>
      </c>
      <c r="K7" s="21">
        <f>($C7*'Exposure Inputs'!$E$41*'Exposure Inputs'!$C$45/'Exposure Inputs'!$E$39)</f>
        <v>8.0905660377358495E-5</v>
      </c>
      <c r="L7" s="21">
        <f>($D7*'Exposure Inputs'!$E$41*'Exposure Inputs'!$E$43*'Exposure Inputs'!$C$45*B7)/('Exposure Inputs'!$E$39*'Exposure Inputs'!$E$44*'Exposure Inputs'!$C$46)</f>
        <v>6.6497803049883695E-5</v>
      </c>
      <c r="M7" s="21">
        <f>'Exposure Inputs'!$E$64/$K7</f>
        <v>25956.156716417911</v>
      </c>
    </row>
    <row r="8" spans="1:13" s="11" customFormat="1" ht="13" x14ac:dyDescent="0.35"/>
    <row r="9" spans="1:13" s="11" customFormat="1" ht="13" x14ac:dyDescent="0.35"/>
    <row r="10" spans="1:13" s="11" customFormat="1" ht="13" x14ac:dyDescent="0.35"/>
    <row r="11" spans="1:13" s="11" customFormat="1" ht="13" x14ac:dyDescent="0.35">
      <c r="C11" s="21"/>
      <c r="D11" s="21"/>
      <c r="E11" s="21"/>
    </row>
    <row r="12" spans="1:13" s="11" customFormat="1" ht="13" x14ac:dyDescent="0.35">
      <c r="C12" s="21"/>
      <c r="D12" s="21"/>
      <c r="E12" s="21"/>
    </row>
    <row r="13" spans="1:13" s="11" customFormat="1" ht="13" x14ac:dyDescent="0.35"/>
    <row r="14" spans="1:13" s="11" customFormat="1" ht="13" x14ac:dyDescent="0.35"/>
    <row r="15" spans="1:13" s="11" customFormat="1" ht="13" x14ac:dyDescent="0.35"/>
    <row r="16" spans="1:13" s="11" customFormat="1" ht="13" x14ac:dyDescent="0.35"/>
    <row r="17" s="11" customFormat="1" ht="13" x14ac:dyDescent="0.35"/>
    <row r="18" s="11" customFormat="1" ht="13" x14ac:dyDescent="0.35"/>
    <row r="19" s="11" customFormat="1" ht="13" x14ac:dyDescent="0.35"/>
    <row r="20" s="11" customFormat="1" ht="13" x14ac:dyDescent="0.35"/>
    <row r="21" s="11" customFormat="1" ht="13" x14ac:dyDescent="0.35"/>
    <row r="22" s="11" customFormat="1" ht="13" x14ac:dyDescent="0.35"/>
    <row r="23" s="11" customFormat="1" ht="13" x14ac:dyDescent="0.35"/>
    <row r="24" s="11" customFormat="1" ht="13" x14ac:dyDescent="0.35"/>
    <row r="25" s="11" customFormat="1" ht="13" x14ac:dyDescent="0.35"/>
    <row r="26" s="11" customFormat="1" ht="13" x14ac:dyDescent="0.35"/>
    <row r="27" s="11" customFormat="1" ht="13" x14ac:dyDescent="0.35"/>
    <row r="28" s="11" customFormat="1" ht="13" x14ac:dyDescent="0.35"/>
    <row r="29" s="11" customFormat="1" ht="13" x14ac:dyDescent="0.35"/>
    <row r="30" s="11" customFormat="1" ht="13" x14ac:dyDescent="0.35"/>
    <row r="31" s="11" customFormat="1" ht="13" x14ac:dyDescent="0.35"/>
    <row r="32" s="11" customFormat="1" ht="13" x14ac:dyDescent="0.35"/>
    <row r="33" s="11" customFormat="1" ht="13" x14ac:dyDescent="0.35"/>
    <row r="34" s="11" customFormat="1" ht="13" x14ac:dyDescent="0.35"/>
    <row r="35" s="11" customFormat="1" ht="13" x14ac:dyDescent="0.35"/>
    <row r="36" s="11" customFormat="1" ht="13" x14ac:dyDescent="0.35"/>
    <row r="37" s="11" customFormat="1" ht="13" x14ac:dyDescent="0.35"/>
    <row r="38" s="11" customFormat="1" ht="13" x14ac:dyDescent="0.35"/>
    <row r="39" s="11" customFormat="1" ht="13" x14ac:dyDescent="0.35"/>
    <row r="40" s="11" customFormat="1" ht="13" x14ac:dyDescent="0.35"/>
    <row r="41" s="11" customFormat="1" ht="13" x14ac:dyDescent="0.35"/>
    <row r="42" s="11" customFormat="1" ht="13" x14ac:dyDescent="0.35"/>
    <row r="43" s="11" customFormat="1" ht="13" x14ac:dyDescent="0.35"/>
    <row r="44" s="11" customFormat="1" ht="13" x14ac:dyDescent="0.35"/>
    <row r="45" s="11" customFormat="1" ht="13" x14ac:dyDescent="0.35"/>
    <row r="46" s="11" customFormat="1" ht="13" x14ac:dyDescent="0.35"/>
    <row r="47" s="11" customFormat="1" ht="13" x14ac:dyDescent="0.35"/>
    <row r="48" s="11" customFormat="1" ht="13" x14ac:dyDescent="0.35"/>
    <row r="49" s="11" customFormat="1" ht="13" x14ac:dyDescent="0.35"/>
    <row r="50" s="11" customFormat="1" ht="13" x14ac:dyDescent="0.35"/>
    <row r="51" s="11" customFormat="1" ht="13" x14ac:dyDescent="0.35"/>
    <row r="52" s="11" customFormat="1" ht="13" x14ac:dyDescent="0.35"/>
    <row r="53" s="11" customFormat="1" ht="13" x14ac:dyDescent="0.35"/>
    <row r="54" s="11" customFormat="1" ht="13" x14ac:dyDescent="0.35"/>
    <row r="55" s="11" customFormat="1" ht="13" x14ac:dyDescent="0.35"/>
    <row r="56" s="11" customFormat="1" ht="13" x14ac:dyDescent="0.35"/>
    <row r="57" s="11" customFormat="1" ht="13" x14ac:dyDescent="0.35"/>
    <row r="58" s="11" customFormat="1" ht="13" x14ac:dyDescent="0.35"/>
    <row r="59" s="11" customFormat="1" ht="13" x14ac:dyDescent="0.35"/>
    <row r="60" s="11" customFormat="1" ht="13" x14ac:dyDescent="0.35"/>
    <row r="61" s="11" customFormat="1" ht="13" x14ac:dyDescent="0.35"/>
    <row r="62" s="11" customFormat="1" ht="13" x14ac:dyDescent="0.35"/>
    <row r="63" s="11" customFormat="1" ht="13" x14ac:dyDescent="0.35"/>
    <row r="64" s="11" customFormat="1" ht="13" x14ac:dyDescent="0.35"/>
    <row r="65" s="11" customFormat="1" ht="13" x14ac:dyDescent="0.35"/>
    <row r="66" s="11" customFormat="1" ht="13" x14ac:dyDescent="0.35"/>
    <row r="67" s="11" customFormat="1" ht="13" x14ac:dyDescent="0.35"/>
    <row r="68" s="11" customFormat="1" ht="13" x14ac:dyDescent="0.35"/>
    <row r="69" s="11" customFormat="1" ht="13" x14ac:dyDescent="0.35"/>
    <row r="70" s="11" customFormat="1" ht="13" x14ac:dyDescent="0.35"/>
    <row r="71" s="11" customFormat="1" ht="13" x14ac:dyDescent="0.35"/>
    <row r="72" s="11" customFormat="1" ht="13" x14ac:dyDescent="0.35"/>
    <row r="73" s="11" customFormat="1" ht="13" x14ac:dyDescent="0.35"/>
    <row r="74" s="11" customFormat="1" ht="13" x14ac:dyDescent="0.35"/>
    <row r="75" s="11" customFormat="1" ht="13" x14ac:dyDescent="0.35"/>
    <row r="76" s="11" customFormat="1" ht="13" x14ac:dyDescent="0.35"/>
    <row r="77" s="11" customFormat="1" ht="13" x14ac:dyDescent="0.35"/>
    <row r="78" s="11" customFormat="1" ht="13" x14ac:dyDescent="0.35"/>
    <row r="79" s="11" customFormat="1" ht="13" x14ac:dyDescent="0.35"/>
    <row r="80" s="11" customFormat="1" ht="13" x14ac:dyDescent="0.35"/>
    <row r="81" s="11" customFormat="1" ht="13" x14ac:dyDescent="0.35"/>
    <row r="82" s="11" customFormat="1" ht="13" x14ac:dyDescent="0.35"/>
    <row r="83" s="11" customFormat="1" ht="13" x14ac:dyDescent="0.35"/>
    <row r="84" s="11" customFormat="1" ht="13" x14ac:dyDescent="0.35"/>
    <row r="85" s="11" customFormat="1" ht="13" x14ac:dyDescent="0.35"/>
    <row r="86" s="11" customFormat="1" ht="13" x14ac:dyDescent="0.35"/>
    <row r="87" s="11" customFormat="1" ht="13" x14ac:dyDescent="0.35"/>
    <row r="88" s="11" customFormat="1" ht="13" x14ac:dyDescent="0.35"/>
    <row r="89" s="11" customFormat="1" ht="13" x14ac:dyDescent="0.35"/>
    <row r="90" s="11" customFormat="1" ht="13" x14ac:dyDescent="0.35"/>
    <row r="91" s="11" customFormat="1" ht="13" x14ac:dyDescent="0.35"/>
    <row r="92" s="11" customFormat="1" ht="13" x14ac:dyDescent="0.35"/>
    <row r="93" s="11" customFormat="1" ht="13" x14ac:dyDescent="0.35"/>
    <row r="94" s="11" customFormat="1" ht="13" x14ac:dyDescent="0.35"/>
    <row r="95" s="11" customFormat="1" ht="13" x14ac:dyDescent="0.35"/>
    <row r="96" s="11" customFormat="1" ht="13" x14ac:dyDescent="0.35"/>
    <row r="97" s="11" customFormat="1" ht="13" x14ac:dyDescent="0.35"/>
    <row r="98" s="11" customFormat="1" ht="13" x14ac:dyDescent="0.35"/>
    <row r="99" s="11" customFormat="1" ht="13" x14ac:dyDescent="0.35"/>
    <row r="100" s="11" customFormat="1" ht="13" x14ac:dyDescent="0.35"/>
    <row r="101" s="11" customFormat="1" ht="13" x14ac:dyDescent="0.35"/>
    <row r="102" s="11" customFormat="1" ht="13" x14ac:dyDescent="0.35"/>
    <row r="103" s="11" customFormat="1" ht="13" x14ac:dyDescent="0.35"/>
    <row r="104" s="11" customFormat="1" ht="13" x14ac:dyDescent="0.35"/>
    <row r="105" s="11" customFormat="1" ht="13" x14ac:dyDescent="0.35"/>
    <row r="106" s="11" customFormat="1" ht="13" x14ac:dyDescent="0.35"/>
    <row r="107" s="11" customFormat="1" ht="13" x14ac:dyDescent="0.35"/>
    <row r="108" s="11" customFormat="1" ht="13" x14ac:dyDescent="0.35"/>
    <row r="109" s="11" customFormat="1" ht="13" x14ac:dyDescent="0.35"/>
    <row r="110" s="11" customFormat="1" ht="13" x14ac:dyDescent="0.35"/>
    <row r="111" s="11" customFormat="1" ht="13" x14ac:dyDescent="0.35"/>
    <row r="112" s="11" customFormat="1" ht="13" x14ac:dyDescent="0.35"/>
    <row r="113" s="11" customFormat="1" ht="13" x14ac:dyDescent="0.35"/>
    <row r="114" s="11" customFormat="1" ht="13" x14ac:dyDescent="0.35"/>
    <row r="115" s="11" customFormat="1" ht="13" x14ac:dyDescent="0.35"/>
    <row r="116" s="11" customFormat="1" ht="13" x14ac:dyDescent="0.35"/>
    <row r="117" s="11" customFormat="1" ht="13" x14ac:dyDescent="0.35"/>
    <row r="118" s="11" customFormat="1" ht="13" x14ac:dyDescent="0.35"/>
    <row r="119" s="11" customFormat="1" ht="13" x14ac:dyDescent="0.35"/>
    <row r="120" s="11" customFormat="1" ht="13" x14ac:dyDescent="0.35"/>
    <row r="121" s="11" customFormat="1" ht="13" x14ac:dyDescent="0.35"/>
    <row r="122" s="11" customFormat="1" ht="13" x14ac:dyDescent="0.35"/>
    <row r="123" s="11" customFormat="1" ht="13" x14ac:dyDescent="0.35"/>
    <row r="124" s="11" customFormat="1" ht="13" x14ac:dyDescent="0.35"/>
    <row r="125" s="11" customFormat="1" ht="13" x14ac:dyDescent="0.35"/>
    <row r="126" s="11" customFormat="1" ht="13" x14ac:dyDescent="0.35"/>
    <row r="127" s="11" customFormat="1" ht="13" x14ac:dyDescent="0.35"/>
    <row r="128" s="11" customFormat="1" ht="13" x14ac:dyDescent="0.35"/>
    <row r="129" s="11" customFormat="1" ht="13" x14ac:dyDescent="0.35"/>
    <row r="130" s="11" customFormat="1" ht="13" x14ac:dyDescent="0.35"/>
    <row r="131" s="11" customFormat="1" ht="13" x14ac:dyDescent="0.35"/>
    <row r="132" s="11" customFormat="1" ht="13" x14ac:dyDescent="0.35"/>
    <row r="133" s="11" customFormat="1" ht="13" x14ac:dyDescent="0.35"/>
    <row r="134" s="11" customFormat="1" ht="13" x14ac:dyDescent="0.35"/>
    <row r="135" s="11" customFormat="1" ht="13" x14ac:dyDescent="0.35"/>
    <row r="136" s="11" customFormat="1" ht="13" x14ac:dyDescent="0.35"/>
    <row r="137" s="11" customFormat="1" ht="13" x14ac:dyDescent="0.35"/>
    <row r="138" s="11" customFormat="1" ht="13" x14ac:dyDescent="0.35"/>
    <row r="139" s="11" customFormat="1" ht="13" x14ac:dyDescent="0.35"/>
    <row r="140" s="11" customFormat="1" ht="13" x14ac:dyDescent="0.35"/>
    <row r="141" s="11" customFormat="1" ht="13" x14ac:dyDescent="0.35"/>
    <row r="142" s="11" customFormat="1" ht="13" x14ac:dyDescent="0.35"/>
    <row r="143" s="11" customFormat="1" ht="13" x14ac:dyDescent="0.35"/>
    <row r="144" s="11" customFormat="1" ht="13" x14ac:dyDescent="0.35"/>
    <row r="145" s="11" customFormat="1" ht="13" x14ac:dyDescent="0.35"/>
    <row r="146" s="11" customFormat="1" ht="13" x14ac:dyDescent="0.35"/>
    <row r="147" s="11" customFormat="1" ht="13" x14ac:dyDescent="0.35"/>
    <row r="148" s="11" customFormat="1" ht="13" x14ac:dyDescent="0.35"/>
    <row r="149" s="11" customFormat="1" ht="13" x14ac:dyDescent="0.35"/>
    <row r="150" s="11" customFormat="1" ht="13" x14ac:dyDescent="0.35"/>
    <row r="151" s="11" customFormat="1" ht="13" x14ac:dyDescent="0.35"/>
    <row r="152" s="11" customFormat="1" ht="13" x14ac:dyDescent="0.35"/>
    <row r="153" s="11" customFormat="1" ht="13" x14ac:dyDescent="0.35"/>
    <row r="154" s="11" customFormat="1" ht="13" x14ac:dyDescent="0.35"/>
    <row r="155" s="11" customFormat="1" ht="13" x14ac:dyDescent="0.35"/>
    <row r="156" s="11" customFormat="1" ht="13" x14ac:dyDescent="0.35"/>
    <row r="157" s="11" customFormat="1" ht="13" x14ac:dyDescent="0.35"/>
    <row r="158" s="11" customFormat="1" ht="13" x14ac:dyDescent="0.35"/>
    <row r="159" s="11" customFormat="1" ht="13" x14ac:dyDescent="0.35"/>
    <row r="160" s="11" customFormat="1" ht="13" x14ac:dyDescent="0.35"/>
    <row r="161" s="11" customFormat="1" ht="13" x14ac:dyDescent="0.35"/>
    <row r="162" s="11" customFormat="1" ht="13" x14ac:dyDescent="0.35"/>
    <row r="163" s="11" customFormat="1" ht="13" x14ac:dyDescent="0.35"/>
    <row r="164" s="11" customFormat="1" ht="13" x14ac:dyDescent="0.35"/>
    <row r="165" s="11" customFormat="1" ht="13" x14ac:dyDescent="0.35"/>
    <row r="166" s="11" customFormat="1" ht="13" x14ac:dyDescent="0.35"/>
    <row r="167" s="11" customFormat="1" ht="13" x14ac:dyDescent="0.35"/>
    <row r="168" s="11" customFormat="1" ht="13" x14ac:dyDescent="0.35"/>
    <row r="169" s="11" customFormat="1" ht="13" x14ac:dyDescent="0.35"/>
    <row r="170" s="11" customFormat="1" ht="13" x14ac:dyDescent="0.35"/>
    <row r="171" s="11" customFormat="1" ht="13" x14ac:dyDescent="0.35"/>
    <row r="172" s="11" customFormat="1" ht="13" x14ac:dyDescent="0.35"/>
    <row r="173" s="11" customFormat="1" ht="13" x14ac:dyDescent="0.35"/>
    <row r="174" s="11" customFormat="1" ht="13" x14ac:dyDescent="0.35"/>
    <row r="175" s="11" customFormat="1" ht="13" x14ac:dyDescent="0.35"/>
    <row r="176" s="11" customFormat="1" ht="13" x14ac:dyDescent="0.35"/>
    <row r="177" s="11" customFormat="1" ht="13" x14ac:dyDescent="0.35"/>
    <row r="178" s="11" customFormat="1" ht="13" x14ac:dyDescent="0.35"/>
    <row r="179" s="11" customFormat="1" ht="13" x14ac:dyDescent="0.35"/>
    <row r="180" s="11" customFormat="1" ht="13" x14ac:dyDescent="0.35"/>
    <row r="181" s="11" customFormat="1" ht="13" x14ac:dyDescent="0.35"/>
    <row r="182" s="11" customFormat="1" ht="13" x14ac:dyDescent="0.35"/>
    <row r="183" s="11" customFormat="1" ht="13" x14ac:dyDescent="0.35"/>
    <row r="184" s="11" customFormat="1" ht="13" x14ac:dyDescent="0.35"/>
    <row r="185" s="11" customFormat="1" ht="13" x14ac:dyDescent="0.35"/>
    <row r="186" s="11" customFormat="1" ht="13" x14ac:dyDescent="0.35"/>
    <row r="187" s="11" customFormat="1" ht="13" x14ac:dyDescent="0.35"/>
    <row r="188" s="11" customFormat="1" ht="13" x14ac:dyDescent="0.35"/>
    <row r="189" s="11" customFormat="1" ht="13" x14ac:dyDescent="0.35"/>
    <row r="190" s="11" customFormat="1" ht="13" x14ac:dyDescent="0.35"/>
    <row r="191" s="11" customFormat="1" ht="13" x14ac:dyDescent="0.35"/>
    <row r="192" s="11" customFormat="1" ht="13" x14ac:dyDescent="0.35"/>
    <row r="193" s="11" customFormat="1" ht="13" x14ac:dyDescent="0.35"/>
    <row r="194" s="11" customFormat="1" ht="13" x14ac:dyDescent="0.35"/>
    <row r="195" s="11" customFormat="1" ht="13" x14ac:dyDescent="0.35"/>
    <row r="196" s="11" customFormat="1" ht="13" x14ac:dyDescent="0.35"/>
    <row r="197" s="11" customFormat="1" ht="13" x14ac:dyDescent="0.35"/>
    <row r="198" s="11" customFormat="1" ht="13" x14ac:dyDescent="0.35"/>
    <row r="199" s="11" customFormat="1" ht="13" x14ac:dyDescent="0.35"/>
    <row r="200" s="11" customFormat="1" ht="13" x14ac:dyDescent="0.35"/>
    <row r="201" s="11" customFormat="1" ht="13" x14ac:dyDescent="0.35"/>
    <row r="202" s="11" customFormat="1" ht="13" x14ac:dyDescent="0.35"/>
    <row r="203" s="11" customFormat="1" ht="13" x14ac:dyDescent="0.35"/>
    <row r="204" s="11" customFormat="1" ht="13" x14ac:dyDescent="0.35"/>
    <row r="205" s="11" customFormat="1" ht="13" x14ac:dyDescent="0.35"/>
    <row r="206" s="11" customFormat="1" ht="13" x14ac:dyDescent="0.35"/>
    <row r="207" s="11" customFormat="1" ht="13" x14ac:dyDescent="0.35"/>
    <row r="208" s="11" customFormat="1" ht="13" x14ac:dyDescent="0.35"/>
    <row r="209" s="11" customFormat="1" ht="13" x14ac:dyDescent="0.35"/>
    <row r="210" s="11" customFormat="1" ht="13" x14ac:dyDescent="0.35"/>
    <row r="211" s="11" customFormat="1" ht="13" x14ac:dyDescent="0.35"/>
    <row r="212" s="11" customFormat="1" ht="13" x14ac:dyDescent="0.35"/>
    <row r="213" s="11" customFormat="1" ht="13" x14ac:dyDescent="0.35"/>
    <row r="214" s="11" customFormat="1" ht="13" x14ac:dyDescent="0.35"/>
    <row r="215" s="11" customFormat="1" ht="13" x14ac:dyDescent="0.35"/>
    <row r="216" s="11" customFormat="1" ht="13" x14ac:dyDescent="0.35"/>
    <row r="217" s="11" customFormat="1" ht="13" x14ac:dyDescent="0.35"/>
    <row r="218" s="11" customFormat="1" ht="13" x14ac:dyDescent="0.35"/>
    <row r="219" s="11" customFormat="1" ht="13" x14ac:dyDescent="0.35"/>
    <row r="220" s="11" customFormat="1" ht="13" x14ac:dyDescent="0.35"/>
    <row r="221" s="11" customFormat="1" ht="13" x14ac:dyDescent="0.35"/>
    <row r="222" s="11" customFormat="1" ht="13" x14ac:dyDescent="0.35"/>
    <row r="223" s="11" customFormat="1" ht="13" x14ac:dyDescent="0.35"/>
    <row r="224" s="11" customFormat="1" ht="13" x14ac:dyDescent="0.35"/>
    <row r="225" s="11" customFormat="1" ht="13" x14ac:dyDescent="0.35"/>
    <row r="226" s="11" customFormat="1" ht="13" x14ac:dyDescent="0.35"/>
    <row r="227" s="11" customFormat="1" ht="13" x14ac:dyDescent="0.35"/>
    <row r="228" s="11" customFormat="1" ht="13" x14ac:dyDescent="0.35"/>
    <row r="229" s="11" customFormat="1" ht="13" x14ac:dyDescent="0.35"/>
    <row r="230" s="11" customFormat="1" ht="13" x14ac:dyDescent="0.35"/>
    <row r="231" s="11" customFormat="1" ht="13" x14ac:dyDescent="0.35"/>
    <row r="232" s="11" customFormat="1" ht="13" x14ac:dyDescent="0.35"/>
    <row r="233" s="11" customFormat="1" ht="13" x14ac:dyDescent="0.35"/>
    <row r="234" s="11" customFormat="1" ht="13" x14ac:dyDescent="0.35"/>
    <row r="235" s="11" customFormat="1" ht="13" x14ac:dyDescent="0.35"/>
    <row r="236" s="11" customFormat="1" ht="13" x14ac:dyDescent="0.35"/>
    <row r="237" s="11" customFormat="1" ht="13" x14ac:dyDescent="0.35"/>
    <row r="238" s="11" customFormat="1" ht="13" x14ac:dyDescent="0.35"/>
    <row r="239" s="11" customFormat="1" ht="13" x14ac:dyDescent="0.35"/>
    <row r="240" s="11" customFormat="1" ht="13" x14ac:dyDescent="0.35"/>
    <row r="241" s="11" customFormat="1" ht="13" x14ac:dyDescent="0.35"/>
    <row r="242" s="11" customFormat="1" ht="13" x14ac:dyDescent="0.35"/>
    <row r="243" s="11" customFormat="1" ht="13" x14ac:dyDescent="0.35"/>
    <row r="244" s="11" customFormat="1" ht="13" x14ac:dyDescent="0.35"/>
    <row r="245" s="11" customFormat="1" ht="13" x14ac:dyDescent="0.35"/>
    <row r="246" s="11" customFormat="1" ht="13" x14ac:dyDescent="0.35"/>
    <row r="247" s="11" customFormat="1" ht="13" x14ac:dyDescent="0.35"/>
    <row r="248" s="11" customFormat="1" ht="13" x14ac:dyDescent="0.35"/>
    <row r="249" s="11" customFormat="1" ht="13" x14ac:dyDescent="0.35"/>
    <row r="250" s="11" customFormat="1" ht="13" x14ac:dyDescent="0.35"/>
    <row r="251" s="11" customFormat="1" ht="13" x14ac:dyDescent="0.35"/>
    <row r="252" s="11" customFormat="1" ht="13" x14ac:dyDescent="0.35"/>
    <row r="253" s="11" customFormat="1" ht="13" x14ac:dyDescent="0.35"/>
    <row r="254" s="11" customFormat="1" ht="13" x14ac:dyDescent="0.35"/>
    <row r="255" s="11" customFormat="1" ht="13" x14ac:dyDescent="0.35"/>
    <row r="256" s="11" customFormat="1" ht="13" x14ac:dyDescent="0.35"/>
    <row r="257" s="11" customFormat="1" ht="13" x14ac:dyDescent="0.35"/>
    <row r="258" s="11" customFormat="1" ht="13" x14ac:dyDescent="0.35"/>
    <row r="259" s="11" customFormat="1" ht="13" x14ac:dyDescent="0.35"/>
    <row r="260" s="11" customFormat="1" ht="13" x14ac:dyDescent="0.35"/>
    <row r="261" s="11" customFormat="1" ht="13" x14ac:dyDescent="0.35"/>
    <row r="262" s="11" customFormat="1" ht="13" x14ac:dyDescent="0.35"/>
    <row r="263" s="11" customFormat="1" ht="13" x14ac:dyDescent="0.35"/>
    <row r="264" s="11" customFormat="1" ht="13" x14ac:dyDescent="0.35"/>
    <row r="265" s="11" customFormat="1" ht="13" x14ac:dyDescent="0.35"/>
    <row r="266" s="11" customFormat="1" ht="13" x14ac:dyDescent="0.35"/>
    <row r="267" s="11" customFormat="1" ht="13" x14ac:dyDescent="0.35"/>
    <row r="268" s="11" customFormat="1" ht="13" x14ac:dyDescent="0.35"/>
    <row r="269" s="11" customFormat="1" ht="13" x14ac:dyDescent="0.35"/>
    <row r="270" s="11" customFormat="1" ht="13" x14ac:dyDescent="0.35"/>
    <row r="271" s="11" customFormat="1" ht="13" x14ac:dyDescent="0.35"/>
    <row r="272" s="11" customFormat="1" ht="13" x14ac:dyDescent="0.35"/>
    <row r="273" s="11" customFormat="1" ht="13" x14ac:dyDescent="0.35"/>
    <row r="274" s="11" customFormat="1" ht="13" x14ac:dyDescent="0.35"/>
    <row r="275" s="11" customFormat="1" ht="13" x14ac:dyDescent="0.35"/>
    <row r="276" s="11" customFormat="1" ht="13" x14ac:dyDescent="0.35"/>
    <row r="277" s="11" customFormat="1" ht="13" x14ac:dyDescent="0.35"/>
    <row r="278" s="11" customFormat="1" ht="13" x14ac:dyDescent="0.35"/>
    <row r="279" s="11" customFormat="1" ht="13" x14ac:dyDescent="0.35"/>
    <row r="280" s="11" customFormat="1" ht="13" x14ac:dyDescent="0.35"/>
    <row r="281" s="11" customFormat="1" ht="13" x14ac:dyDescent="0.35"/>
    <row r="282" s="11" customFormat="1" ht="13" x14ac:dyDescent="0.35"/>
    <row r="283" s="11" customFormat="1" ht="13" x14ac:dyDescent="0.35"/>
    <row r="284" s="11" customFormat="1" ht="13" x14ac:dyDescent="0.35"/>
    <row r="285" s="11" customFormat="1" ht="13" x14ac:dyDescent="0.35"/>
    <row r="286" s="11" customFormat="1" ht="13" x14ac:dyDescent="0.35"/>
    <row r="287" s="11" customFormat="1" ht="13" x14ac:dyDescent="0.35"/>
    <row r="288" s="11" customFormat="1" ht="13" x14ac:dyDescent="0.35"/>
    <row r="289" s="11" customFormat="1" ht="13" x14ac:dyDescent="0.35"/>
    <row r="290" s="11" customFormat="1" ht="13" x14ac:dyDescent="0.35"/>
    <row r="291" s="11" customFormat="1" ht="13" x14ac:dyDescent="0.35"/>
    <row r="292" s="11" customFormat="1" ht="13" x14ac:dyDescent="0.35"/>
    <row r="293" s="11" customFormat="1" ht="13" x14ac:dyDescent="0.35"/>
    <row r="294" s="11" customFormat="1" ht="13" x14ac:dyDescent="0.35"/>
    <row r="295" s="11" customFormat="1" ht="13" x14ac:dyDescent="0.35"/>
    <row r="296" s="11" customFormat="1" ht="13" x14ac:dyDescent="0.35"/>
    <row r="297" s="11" customFormat="1" ht="13" x14ac:dyDescent="0.35"/>
    <row r="298" s="11" customFormat="1" ht="13" x14ac:dyDescent="0.35"/>
    <row r="299" s="11" customFormat="1" ht="13" x14ac:dyDescent="0.35"/>
    <row r="300" s="11" customFormat="1" ht="13" x14ac:dyDescent="0.35"/>
    <row r="301" s="11" customFormat="1" ht="13" x14ac:dyDescent="0.35"/>
    <row r="302" s="11" customFormat="1" ht="13" x14ac:dyDescent="0.35"/>
    <row r="303" s="11" customFormat="1" ht="13" x14ac:dyDescent="0.35"/>
    <row r="304" s="11" customFormat="1" ht="13" x14ac:dyDescent="0.35"/>
    <row r="305" s="11" customFormat="1" ht="13" x14ac:dyDescent="0.35"/>
    <row r="306" s="11" customFormat="1" ht="13" x14ac:dyDescent="0.35"/>
    <row r="307" s="11" customFormat="1" ht="13" x14ac:dyDescent="0.35"/>
    <row r="308" s="11" customFormat="1" ht="13" x14ac:dyDescent="0.35"/>
    <row r="309" s="11" customFormat="1" ht="13" x14ac:dyDescent="0.35"/>
    <row r="310" s="11" customFormat="1" ht="13" x14ac:dyDescent="0.35"/>
    <row r="311" s="11" customFormat="1" ht="13" x14ac:dyDescent="0.35"/>
    <row r="312" s="11" customFormat="1" ht="13" x14ac:dyDescent="0.35"/>
    <row r="313" s="11" customFormat="1" ht="13" x14ac:dyDescent="0.35"/>
    <row r="314" s="11" customFormat="1" ht="13" x14ac:dyDescent="0.35"/>
    <row r="315" s="11" customFormat="1" ht="13" x14ac:dyDescent="0.35"/>
    <row r="316" s="11" customFormat="1" ht="13" x14ac:dyDescent="0.35"/>
    <row r="317" s="11" customFormat="1" ht="13" x14ac:dyDescent="0.35"/>
    <row r="318" s="11" customFormat="1" ht="13" x14ac:dyDescent="0.35"/>
    <row r="319" s="11" customFormat="1" ht="13" x14ac:dyDescent="0.35"/>
    <row r="320" s="11" customFormat="1" ht="13" x14ac:dyDescent="0.35"/>
    <row r="321" s="11" customFormat="1" ht="13" x14ac:dyDescent="0.35"/>
    <row r="322" s="11" customFormat="1" ht="13" x14ac:dyDescent="0.35"/>
    <row r="323" s="11" customFormat="1" ht="13" x14ac:dyDescent="0.35"/>
    <row r="324" s="11" customFormat="1" ht="13" x14ac:dyDescent="0.35"/>
    <row r="325" s="11" customFormat="1" ht="13" x14ac:dyDescent="0.35"/>
    <row r="326" s="11" customFormat="1" ht="13" x14ac:dyDescent="0.35"/>
    <row r="327" s="11" customFormat="1" ht="13" x14ac:dyDescent="0.35"/>
    <row r="328" s="11" customFormat="1" ht="13" x14ac:dyDescent="0.35"/>
    <row r="329" s="11" customFormat="1" ht="13" x14ac:dyDescent="0.35"/>
    <row r="330" s="11" customFormat="1" ht="13" x14ac:dyDescent="0.35"/>
    <row r="331" s="11" customFormat="1" ht="13" x14ac:dyDescent="0.35"/>
    <row r="332" s="11" customFormat="1" ht="13" x14ac:dyDescent="0.35"/>
    <row r="333" s="11" customFormat="1" ht="13" x14ac:dyDescent="0.35"/>
    <row r="334" s="11" customFormat="1" ht="13" x14ac:dyDescent="0.35"/>
    <row r="335" s="11" customFormat="1" ht="13" x14ac:dyDescent="0.35"/>
    <row r="336" s="11" customFormat="1" ht="13" x14ac:dyDescent="0.35"/>
    <row r="337" s="11" customFormat="1" ht="13" x14ac:dyDescent="0.35"/>
    <row r="338" s="11" customFormat="1" ht="13" x14ac:dyDescent="0.35"/>
    <row r="339" s="11" customFormat="1" ht="13" x14ac:dyDescent="0.35"/>
    <row r="340" s="11" customFormat="1" ht="13" x14ac:dyDescent="0.35"/>
    <row r="341" s="11" customFormat="1" ht="13" x14ac:dyDescent="0.35"/>
    <row r="342" s="11" customFormat="1" ht="13" x14ac:dyDescent="0.35"/>
    <row r="343" s="11" customFormat="1" ht="13" x14ac:dyDescent="0.35"/>
    <row r="344" s="11" customFormat="1" ht="13" x14ac:dyDescent="0.35"/>
    <row r="345" s="11" customFormat="1" ht="13" x14ac:dyDescent="0.35"/>
    <row r="346" s="11" customFormat="1" ht="13" x14ac:dyDescent="0.35"/>
    <row r="347" s="11" customFormat="1" ht="13" x14ac:dyDescent="0.35"/>
    <row r="348" s="11" customFormat="1" ht="13" x14ac:dyDescent="0.35"/>
    <row r="349" s="11" customFormat="1" ht="13" x14ac:dyDescent="0.35"/>
    <row r="350" s="11" customFormat="1" ht="13" x14ac:dyDescent="0.35"/>
    <row r="351" s="11" customFormat="1" ht="13" x14ac:dyDescent="0.35"/>
    <row r="352" s="11" customFormat="1" ht="13" x14ac:dyDescent="0.35"/>
    <row r="353" s="11" customFormat="1" ht="13" x14ac:dyDescent="0.35"/>
    <row r="354" s="11" customFormat="1" ht="13" x14ac:dyDescent="0.35"/>
    <row r="355" s="11" customFormat="1" ht="13" x14ac:dyDescent="0.35"/>
    <row r="356" s="11" customFormat="1" ht="13" x14ac:dyDescent="0.35"/>
    <row r="357" s="11" customFormat="1" ht="13" x14ac:dyDescent="0.35"/>
    <row r="358" s="11" customFormat="1" ht="13" x14ac:dyDescent="0.35"/>
    <row r="359" s="11" customFormat="1" ht="13" x14ac:dyDescent="0.35"/>
    <row r="360" s="11" customFormat="1" ht="13" x14ac:dyDescent="0.35"/>
    <row r="361" s="11" customFormat="1" ht="13" x14ac:dyDescent="0.35"/>
    <row r="362" s="11" customFormat="1" ht="13" x14ac:dyDescent="0.35"/>
    <row r="363" s="11" customFormat="1" ht="13" x14ac:dyDescent="0.35"/>
    <row r="364" s="11" customFormat="1" ht="13" x14ac:dyDescent="0.35"/>
    <row r="365" s="11" customFormat="1" ht="13" x14ac:dyDescent="0.35"/>
    <row r="366" s="11" customFormat="1" ht="13" x14ac:dyDescent="0.35"/>
    <row r="367" s="11" customFormat="1" ht="13" x14ac:dyDescent="0.35"/>
    <row r="368" s="11" customFormat="1" ht="13" x14ac:dyDescent="0.35"/>
    <row r="369" s="11" customFormat="1" ht="13" x14ac:dyDescent="0.35"/>
    <row r="370" s="11" customFormat="1" ht="13" x14ac:dyDescent="0.35"/>
    <row r="371" s="11" customFormat="1" ht="13" x14ac:dyDescent="0.35"/>
    <row r="372" s="11" customFormat="1" ht="13" x14ac:dyDescent="0.35"/>
    <row r="373" s="11" customFormat="1" ht="13" x14ac:dyDescent="0.35"/>
    <row r="374" s="11" customFormat="1" ht="13" x14ac:dyDescent="0.35"/>
    <row r="375" s="11" customFormat="1" ht="13" x14ac:dyDescent="0.35"/>
    <row r="376" s="11" customFormat="1" ht="13" x14ac:dyDescent="0.35"/>
    <row r="377" s="11" customFormat="1" ht="13" x14ac:dyDescent="0.35"/>
    <row r="378" s="11" customFormat="1" ht="13" x14ac:dyDescent="0.35"/>
    <row r="379" s="11" customFormat="1" ht="13" x14ac:dyDescent="0.35"/>
    <row r="380" s="11" customFormat="1" ht="13" x14ac:dyDescent="0.35"/>
    <row r="381" s="11" customFormat="1" ht="13" x14ac:dyDescent="0.35"/>
    <row r="382" s="11" customFormat="1" ht="13" x14ac:dyDescent="0.35"/>
    <row r="383" s="11" customFormat="1" ht="13" x14ac:dyDescent="0.35"/>
    <row r="384" s="11" customFormat="1" ht="13" x14ac:dyDescent="0.35"/>
    <row r="385" s="11" customFormat="1" ht="13" x14ac:dyDescent="0.35"/>
    <row r="386" s="11" customFormat="1" ht="13" x14ac:dyDescent="0.35"/>
    <row r="387" s="11" customFormat="1" ht="13" x14ac:dyDescent="0.35"/>
    <row r="388" s="11" customFormat="1" ht="13" x14ac:dyDescent="0.35"/>
    <row r="389" s="11" customFormat="1" ht="13" x14ac:dyDescent="0.35"/>
    <row r="390" s="11" customFormat="1" ht="13" x14ac:dyDescent="0.35"/>
    <row r="391" s="11" customFormat="1" ht="13" x14ac:dyDescent="0.35"/>
    <row r="392" s="11" customFormat="1" ht="13" x14ac:dyDescent="0.35"/>
    <row r="393" s="11" customFormat="1" ht="13" x14ac:dyDescent="0.35"/>
    <row r="394" s="11" customFormat="1" ht="13" x14ac:dyDescent="0.35"/>
    <row r="395" s="11" customFormat="1" ht="13" x14ac:dyDescent="0.35"/>
    <row r="396" s="11" customFormat="1" ht="13" x14ac:dyDescent="0.35"/>
    <row r="397" s="11" customFormat="1" ht="13" x14ac:dyDescent="0.35"/>
    <row r="398" s="11" customFormat="1" ht="13" x14ac:dyDescent="0.35"/>
    <row r="399" s="11" customFormat="1" ht="13" x14ac:dyDescent="0.35"/>
    <row r="400" s="11" customFormat="1" ht="13" x14ac:dyDescent="0.35"/>
    <row r="401" s="11" customFormat="1" ht="13" x14ac:dyDescent="0.35"/>
    <row r="402" s="11" customFormat="1" ht="13" x14ac:dyDescent="0.35"/>
    <row r="403" s="11" customFormat="1" ht="13" x14ac:dyDescent="0.35"/>
    <row r="404" s="11" customFormat="1" ht="13" x14ac:dyDescent="0.35"/>
    <row r="405" s="11" customFormat="1" ht="13" x14ac:dyDescent="0.35"/>
    <row r="406" s="11" customFormat="1" ht="13" x14ac:dyDescent="0.35"/>
    <row r="407" s="11" customFormat="1" ht="13" x14ac:dyDescent="0.35"/>
    <row r="408" s="11" customFormat="1" ht="13" x14ac:dyDescent="0.35"/>
    <row r="409" s="11" customFormat="1" ht="13" x14ac:dyDescent="0.35"/>
    <row r="410" s="11" customFormat="1" ht="13" x14ac:dyDescent="0.35"/>
    <row r="411" s="11" customFormat="1" ht="13" x14ac:dyDescent="0.35"/>
    <row r="412" s="11" customFormat="1" ht="13" x14ac:dyDescent="0.35"/>
    <row r="413" s="11" customFormat="1" ht="13" x14ac:dyDescent="0.35"/>
    <row r="414" s="11" customFormat="1" ht="13" x14ac:dyDescent="0.35"/>
    <row r="415" s="11" customFormat="1" ht="13" x14ac:dyDescent="0.35"/>
    <row r="416" s="11" customFormat="1" ht="13" x14ac:dyDescent="0.35"/>
    <row r="417" s="11" customFormat="1" ht="13" x14ac:dyDescent="0.35"/>
    <row r="418" s="11" customFormat="1" ht="13" x14ac:dyDescent="0.35"/>
    <row r="419" s="11" customFormat="1" ht="13" x14ac:dyDescent="0.35"/>
    <row r="420" s="11" customFormat="1" ht="13" x14ac:dyDescent="0.35"/>
    <row r="421" s="11" customFormat="1" ht="13" x14ac:dyDescent="0.35"/>
    <row r="422" s="11" customFormat="1" ht="13" x14ac:dyDescent="0.35"/>
    <row r="423" s="11" customFormat="1" ht="13" x14ac:dyDescent="0.35"/>
    <row r="424" s="11" customFormat="1" ht="13" x14ac:dyDescent="0.35"/>
    <row r="425" s="11" customFormat="1" ht="13" x14ac:dyDescent="0.35"/>
    <row r="426" s="11" customFormat="1" ht="13" x14ac:dyDescent="0.35"/>
    <row r="427" s="11" customFormat="1" ht="13" x14ac:dyDescent="0.35"/>
    <row r="428" s="11" customFormat="1" ht="13" x14ac:dyDescent="0.35"/>
    <row r="429" s="11" customFormat="1" ht="13" x14ac:dyDescent="0.35"/>
    <row r="430" s="11" customFormat="1" ht="13" x14ac:dyDescent="0.35"/>
    <row r="431" s="11" customFormat="1" ht="13" x14ac:dyDescent="0.35"/>
    <row r="432" s="11" customFormat="1" ht="13" x14ac:dyDescent="0.35"/>
    <row r="433" s="11" customFormat="1" ht="13" x14ac:dyDescent="0.35"/>
    <row r="434" s="11" customFormat="1" ht="13" x14ac:dyDescent="0.35"/>
    <row r="435" s="11" customFormat="1" ht="13" x14ac:dyDescent="0.35"/>
    <row r="436" s="11" customFormat="1" ht="13" x14ac:dyDescent="0.35"/>
    <row r="437" s="11" customFormat="1" ht="13" x14ac:dyDescent="0.35"/>
    <row r="438" s="11" customFormat="1" ht="13" x14ac:dyDescent="0.35"/>
    <row r="439" s="11" customFormat="1" ht="13" x14ac:dyDescent="0.35"/>
    <row r="440" s="11" customFormat="1" ht="13" x14ac:dyDescent="0.35"/>
    <row r="441" s="11" customFormat="1" ht="13" x14ac:dyDescent="0.35"/>
    <row r="442" s="11" customFormat="1" ht="13" x14ac:dyDescent="0.35"/>
    <row r="443" s="11" customFormat="1" ht="13" x14ac:dyDescent="0.35"/>
    <row r="444" s="11" customFormat="1" ht="13" x14ac:dyDescent="0.35"/>
    <row r="445" s="11" customFormat="1" ht="13" x14ac:dyDescent="0.35"/>
    <row r="446" s="11" customFormat="1" ht="13" x14ac:dyDescent="0.35"/>
    <row r="447" s="11" customFormat="1" ht="13" x14ac:dyDescent="0.35"/>
    <row r="448" s="11" customFormat="1" ht="13" x14ac:dyDescent="0.35"/>
    <row r="449" s="11" customFormat="1" ht="13" x14ac:dyDescent="0.35"/>
    <row r="450" s="11" customFormat="1" ht="13" x14ac:dyDescent="0.35"/>
    <row r="451" s="11" customFormat="1" ht="13" x14ac:dyDescent="0.35"/>
    <row r="452" s="11" customFormat="1" ht="13" x14ac:dyDescent="0.35"/>
    <row r="453" s="11" customFormat="1" ht="13" x14ac:dyDescent="0.35"/>
    <row r="454" s="11" customFormat="1" ht="13" x14ac:dyDescent="0.35"/>
    <row r="455" s="11" customFormat="1" ht="13" x14ac:dyDescent="0.35"/>
    <row r="456" s="11" customFormat="1" ht="13" x14ac:dyDescent="0.35"/>
    <row r="457" s="11" customFormat="1" ht="13" x14ac:dyDescent="0.35"/>
    <row r="458" s="11" customFormat="1" ht="13" x14ac:dyDescent="0.35"/>
    <row r="459" s="11" customFormat="1" ht="13" x14ac:dyDescent="0.35"/>
    <row r="460" s="11" customFormat="1" ht="13" x14ac:dyDescent="0.35"/>
    <row r="461" s="11" customFormat="1" ht="13" x14ac:dyDescent="0.35"/>
    <row r="462" s="11" customFormat="1" ht="13" x14ac:dyDescent="0.35"/>
    <row r="463" s="11" customFormat="1" ht="13" x14ac:dyDescent="0.35"/>
    <row r="464" s="11" customFormat="1" ht="13" x14ac:dyDescent="0.35"/>
    <row r="465" s="11" customFormat="1" ht="13" x14ac:dyDescent="0.35"/>
    <row r="466" s="11" customFormat="1" ht="13" x14ac:dyDescent="0.35"/>
    <row r="467" s="11" customFormat="1" ht="13" x14ac:dyDescent="0.35"/>
    <row r="468" s="11" customFormat="1" ht="13" x14ac:dyDescent="0.35"/>
    <row r="469" s="11" customFormat="1" ht="13" x14ac:dyDescent="0.35"/>
    <row r="470" s="11" customFormat="1" ht="13" x14ac:dyDescent="0.35"/>
    <row r="471" s="11" customFormat="1" ht="13" x14ac:dyDescent="0.35"/>
    <row r="472" s="11" customFormat="1" ht="13" x14ac:dyDescent="0.35"/>
    <row r="473" s="11" customFormat="1" ht="13" x14ac:dyDescent="0.35"/>
    <row r="474" s="11" customFormat="1" ht="13" x14ac:dyDescent="0.35"/>
    <row r="475" s="11" customFormat="1" ht="13" x14ac:dyDescent="0.35"/>
    <row r="476" s="11" customFormat="1" ht="13" x14ac:dyDescent="0.35"/>
    <row r="477" s="11" customFormat="1" ht="13" x14ac:dyDescent="0.35"/>
    <row r="478" s="11" customFormat="1" ht="13" x14ac:dyDescent="0.35"/>
    <row r="479" s="11" customFormat="1" ht="13" x14ac:dyDescent="0.35"/>
    <row r="480" s="11" customFormat="1" ht="13" x14ac:dyDescent="0.35"/>
    <row r="481" s="11" customFormat="1" ht="13" x14ac:dyDescent="0.35"/>
    <row r="482" s="11" customFormat="1" ht="13" x14ac:dyDescent="0.35"/>
    <row r="483" s="11" customFormat="1" ht="13" x14ac:dyDescent="0.35"/>
    <row r="484" s="11" customFormat="1" ht="13" x14ac:dyDescent="0.35"/>
    <row r="485" s="11" customFormat="1" ht="13" x14ac:dyDescent="0.35"/>
    <row r="486" s="11" customFormat="1" ht="13" x14ac:dyDescent="0.35"/>
    <row r="487" s="11" customFormat="1" ht="13" x14ac:dyDescent="0.35"/>
    <row r="488" s="11" customFormat="1" ht="13" x14ac:dyDescent="0.35"/>
    <row r="489" s="11" customFormat="1" ht="13" x14ac:dyDescent="0.35"/>
    <row r="490" s="11" customFormat="1" ht="13" x14ac:dyDescent="0.35"/>
    <row r="491" s="11" customFormat="1" ht="13" x14ac:dyDescent="0.35"/>
    <row r="492" s="11" customFormat="1" ht="13" x14ac:dyDescent="0.35"/>
    <row r="493" s="11" customFormat="1" ht="13" x14ac:dyDescent="0.35"/>
    <row r="494" s="11" customFormat="1" ht="13" x14ac:dyDescent="0.35"/>
    <row r="495" s="11" customFormat="1" ht="13" x14ac:dyDescent="0.35"/>
    <row r="496" s="11" customFormat="1" ht="13" x14ac:dyDescent="0.35"/>
    <row r="497" s="11" customFormat="1" ht="13" x14ac:dyDescent="0.35"/>
    <row r="498" s="11" customFormat="1" ht="13" x14ac:dyDescent="0.35"/>
    <row r="499" s="11" customFormat="1" ht="13" x14ac:dyDescent="0.35"/>
    <row r="500" s="11" customFormat="1" ht="13" x14ac:dyDescent="0.35"/>
    <row r="501" s="11" customFormat="1" ht="13" x14ac:dyDescent="0.35"/>
    <row r="502" s="11" customFormat="1" ht="13" x14ac:dyDescent="0.35"/>
    <row r="503" s="11" customFormat="1" ht="13" x14ac:dyDescent="0.35"/>
    <row r="504" s="11" customFormat="1" ht="13" x14ac:dyDescent="0.35"/>
    <row r="505" s="11" customFormat="1" ht="13" x14ac:dyDescent="0.35"/>
    <row r="506" s="11" customFormat="1" ht="13" x14ac:dyDescent="0.35"/>
    <row r="507" s="11" customFormat="1" ht="13" x14ac:dyDescent="0.35"/>
    <row r="508" s="11" customFormat="1" ht="13" x14ac:dyDescent="0.35"/>
    <row r="509" s="11" customFormat="1" ht="13" x14ac:dyDescent="0.35"/>
    <row r="510" s="11" customFormat="1" ht="13" x14ac:dyDescent="0.35"/>
    <row r="511" s="11" customFormat="1" ht="13" x14ac:dyDescent="0.35"/>
    <row r="512" s="11" customFormat="1" ht="13" x14ac:dyDescent="0.35"/>
    <row r="513" s="11" customFormat="1" ht="13" x14ac:dyDescent="0.35"/>
    <row r="514" s="11" customFormat="1" ht="13" x14ac:dyDescent="0.35"/>
    <row r="515" s="11" customFormat="1" ht="13" x14ac:dyDescent="0.35"/>
    <row r="516" s="11" customFormat="1" ht="13" x14ac:dyDescent="0.35"/>
    <row r="517" s="11" customFormat="1" ht="13" x14ac:dyDescent="0.35"/>
    <row r="518" s="11" customFormat="1" ht="13" x14ac:dyDescent="0.35"/>
    <row r="519" s="11" customFormat="1" ht="13" x14ac:dyDescent="0.35"/>
    <row r="520" s="11" customFormat="1" ht="13" x14ac:dyDescent="0.35"/>
    <row r="521" s="11" customFormat="1" ht="13" x14ac:dyDescent="0.35"/>
    <row r="522" s="11" customFormat="1" ht="13" x14ac:dyDescent="0.35"/>
    <row r="523" s="11" customFormat="1" ht="13" x14ac:dyDescent="0.35"/>
    <row r="524" s="11" customFormat="1" ht="13" x14ac:dyDescent="0.35"/>
    <row r="525" s="11" customFormat="1" ht="13" x14ac:dyDescent="0.35"/>
    <row r="526" s="11" customFormat="1" ht="13" x14ac:dyDescent="0.35"/>
    <row r="527" s="11" customFormat="1" ht="13" x14ac:dyDescent="0.35"/>
    <row r="528" s="11" customFormat="1" ht="13" x14ac:dyDescent="0.35"/>
    <row r="529" s="11" customFormat="1" ht="13" x14ac:dyDescent="0.35"/>
    <row r="530" s="11" customFormat="1" ht="13" x14ac:dyDescent="0.35"/>
    <row r="531" s="11" customFormat="1" ht="13" x14ac:dyDescent="0.35"/>
    <row r="532" s="11" customFormat="1" ht="13" x14ac:dyDescent="0.35"/>
    <row r="533" s="11" customFormat="1" ht="13" x14ac:dyDescent="0.35"/>
    <row r="534" s="11" customFormat="1" ht="13" x14ac:dyDescent="0.35"/>
    <row r="535" s="11" customFormat="1" ht="13" x14ac:dyDescent="0.35"/>
    <row r="536" s="11" customFormat="1" ht="13" x14ac:dyDescent="0.35"/>
    <row r="537" s="11" customFormat="1" ht="13" x14ac:dyDescent="0.35"/>
    <row r="538" s="11" customFormat="1" ht="13" x14ac:dyDescent="0.35"/>
    <row r="539" s="11" customFormat="1" ht="13" x14ac:dyDescent="0.35"/>
    <row r="540" s="11" customFormat="1" ht="13" x14ac:dyDescent="0.35"/>
    <row r="541" s="11" customFormat="1" ht="13" x14ac:dyDescent="0.35"/>
    <row r="542" s="11" customFormat="1" ht="13" x14ac:dyDescent="0.35"/>
    <row r="543" s="11" customFormat="1" ht="13" x14ac:dyDescent="0.35"/>
    <row r="544" s="11" customFormat="1" ht="13" x14ac:dyDescent="0.35"/>
    <row r="545" s="11" customFormat="1" ht="13" x14ac:dyDescent="0.35"/>
    <row r="546" s="11" customFormat="1" ht="13" x14ac:dyDescent="0.35"/>
    <row r="547" s="11" customFormat="1" ht="13" x14ac:dyDescent="0.35"/>
    <row r="548" s="11" customFormat="1" ht="13" x14ac:dyDescent="0.35"/>
    <row r="549" s="11" customFormat="1" ht="13" x14ac:dyDescent="0.35"/>
    <row r="550" s="11" customFormat="1" ht="13" x14ac:dyDescent="0.35"/>
    <row r="551" s="11" customFormat="1" ht="13" x14ac:dyDescent="0.35"/>
    <row r="552" s="11" customFormat="1" ht="13" x14ac:dyDescent="0.35"/>
    <row r="553" s="11" customFormat="1" ht="13" x14ac:dyDescent="0.35"/>
    <row r="554" s="11" customFormat="1" ht="13" x14ac:dyDescent="0.35"/>
    <row r="555" s="11" customFormat="1" ht="13" x14ac:dyDescent="0.35"/>
    <row r="556" s="11" customFormat="1" ht="13" x14ac:dyDescent="0.35"/>
    <row r="557" s="11" customFormat="1" ht="13" x14ac:dyDescent="0.35"/>
    <row r="558" s="11" customFormat="1" ht="13" x14ac:dyDescent="0.35"/>
    <row r="559" s="11" customFormat="1" ht="13" x14ac:dyDescent="0.35"/>
    <row r="560" s="11" customFormat="1" ht="13" x14ac:dyDescent="0.35"/>
    <row r="561" s="11" customFormat="1" ht="13" x14ac:dyDescent="0.35"/>
    <row r="562" s="11" customFormat="1" ht="13" x14ac:dyDescent="0.35"/>
    <row r="563" s="11" customFormat="1" ht="13" x14ac:dyDescent="0.35"/>
    <row r="564" s="11" customFormat="1" ht="13" x14ac:dyDescent="0.35"/>
    <row r="565" s="11" customFormat="1" ht="13" x14ac:dyDescent="0.35"/>
    <row r="566" s="11" customFormat="1" ht="13" x14ac:dyDescent="0.35"/>
    <row r="567" s="11" customFormat="1" ht="13" x14ac:dyDescent="0.35"/>
    <row r="568" s="11" customFormat="1" ht="13" x14ac:dyDescent="0.35"/>
    <row r="569" s="11" customFormat="1" ht="13" x14ac:dyDescent="0.35"/>
    <row r="570" s="11" customFormat="1" ht="13" x14ac:dyDescent="0.35"/>
    <row r="571" s="11" customFormat="1" ht="13" x14ac:dyDescent="0.35"/>
    <row r="572" s="11" customFormat="1" ht="13" x14ac:dyDescent="0.35"/>
    <row r="573" s="11" customFormat="1" ht="13" x14ac:dyDescent="0.35"/>
    <row r="574" s="11" customFormat="1" ht="13" x14ac:dyDescent="0.35"/>
    <row r="575" s="11" customFormat="1" ht="13" x14ac:dyDescent="0.35"/>
    <row r="576" s="11" customFormat="1" ht="13" x14ac:dyDescent="0.35"/>
    <row r="577" s="11" customFormat="1" ht="13" x14ac:dyDescent="0.35"/>
    <row r="578" s="11" customFormat="1" ht="13" x14ac:dyDescent="0.35"/>
    <row r="579" s="11" customFormat="1" ht="13" x14ac:dyDescent="0.35"/>
    <row r="580" s="11" customFormat="1" ht="13" x14ac:dyDescent="0.35"/>
    <row r="581" s="11" customFormat="1" ht="13" x14ac:dyDescent="0.35"/>
    <row r="582" s="11" customFormat="1" ht="13" x14ac:dyDescent="0.35"/>
    <row r="583" s="11" customFormat="1" ht="13" x14ac:dyDescent="0.35"/>
    <row r="584" s="11" customFormat="1" ht="13" x14ac:dyDescent="0.35"/>
    <row r="585" s="11" customFormat="1" ht="13" x14ac:dyDescent="0.35"/>
    <row r="586" s="11" customFormat="1" ht="13" x14ac:dyDescent="0.35"/>
    <row r="587" s="11" customFormat="1" ht="13" x14ac:dyDescent="0.35"/>
    <row r="588" s="11" customFormat="1" ht="13" x14ac:dyDescent="0.35"/>
    <row r="589" s="11" customFormat="1" ht="13" x14ac:dyDescent="0.35"/>
    <row r="590" s="11" customFormat="1" ht="13" x14ac:dyDescent="0.35"/>
    <row r="591" s="11" customFormat="1" ht="13" x14ac:dyDescent="0.35"/>
    <row r="592" s="11" customFormat="1" ht="13" x14ac:dyDescent="0.35"/>
    <row r="593" s="11" customFormat="1" ht="13" x14ac:dyDescent="0.35"/>
    <row r="594" s="11" customFormat="1" ht="13" x14ac:dyDescent="0.35"/>
    <row r="595" s="11" customFormat="1" ht="13" x14ac:dyDescent="0.35"/>
    <row r="596" s="11" customFormat="1" ht="13" x14ac:dyDescent="0.35"/>
    <row r="597" s="11" customFormat="1" ht="13" x14ac:dyDescent="0.35"/>
    <row r="598" s="11" customFormat="1" ht="13" x14ac:dyDescent="0.35"/>
    <row r="599" s="11" customFormat="1" ht="13" x14ac:dyDescent="0.35"/>
    <row r="600" s="11" customFormat="1" ht="13" x14ac:dyDescent="0.35"/>
    <row r="601" s="11" customFormat="1" ht="13" x14ac:dyDescent="0.35"/>
    <row r="602" s="11" customFormat="1" ht="13" x14ac:dyDescent="0.35"/>
    <row r="603" s="11" customFormat="1" ht="13" x14ac:dyDescent="0.35"/>
    <row r="604" s="11" customFormat="1" ht="13" x14ac:dyDescent="0.35"/>
    <row r="605" s="11" customFormat="1" ht="13" x14ac:dyDescent="0.35"/>
    <row r="606" s="11" customFormat="1" ht="13" x14ac:dyDescent="0.35"/>
    <row r="607" s="11" customFormat="1" ht="13" x14ac:dyDescent="0.35"/>
    <row r="608" s="11" customFormat="1" ht="13" x14ac:dyDescent="0.35"/>
    <row r="609" s="11" customFormat="1" ht="13" x14ac:dyDescent="0.35"/>
    <row r="610" s="11" customFormat="1" ht="13" x14ac:dyDescent="0.35"/>
    <row r="611" s="11" customFormat="1" ht="13" x14ac:dyDescent="0.35"/>
    <row r="612" s="11" customFormat="1" ht="13" x14ac:dyDescent="0.35"/>
    <row r="613" s="11" customFormat="1" ht="13" x14ac:dyDescent="0.35"/>
    <row r="614" s="11" customFormat="1" ht="13" x14ac:dyDescent="0.35"/>
    <row r="615" s="11" customFormat="1" ht="13" x14ac:dyDescent="0.35"/>
    <row r="616" s="11" customFormat="1" ht="13" x14ac:dyDescent="0.35"/>
    <row r="617" s="11" customFormat="1" ht="13" x14ac:dyDescent="0.35"/>
    <row r="618" s="11" customFormat="1" ht="13" x14ac:dyDescent="0.35"/>
    <row r="619" s="11" customFormat="1" ht="13" x14ac:dyDescent="0.35"/>
    <row r="620" s="11" customFormat="1" ht="13" x14ac:dyDescent="0.35"/>
    <row r="621" s="11" customFormat="1" ht="13" x14ac:dyDescent="0.35"/>
    <row r="622" s="11" customFormat="1" ht="13" x14ac:dyDescent="0.35"/>
    <row r="623" s="11" customFormat="1" ht="13" x14ac:dyDescent="0.35"/>
    <row r="624" s="11" customFormat="1" ht="13" x14ac:dyDescent="0.35"/>
    <row r="625" s="11" customFormat="1" ht="13" x14ac:dyDescent="0.35"/>
    <row r="626" s="11" customFormat="1" ht="13" x14ac:dyDescent="0.35"/>
    <row r="627" s="11" customFormat="1" ht="13" x14ac:dyDescent="0.35"/>
    <row r="628" s="11" customFormat="1" ht="13" x14ac:dyDescent="0.35"/>
    <row r="629" s="11" customFormat="1" ht="13" x14ac:dyDescent="0.35"/>
    <row r="630" s="11" customFormat="1" ht="13" x14ac:dyDescent="0.35"/>
    <row r="631" s="11" customFormat="1" ht="13" x14ac:dyDescent="0.35"/>
    <row r="632" s="11" customFormat="1" ht="13" x14ac:dyDescent="0.35"/>
    <row r="633" s="11" customFormat="1" ht="13" x14ac:dyDescent="0.35"/>
    <row r="634" s="11" customFormat="1" ht="13" x14ac:dyDescent="0.35"/>
    <row r="635" s="11" customFormat="1" ht="13" x14ac:dyDescent="0.35"/>
    <row r="636" s="11" customFormat="1" ht="13" x14ac:dyDescent="0.35"/>
    <row r="637" s="11" customFormat="1" ht="13" x14ac:dyDescent="0.35"/>
    <row r="638" s="11" customFormat="1" ht="13" x14ac:dyDescent="0.35"/>
    <row r="639" s="11" customFormat="1" ht="13" x14ac:dyDescent="0.35"/>
    <row r="640" s="11" customFormat="1" ht="13" x14ac:dyDescent="0.35"/>
    <row r="641" s="11" customFormat="1" ht="13" x14ac:dyDescent="0.35"/>
    <row r="642" s="11" customFormat="1" ht="13" x14ac:dyDescent="0.35"/>
    <row r="643" s="11" customFormat="1" ht="13" x14ac:dyDescent="0.35"/>
    <row r="644" s="11" customFormat="1" ht="13" x14ac:dyDescent="0.35"/>
    <row r="645" s="11" customFormat="1" ht="13" x14ac:dyDescent="0.35"/>
    <row r="646" s="11" customFormat="1" ht="13" x14ac:dyDescent="0.35"/>
    <row r="647" s="11" customFormat="1" ht="13" x14ac:dyDescent="0.35"/>
    <row r="648" s="11" customFormat="1" ht="13" x14ac:dyDescent="0.35"/>
    <row r="649" s="11" customFormat="1" ht="13" x14ac:dyDescent="0.35"/>
    <row r="650" s="11" customFormat="1" ht="13" x14ac:dyDescent="0.35"/>
    <row r="651" s="11" customFormat="1" ht="13" x14ac:dyDescent="0.35"/>
    <row r="652" s="11" customFormat="1" ht="13" x14ac:dyDescent="0.35"/>
    <row r="653" s="11" customFormat="1" ht="13" x14ac:dyDescent="0.35"/>
    <row r="654" s="11" customFormat="1" ht="13" x14ac:dyDescent="0.35"/>
    <row r="655" s="11" customFormat="1" ht="13" x14ac:dyDescent="0.35"/>
    <row r="656" s="11" customFormat="1" ht="13" x14ac:dyDescent="0.35"/>
    <row r="657" s="11" customFormat="1" ht="13" x14ac:dyDescent="0.35"/>
    <row r="658" s="11" customFormat="1" ht="13" x14ac:dyDescent="0.35"/>
    <row r="659" s="11" customFormat="1" ht="13" x14ac:dyDescent="0.35"/>
    <row r="660" s="11" customFormat="1" ht="13" x14ac:dyDescent="0.35"/>
    <row r="661" s="11" customFormat="1" ht="13" x14ac:dyDescent="0.35"/>
    <row r="662" s="11" customFormat="1" ht="13" x14ac:dyDescent="0.35"/>
    <row r="663" s="11" customFormat="1" ht="13" x14ac:dyDescent="0.35"/>
    <row r="664" s="11" customFormat="1" ht="13" x14ac:dyDescent="0.35"/>
    <row r="665" s="11" customFormat="1" ht="13" x14ac:dyDescent="0.35"/>
    <row r="666" s="11" customFormat="1" ht="13" x14ac:dyDescent="0.35"/>
    <row r="667" s="11" customFormat="1" ht="13" x14ac:dyDescent="0.35"/>
    <row r="668" s="11" customFormat="1" ht="13" x14ac:dyDescent="0.35"/>
    <row r="669" s="11" customFormat="1" ht="13" x14ac:dyDescent="0.35"/>
    <row r="670" s="11" customFormat="1" ht="13" x14ac:dyDescent="0.35"/>
    <row r="671" s="11" customFormat="1" ht="13" x14ac:dyDescent="0.35"/>
    <row r="672" s="11" customFormat="1" ht="13" x14ac:dyDescent="0.35"/>
    <row r="673" s="11" customFormat="1" ht="13" x14ac:dyDescent="0.35"/>
    <row r="674" s="11" customFormat="1" ht="13" x14ac:dyDescent="0.35"/>
    <row r="675" s="11" customFormat="1" ht="13" x14ac:dyDescent="0.35"/>
    <row r="676" s="11" customFormat="1" ht="13" x14ac:dyDescent="0.35"/>
    <row r="677" s="11" customFormat="1" ht="13" x14ac:dyDescent="0.35"/>
    <row r="678" s="11" customFormat="1" ht="13" x14ac:dyDescent="0.35"/>
    <row r="679" s="11" customFormat="1" ht="13" x14ac:dyDescent="0.35"/>
    <row r="680" s="11" customFormat="1" ht="13" x14ac:dyDescent="0.35"/>
    <row r="681" s="11" customFormat="1" ht="13" x14ac:dyDescent="0.35"/>
    <row r="682" s="11" customFormat="1" ht="13" x14ac:dyDescent="0.35"/>
    <row r="683" s="11" customFormat="1" ht="13" x14ac:dyDescent="0.35"/>
    <row r="684" s="11" customFormat="1" ht="13" x14ac:dyDescent="0.35"/>
    <row r="685" s="11" customFormat="1" ht="13" x14ac:dyDescent="0.35"/>
    <row r="686" s="11" customFormat="1" ht="13" x14ac:dyDescent="0.35"/>
    <row r="687" s="11" customFormat="1" ht="13" x14ac:dyDescent="0.35"/>
    <row r="688" s="11" customFormat="1" ht="13" x14ac:dyDescent="0.35"/>
    <row r="689" s="11" customFormat="1" ht="13" x14ac:dyDescent="0.35"/>
    <row r="690" s="11" customFormat="1" ht="13" x14ac:dyDescent="0.35"/>
    <row r="691" s="11" customFormat="1" ht="13" x14ac:dyDescent="0.35"/>
    <row r="692" s="11" customFormat="1" ht="13" x14ac:dyDescent="0.35"/>
    <row r="693" s="11" customFormat="1" ht="13" x14ac:dyDescent="0.35"/>
    <row r="694" s="11" customFormat="1" ht="13" x14ac:dyDescent="0.35"/>
    <row r="695" s="11" customFormat="1" ht="13" x14ac:dyDescent="0.35"/>
    <row r="696" s="11" customFormat="1" ht="13" x14ac:dyDescent="0.35"/>
    <row r="697" s="11" customFormat="1" ht="13" x14ac:dyDescent="0.35"/>
    <row r="698" s="11" customFormat="1" ht="13" x14ac:dyDescent="0.35"/>
    <row r="699" s="11" customFormat="1" ht="13" x14ac:dyDescent="0.35"/>
    <row r="700" s="11" customFormat="1" ht="13" x14ac:dyDescent="0.35"/>
    <row r="701" s="11" customFormat="1" ht="13" x14ac:dyDescent="0.35"/>
    <row r="702" s="11" customFormat="1" ht="13" x14ac:dyDescent="0.35"/>
    <row r="703" s="11" customFormat="1" ht="13" x14ac:dyDescent="0.35"/>
    <row r="704" s="11" customFormat="1" ht="13" x14ac:dyDescent="0.35"/>
    <row r="705" s="11" customFormat="1" ht="13" x14ac:dyDescent="0.35"/>
    <row r="706" s="11" customFormat="1" ht="13" x14ac:dyDescent="0.35"/>
    <row r="707" s="11" customFormat="1" ht="13" x14ac:dyDescent="0.35"/>
    <row r="708" s="11" customFormat="1" ht="13" x14ac:dyDescent="0.35"/>
    <row r="709" s="11" customFormat="1" ht="13" x14ac:dyDescent="0.35"/>
    <row r="710" s="11" customFormat="1" ht="13" x14ac:dyDescent="0.35"/>
    <row r="711" s="11" customFormat="1" ht="13" x14ac:dyDescent="0.35"/>
    <row r="712" s="11" customFormat="1" ht="13" x14ac:dyDescent="0.35"/>
    <row r="713" s="11" customFormat="1" ht="13" x14ac:dyDescent="0.35"/>
    <row r="714" s="11" customFormat="1" ht="13" x14ac:dyDescent="0.35"/>
    <row r="715" s="11" customFormat="1" ht="13" x14ac:dyDescent="0.35"/>
    <row r="716" s="11" customFormat="1" ht="13" x14ac:dyDescent="0.35"/>
    <row r="717" s="11" customFormat="1" ht="13" x14ac:dyDescent="0.35"/>
    <row r="718" s="11" customFormat="1" ht="13" x14ac:dyDescent="0.35"/>
    <row r="719" s="11" customFormat="1" ht="13" x14ac:dyDescent="0.35"/>
    <row r="720" s="11" customFormat="1" ht="13" x14ac:dyDescent="0.35"/>
    <row r="721" s="11" customFormat="1" ht="13" x14ac:dyDescent="0.35"/>
    <row r="722" s="11" customFormat="1" ht="13" x14ac:dyDescent="0.35"/>
    <row r="723" s="11" customFormat="1" ht="13" x14ac:dyDescent="0.35"/>
    <row r="724" s="11" customFormat="1" ht="13" x14ac:dyDescent="0.35"/>
    <row r="725" s="11" customFormat="1" ht="13" x14ac:dyDescent="0.35"/>
    <row r="726" s="11" customFormat="1" ht="13" x14ac:dyDescent="0.35"/>
    <row r="727" s="11" customFormat="1" ht="13" x14ac:dyDescent="0.35"/>
    <row r="728" s="11" customFormat="1" ht="13" x14ac:dyDescent="0.35"/>
    <row r="729" s="11" customFormat="1" ht="13" x14ac:dyDescent="0.35"/>
    <row r="730" s="11" customFormat="1" ht="13" x14ac:dyDescent="0.35"/>
    <row r="731" s="11" customFormat="1" ht="13" x14ac:dyDescent="0.35"/>
    <row r="732" s="11" customFormat="1" ht="13" x14ac:dyDescent="0.35"/>
    <row r="733" s="11" customFormat="1" ht="13" x14ac:dyDescent="0.35"/>
    <row r="734" s="11" customFormat="1" ht="13" x14ac:dyDescent="0.35"/>
    <row r="735" s="11" customFormat="1" ht="13" x14ac:dyDescent="0.35"/>
    <row r="736" s="11" customFormat="1" ht="13" x14ac:dyDescent="0.35"/>
    <row r="737" s="11" customFormat="1" ht="13" x14ac:dyDescent="0.35"/>
    <row r="738" s="11" customFormat="1" ht="13" x14ac:dyDescent="0.35"/>
    <row r="739" s="11" customFormat="1" ht="13" x14ac:dyDescent="0.35"/>
    <row r="740" s="11" customFormat="1" ht="13" x14ac:dyDescent="0.35"/>
    <row r="741" s="11" customFormat="1" ht="13" x14ac:dyDescent="0.35"/>
    <row r="742" s="11" customFormat="1" ht="13" x14ac:dyDescent="0.35"/>
    <row r="743" s="11" customFormat="1" ht="13" x14ac:dyDescent="0.35"/>
    <row r="744" s="11" customFormat="1" ht="13" x14ac:dyDescent="0.35"/>
    <row r="745" s="11" customFormat="1" ht="13" x14ac:dyDescent="0.35"/>
    <row r="746" s="11" customFormat="1" ht="13" x14ac:dyDescent="0.35"/>
    <row r="747" s="11" customFormat="1" ht="13" x14ac:dyDescent="0.35"/>
    <row r="748" s="11" customFormat="1" ht="13" x14ac:dyDescent="0.35"/>
    <row r="749" s="11" customFormat="1" ht="13" x14ac:dyDescent="0.35"/>
    <row r="750" s="11" customFormat="1" ht="13" x14ac:dyDescent="0.35"/>
    <row r="751" s="11" customFormat="1" ht="13" x14ac:dyDescent="0.35"/>
    <row r="752" s="11" customFormat="1" ht="13" x14ac:dyDescent="0.35"/>
    <row r="753" s="11" customFormat="1" ht="13" x14ac:dyDescent="0.35"/>
    <row r="754" s="11" customFormat="1" ht="13" x14ac:dyDescent="0.35"/>
    <row r="755" s="11" customFormat="1" ht="13" x14ac:dyDescent="0.35"/>
    <row r="756" s="11" customFormat="1" ht="13" x14ac:dyDescent="0.35"/>
    <row r="757" s="11" customFormat="1" ht="13" x14ac:dyDescent="0.35"/>
    <row r="758" s="11" customFormat="1" ht="13" x14ac:dyDescent="0.35"/>
    <row r="759" s="11" customFormat="1" ht="13" x14ac:dyDescent="0.35"/>
    <row r="760" s="11" customFormat="1" ht="13" x14ac:dyDescent="0.35"/>
    <row r="761" s="11" customFormat="1" ht="13" x14ac:dyDescent="0.35"/>
    <row r="762" s="11" customFormat="1" ht="13" x14ac:dyDescent="0.35"/>
    <row r="763" s="11" customFormat="1" ht="13" x14ac:dyDescent="0.35"/>
    <row r="764" s="11" customFormat="1" ht="13" x14ac:dyDescent="0.35"/>
    <row r="765" s="11" customFormat="1" ht="13" x14ac:dyDescent="0.35"/>
    <row r="766" s="11" customFormat="1" ht="13" x14ac:dyDescent="0.35"/>
    <row r="767" s="11" customFormat="1" ht="13" x14ac:dyDescent="0.35"/>
    <row r="768" s="11" customFormat="1" ht="13" x14ac:dyDescent="0.35"/>
    <row r="769" s="11" customFormat="1" ht="13" x14ac:dyDescent="0.35"/>
    <row r="770" s="11" customFormat="1" ht="13" x14ac:dyDescent="0.35"/>
    <row r="771" s="11" customFormat="1" ht="13" x14ac:dyDescent="0.35"/>
    <row r="772" s="11" customFormat="1" ht="13" x14ac:dyDescent="0.35"/>
    <row r="773" s="11" customFormat="1" ht="13" x14ac:dyDescent="0.35"/>
    <row r="774" s="11" customFormat="1" ht="13" x14ac:dyDescent="0.35"/>
    <row r="775" s="11" customFormat="1" ht="13" x14ac:dyDescent="0.35"/>
    <row r="776" s="11" customFormat="1" ht="13" x14ac:dyDescent="0.35"/>
    <row r="777" s="11" customFormat="1" ht="13" x14ac:dyDescent="0.35"/>
    <row r="778" s="11" customFormat="1" ht="13" x14ac:dyDescent="0.35"/>
    <row r="779" s="11" customFormat="1" ht="13" x14ac:dyDescent="0.35"/>
    <row r="780" s="11" customFormat="1" ht="13" x14ac:dyDescent="0.35"/>
    <row r="781" s="11" customFormat="1" ht="13" x14ac:dyDescent="0.35"/>
    <row r="782" s="11" customFormat="1" ht="13" x14ac:dyDescent="0.35"/>
    <row r="783" s="11" customFormat="1" ht="13" x14ac:dyDescent="0.35"/>
    <row r="784" s="11" customFormat="1" ht="13" x14ac:dyDescent="0.35"/>
    <row r="785" s="11" customFormat="1" ht="13" x14ac:dyDescent="0.35"/>
    <row r="786" s="11" customFormat="1" ht="13" x14ac:dyDescent="0.35"/>
    <row r="787" s="11" customFormat="1" ht="13" x14ac:dyDescent="0.35"/>
    <row r="788" s="11" customFormat="1" ht="13" x14ac:dyDescent="0.35"/>
    <row r="789" s="11" customFormat="1" ht="13" x14ac:dyDescent="0.35"/>
    <row r="790" s="11" customFormat="1" ht="13" x14ac:dyDescent="0.35"/>
    <row r="791" s="11" customFormat="1" ht="13" x14ac:dyDescent="0.35"/>
    <row r="792" s="11" customFormat="1" ht="13" x14ac:dyDescent="0.35"/>
    <row r="793" s="11" customFormat="1" ht="13" x14ac:dyDescent="0.35"/>
    <row r="794" s="11" customFormat="1" ht="13" x14ac:dyDescent="0.35"/>
    <row r="795" s="11" customFormat="1" ht="13" x14ac:dyDescent="0.35"/>
    <row r="796" s="11" customFormat="1" ht="13" x14ac:dyDescent="0.35"/>
    <row r="797" s="11" customFormat="1" ht="13" x14ac:dyDescent="0.35"/>
    <row r="798" s="11" customFormat="1" ht="13" x14ac:dyDescent="0.35"/>
    <row r="799" s="11" customFormat="1" ht="13" x14ac:dyDescent="0.35"/>
    <row r="800" s="11" customFormat="1" ht="13" x14ac:dyDescent="0.35"/>
    <row r="801" s="11" customFormat="1" ht="13" x14ac:dyDescent="0.35"/>
    <row r="802" s="11" customFormat="1" ht="13" x14ac:dyDescent="0.35"/>
    <row r="803" s="11" customFormat="1" ht="13" x14ac:dyDescent="0.35"/>
    <row r="804" s="11" customFormat="1" ht="13" x14ac:dyDescent="0.35"/>
    <row r="805" s="11" customFormat="1" ht="13" x14ac:dyDescent="0.35"/>
    <row r="806" s="11" customFormat="1" ht="13" x14ac:dyDescent="0.35"/>
    <row r="807" s="11" customFormat="1" ht="13" x14ac:dyDescent="0.35"/>
    <row r="808" s="11" customFormat="1" ht="13" x14ac:dyDescent="0.35"/>
    <row r="809" s="11" customFormat="1" ht="13" x14ac:dyDescent="0.35"/>
    <row r="810" s="11" customFormat="1" ht="13" x14ac:dyDescent="0.35"/>
    <row r="811" s="11" customFormat="1" ht="13" x14ac:dyDescent="0.35"/>
    <row r="812" s="11" customFormat="1" ht="13" x14ac:dyDescent="0.35"/>
    <row r="813" s="11" customFormat="1" ht="13" x14ac:dyDescent="0.35"/>
    <row r="814" s="11" customFormat="1" ht="13" x14ac:dyDescent="0.35"/>
    <row r="815" s="11" customFormat="1" ht="13" x14ac:dyDescent="0.35"/>
    <row r="816" s="11" customFormat="1" ht="13" x14ac:dyDescent="0.35"/>
    <row r="817" s="11" customFormat="1" ht="13" x14ac:dyDescent="0.35"/>
    <row r="818" s="11" customFormat="1" ht="13" x14ac:dyDescent="0.35"/>
    <row r="819" s="11" customFormat="1" ht="13" x14ac:dyDescent="0.35"/>
    <row r="820" s="11" customFormat="1" ht="13" x14ac:dyDescent="0.35"/>
    <row r="821" s="11" customFormat="1" ht="13" x14ac:dyDescent="0.35"/>
    <row r="822" s="11" customFormat="1" ht="13" x14ac:dyDescent="0.35"/>
    <row r="823" s="11" customFormat="1" ht="13" x14ac:dyDescent="0.35"/>
    <row r="824" s="11" customFormat="1" ht="13" x14ac:dyDescent="0.35"/>
    <row r="825" s="11" customFormat="1" ht="13" x14ac:dyDescent="0.35"/>
    <row r="826" s="11" customFormat="1" ht="13" x14ac:dyDescent="0.35"/>
    <row r="827" s="11" customFormat="1" ht="13" x14ac:dyDescent="0.35"/>
    <row r="828" s="11" customFormat="1" ht="13" x14ac:dyDescent="0.35"/>
    <row r="829" s="11" customFormat="1" ht="13" x14ac:dyDescent="0.35"/>
    <row r="830" s="11" customFormat="1" ht="13" x14ac:dyDescent="0.35"/>
    <row r="831" s="11" customFormat="1" ht="13" x14ac:dyDescent="0.35"/>
    <row r="832" s="11" customFormat="1" ht="13" x14ac:dyDescent="0.35"/>
    <row r="833" s="11" customFormat="1" ht="13" x14ac:dyDescent="0.35"/>
    <row r="834" s="11" customFormat="1" ht="13" x14ac:dyDescent="0.35"/>
    <row r="835" s="11" customFormat="1" ht="13" x14ac:dyDescent="0.35"/>
    <row r="836" s="11" customFormat="1" ht="13" x14ac:dyDescent="0.35"/>
    <row r="837" s="11" customFormat="1" ht="13" x14ac:dyDescent="0.35"/>
    <row r="838" s="11" customFormat="1" ht="13" x14ac:dyDescent="0.35"/>
    <row r="839" s="11" customFormat="1" ht="13" x14ac:dyDescent="0.35"/>
    <row r="840" s="11" customFormat="1" ht="13" x14ac:dyDescent="0.35"/>
    <row r="841" s="11" customFormat="1" ht="13" x14ac:dyDescent="0.35"/>
    <row r="842" s="11" customFormat="1" ht="13" x14ac:dyDescent="0.35"/>
    <row r="843" s="11" customFormat="1" ht="13" x14ac:dyDescent="0.35"/>
    <row r="844" s="11" customFormat="1" ht="13" x14ac:dyDescent="0.35"/>
    <row r="845" s="11" customFormat="1" ht="13" x14ac:dyDescent="0.35"/>
    <row r="846" s="11" customFormat="1" ht="13" x14ac:dyDescent="0.35"/>
    <row r="847" s="11" customFormat="1" ht="13" x14ac:dyDescent="0.35"/>
    <row r="848" s="11" customFormat="1" ht="13" x14ac:dyDescent="0.35"/>
    <row r="849" s="11" customFormat="1" ht="13" x14ac:dyDescent="0.35"/>
    <row r="850" s="11" customFormat="1" ht="13" x14ac:dyDescent="0.35"/>
    <row r="851" s="11" customFormat="1" ht="13" x14ac:dyDescent="0.35"/>
    <row r="852" s="11" customFormat="1" ht="13" x14ac:dyDescent="0.35"/>
    <row r="853" s="11" customFormat="1" ht="13" x14ac:dyDescent="0.35"/>
    <row r="854" s="11" customFormat="1" ht="13" x14ac:dyDescent="0.35"/>
    <row r="855" s="11" customFormat="1" ht="13" x14ac:dyDescent="0.35"/>
    <row r="856" s="11" customFormat="1" ht="13" x14ac:dyDescent="0.35"/>
    <row r="857" s="11" customFormat="1" ht="13" x14ac:dyDescent="0.35"/>
    <row r="858" s="11" customFormat="1" ht="13" x14ac:dyDescent="0.35"/>
    <row r="859" s="11" customFormat="1" ht="13" x14ac:dyDescent="0.35"/>
    <row r="860" s="11" customFormat="1" ht="13" x14ac:dyDescent="0.35"/>
    <row r="861" s="11" customFormat="1" ht="13" x14ac:dyDescent="0.35"/>
    <row r="862" s="11" customFormat="1" ht="13" x14ac:dyDescent="0.35"/>
    <row r="863" s="11" customFormat="1" ht="13" x14ac:dyDescent="0.35"/>
    <row r="864" s="11" customFormat="1" ht="13" x14ac:dyDescent="0.35"/>
    <row r="865" s="11" customFormat="1" ht="13" x14ac:dyDescent="0.35"/>
    <row r="866" s="11" customFormat="1" ht="13" x14ac:dyDescent="0.35"/>
    <row r="867" s="11" customFormat="1" ht="13" x14ac:dyDescent="0.35"/>
    <row r="868" s="11" customFormat="1" ht="13" x14ac:dyDescent="0.35"/>
    <row r="869" s="11" customFormat="1" ht="13" x14ac:dyDescent="0.35"/>
    <row r="870" s="11" customFormat="1" ht="13" x14ac:dyDescent="0.35"/>
    <row r="871" s="11" customFormat="1" ht="13" x14ac:dyDescent="0.35"/>
    <row r="872" s="11" customFormat="1" ht="13" x14ac:dyDescent="0.35"/>
    <row r="873" s="11" customFormat="1" ht="13" x14ac:dyDescent="0.35"/>
    <row r="874" s="11" customFormat="1" ht="13" x14ac:dyDescent="0.35"/>
    <row r="875" s="11" customFormat="1" ht="13" x14ac:dyDescent="0.35"/>
    <row r="876" s="11" customFormat="1" ht="13" x14ac:dyDescent="0.35"/>
    <row r="877" s="11" customFormat="1" ht="13" x14ac:dyDescent="0.35"/>
    <row r="878" s="11" customFormat="1" ht="13" x14ac:dyDescent="0.35"/>
    <row r="879" s="11" customFormat="1" ht="13" x14ac:dyDescent="0.35"/>
    <row r="880" s="11" customFormat="1" ht="13" x14ac:dyDescent="0.35"/>
    <row r="881" s="11" customFormat="1" ht="13" x14ac:dyDescent="0.35"/>
    <row r="882" s="11" customFormat="1" ht="13" x14ac:dyDescent="0.35"/>
    <row r="883" s="11" customFormat="1" ht="13" x14ac:dyDescent="0.35"/>
    <row r="884" s="11" customFormat="1" ht="13" x14ac:dyDescent="0.35"/>
    <row r="885" s="11" customFormat="1" ht="13" x14ac:dyDescent="0.35"/>
    <row r="886" s="11" customFormat="1" ht="13" x14ac:dyDescent="0.35"/>
    <row r="887" s="11" customFormat="1" ht="13" x14ac:dyDescent="0.35"/>
    <row r="888" s="11" customFormat="1" ht="13" x14ac:dyDescent="0.35"/>
    <row r="889" s="11" customFormat="1" ht="13" x14ac:dyDescent="0.35"/>
    <row r="890" s="11" customFormat="1" ht="13" x14ac:dyDescent="0.35"/>
    <row r="891" s="11" customFormat="1" ht="13" x14ac:dyDescent="0.35"/>
    <row r="892" s="11" customFormat="1" ht="13" x14ac:dyDescent="0.35"/>
    <row r="893" s="11" customFormat="1" ht="13" x14ac:dyDescent="0.35"/>
    <row r="894" s="11" customFormat="1" ht="13" x14ac:dyDescent="0.35"/>
    <row r="895" s="11" customFormat="1" ht="13" x14ac:dyDescent="0.35"/>
    <row r="896" s="11" customFormat="1" ht="13" x14ac:dyDescent="0.35"/>
    <row r="897" s="11" customFormat="1" ht="13" x14ac:dyDescent="0.35"/>
    <row r="898" s="11" customFormat="1" ht="13" x14ac:dyDescent="0.35"/>
    <row r="899" s="11" customFormat="1" ht="13" x14ac:dyDescent="0.35"/>
    <row r="900" s="11" customFormat="1" ht="13" x14ac:dyDescent="0.35"/>
    <row r="901" s="11" customFormat="1" ht="13" x14ac:dyDescent="0.35"/>
    <row r="902" s="11" customFormat="1" ht="13" x14ac:dyDescent="0.35"/>
    <row r="903" s="11" customFormat="1" ht="13" x14ac:dyDescent="0.35"/>
    <row r="904" s="11" customFormat="1" ht="13" x14ac:dyDescent="0.35"/>
    <row r="905" s="11" customFormat="1" ht="13" x14ac:dyDescent="0.35"/>
    <row r="906" s="11" customFormat="1" ht="13" x14ac:dyDescent="0.35"/>
    <row r="907" s="11" customFormat="1" ht="13" x14ac:dyDescent="0.35"/>
    <row r="908" s="11" customFormat="1" ht="13" x14ac:dyDescent="0.35"/>
    <row r="909" s="11" customFormat="1" ht="13" x14ac:dyDescent="0.35"/>
    <row r="910" s="11" customFormat="1" ht="13" x14ac:dyDescent="0.35"/>
    <row r="911" s="11" customFormat="1" ht="13" x14ac:dyDescent="0.35"/>
    <row r="912" s="11" customFormat="1" ht="13" x14ac:dyDescent="0.35"/>
    <row r="913" s="11" customFormat="1" ht="13" x14ac:dyDescent="0.35"/>
    <row r="914" s="11" customFormat="1" ht="13" x14ac:dyDescent="0.35"/>
    <row r="915" s="11" customFormat="1" ht="13" x14ac:dyDescent="0.35"/>
    <row r="916" s="11" customFormat="1" ht="13" x14ac:dyDescent="0.35"/>
    <row r="917" s="11" customFormat="1" ht="13" x14ac:dyDescent="0.35"/>
    <row r="918" s="11" customFormat="1" ht="13" x14ac:dyDescent="0.35"/>
    <row r="919" s="11" customFormat="1" ht="13" x14ac:dyDescent="0.35"/>
    <row r="920" s="11" customFormat="1" ht="13" x14ac:dyDescent="0.35"/>
    <row r="921" s="11" customFormat="1" ht="13" x14ac:dyDescent="0.35"/>
    <row r="922" s="11" customFormat="1" ht="13" x14ac:dyDescent="0.35"/>
    <row r="923" s="11" customFormat="1" ht="13" x14ac:dyDescent="0.35"/>
    <row r="924" s="11" customFormat="1" ht="13" x14ac:dyDescent="0.35"/>
    <row r="925" s="11" customFormat="1" ht="13" x14ac:dyDescent="0.35"/>
    <row r="926" s="11" customFormat="1" ht="13" x14ac:dyDescent="0.35"/>
    <row r="927" s="11" customFormat="1" ht="13" x14ac:dyDescent="0.35"/>
    <row r="928" s="11" customFormat="1" ht="13" x14ac:dyDescent="0.35"/>
    <row r="929" s="11" customFormat="1" ht="13" x14ac:dyDescent="0.35"/>
    <row r="930" s="11" customFormat="1" ht="13" x14ac:dyDescent="0.35"/>
    <row r="931" s="11" customFormat="1" ht="13" x14ac:dyDescent="0.35"/>
    <row r="932" s="11" customFormat="1" ht="13" x14ac:dyDescent="0.35"/>
    <row r="933" s="11" customFormat="1" ht="13" x14ac:dyDescent="0.35"/>
    <row r="934" s="11" customFormat="1" ht="13" x14ac:dyDescent="0.35"/>
    <row r="935" s="11" customFormat="1" ht="13" x14ac:dyDescent="0.35"/>
    <row r="936" s="11" customFormat="1" ht="13" x14ac:dyDescent="0.35"/>
    <row r="937" s="11" customFormat="1" ht="13" x14ac:dyDescent="0.35"/>
    <row r="938" s="11" customFormat="1" ht="13" x14ac:dyDescent="0.35"/>
    <row r="939" s="11" customFormat="1" ht="13" x14ac:dyDescent="0.35"/>
    <row r="940" s="11" customFormat="1" ht="13" x14ac:dyDescent="0.35"/>
    <row r="941" s="11" customFormat="1" ht="13" x14ac:dyDescent="0.35"/>
    <row r="942" s="11" customFormat="1" ht="13" x14ac:dyDescent="0.35"/>
    <row r="943" s="11" customFormat="1" ht="13" x14ac:dyDescent="0.35"/>
    <row r="944" s="11" customFormat="1" ht="13" x14ac:dyDescent="0.35"/>
    <row r="945" s="11" customFormat="1" ht="13" x14ac:dyDescent="0.35"/>
    <row r="946" s="11" customFormat="1" ht="13" x14ac:dyDescent="0.35"/>
    <row r="947" s="11" customFormat="1" ht="13" x14ac:dyDescent="0.35"/>
    <row r="948" s="11" customFormat="1" ht="13" x14ac:dyDescent="0.35"/>
    <row r="949" s="11" customFormat="1" ht="13" x14ac:dyDescent="0.35"/>
    <row r="950" s="11" customFormat="1" ht="13" x14ac:dyDescent="0.35"/>
    <row r="951" s="11" customFormat="1" ht="13" x14ac:dyDescent="0.35"/>
    <row r="952" s="11" customFormat="1" ht="13" x14ac:dyDescent="0.35"/>
    <row r="953" s="11" customFormat="1" ht="13" x14ac:dyDescent="0.35"/>
    <row r="954" s="11" customFormat="1" ht="13" x14ac:dyDescent="0.35"/>
    <row r="955" s="11" customFormat="1" ht="13" x14ac:dyDescent="0.35"/>
    <row r="956" s="11" customFormat="1" ht="13" x14ac:dyDescent="0.35"/>
    <row r="957" s="11" customFormat="1" ht="13" x14ac:dyDescent="0.35"/>
    <row r="958" s="11" customFormat="1" ht="13" x14ac:dyDescent="0.35"/>
    <row r="959" s="11" customFormat="1" ht="13" x14ac:dyDescent="0.35"/>
    <row r="960" s="11" customFormat="1" ht="13" x14ac:dyDescent="0.35"/>
    <row r="961" s="11" customFormat="1" ht="13" x14ac:dyDescent="0.35"/>
    <row r="962" s="11" customFormat="1" ht="13" x14ac:dyDescent="0.35"/>
    <row r="963" s="11" customFormat="1" ht="13" x14ac:dyDescent="0.35"/>
    <row r="964" s="11" customFormat="1" ht="13" x14ac:dyDescent="0.35"/>
    <row r="965" s="11" customFormat="1" ht="13" x14ac:dyDescent="0.35"/>
    <row r="966" s="11" customFormat="1" ht="13" x14ac:dyDescent="0.35"/>
    <row r="967" s="11" customFormat="1" ht="13" x14ac:dyDescent="0.35"/>
    <row r="968" s="11" customFormat="1" ht="13" x14ac:dyDescent="0.35"/>
    <row r="969" s="11" customFormat="1" ht="13" x14ac:dyDescent="0.35"/>
    <row r="970" s="11" customFormat="1" ht="13" x14ac:dyDescent="0.35"/>
    <row r="971" s="11" customFormat="1" ht="13" x14ac:dyDescent="0.35"/>
    <row r="972" s="11" customFormat="1" ht="13" x14ac:dyDescent="0.35"/>
    <row r="973" s="11" customFormat="1" ht="13" x14ac:dyDescent="0.35"/>
    <row r="974" s="11" customFormat="1" ht="13" x14ac:dyDescent="0.35"/>
    <row r="975" s="11" customFormat="1" ht="13" x14ac:dyDescent="0.35"/>
    <row r="976" s="11" customFormat="1" ht="13" x14ac:dyDescent="0.35"/>
    <row r="977" s="11" customFormat="1" ht="13" x14ac:dyDescent="0.35"/>
    <row r="978" s="11" customFormat="1" ht="13" x14ac:dyDescent="0.35"/>
    <row r="979" s="11" customFormat="1" ht="13" x14ac:dyDescent="0.35"/>
    <row r="980" s="11" customFormat="1" ht="13" x14ac:dyDescent="0.35"/>
    <row r="981" s="11" customFormat="1" ht="13" x14ac:dyDescent="0.35"/>
    <row r="982" s="11" customFormat="1" ht="13" x14ac:dyDescent="0.35"/>
    <row r="983" s="11" customFormat="1" ht="13" x14ac:dyDescent="0.35"/>
    <row r="984" s="11" customFormat="1" ht="13" x14ac:dyDescent="0.35"/>
    <row r="985" s="11" customFormat="1" ht="13" x14ac:dyDescent="0.35"/>
    <row r="986" s="11" customFormat="1" ht="13" x14ac:dyDescent="0.35"/>
    <row r="987" s="11" customFormat="1" ht="13" x14ac:dyDescent="0.35"/>
    <row r="988" s="11" customFormat="1" ht="13" x14ac:dyDescent="0.35"/>
    <row r="989" s="11" customFormat="1" ht="13" x14ac:dyDescent="0.35"/>
    <row r="990" s="11" customFormat="1" ht="13" x14ac:dyDescent="0.35"/>
    <row r="991" s="11" customFormat="1" ht="13" x14ac:dyDescent="0.35"/>
    <row r="992" s="11" customFormat="1" ht="13" x14ac:dyDescent="0.35"/>
    <row r="993" s="11" customFormat="1" ht="13" x14ac:dyDescent="0.35"/>
    <row r="994" s="11" customFormat="1" ht="13" x14ac:dyDescent="0.35"/>
    <row r="995" s="11" customFormat="1" ht="13" x14ac:dyDescent="0.35"/>
    <row r="996" s="11" customFormat="1" ht="13" x14ac:dyDescent="0.35"/>
    <row r="997" s="11" customFormat="1" ht="13" x14ac:dyDescent="0.35"/>
    <row r="998" s="11" customFormat="1" ht="13" x14ac:dyDescent="0.35"/>
    <row r="999" s="11" customFormat="1" ht="13" x14ac:dyDescent="0.35"/>
    <row r="1000" s="11" customFormat="1" ht="13" x14ac:dyDescent="0.35"/>
    <row r="1001" s="11" customFormat="1" ht="13" x14ac:dyDescent="0.35"/>
    <row r="1002" s="11" customFormat="1" ht="13" x14ac:dyDescent="0.35"/>
    <row r="1003" s="11" customFormat="1" ht="13" x14ac:dyDescent="0.35"/>
    <row r="1004" s="11" customFormat="1" ht="13" x14ac:dyDescent="0.35"/>
    <row r="1005" s="11" customFormat="1" ht="13" x14ac:dyDescent="0.35"/>
    <row r="1006" s="11" customFormat="1" ht="13" x14ac:dyDescent="0.35"/>
    <row r="1007" s="11" customFormat="1" ht="13" x14ac:dyDescent="0.35"/>
    <row r="1008" s="11" customFormat="1" ht="13" x14ac:dyDescent="0.35"/>
    <row r="1009" s="11" customFormat="1" ht="13" x14ac:dyDescent="0.35"/>
    <row r="1010" s="11" customFormat="1" ht="13" x14ac:dyDescent="0.35"/>
    <row r="1011" s="11" customFormat="1" ht="13" x14ac:dyDescent="0.35"/>
    <row r="1012" s="11" customFormat="1" ht="13" x14ac:dyDescent="0.35"/>
    <row r="1013" s="11" customFormat="1" ht="13" x14ac:dyDescent="0.35"/>
    <row r="1014" s="11" customFormat="1" ht="13" x14ac:dyDescent="0.35"/>
    <row r="1015" s="11" customFormat="1" ht="13" x14ac:dyDescent="0.35"/>
    <row r="1016" s="11" customFormat="1" ht="13" x14ac:dyDescent="0.35"/>
    <row r="1017" s="11" customFormat="1" ht="13" x14ac:dyDescent="0.35"/>
    <row r="1018" s="11" customFormat="1" ht="13" x14ac:dyDescent="0.35"/>
    <row r="1019" s="11" customFormat="1" ht="13" x14ac:dyDescent="0.35"/>
    <row r="1020" s="11" customFormat="1" ht="13" x14ac:dyDescent="0.35"/>
    <row r="1021" s="11" customFormat="1" ht="13" x14ac:dyDescent="0.35"/>
    <row r="1022" s="11" customFormat="1" ht="13" x14ac:dyDescent="0.35"/>
    <row r="1023" s="11" customFormat="1" ht="13" x14ac:dyDescent="0.35"/>
    <row r="1024" s="11" customFormat="1" ht="13" x14ac:dyDescent="0.35"/>
    <row r="1025" s="11" customFormat="1" ht="13" x14ac:dyDescent="0.35"/>
    <row r="1026" s="11" customFormat="1" ht="13" x14ac:dyDescent="0.35"/>
    <row r="1027" s="11" customFormat="1" ht="13" x14ac:dyDescent="0.35"/>
    <row r="1028" s="11" customFormat="1" ht="13" x14ac:dyDescent="0.35"/>
    <row r="1029" s="11" customFormat="1" ht="13" x14ac:dyDescent="0.35"/>
    <row r="1030" s="11" customFormat="1" ht="13" x14ac:dyDescent="0.35"/>
    <row r="1031" s="11" customFormat="1" ht="13" x14ac:dyDescent="0.35"/>
    <row r="1032" s="11" customFormat="1" ht="13" x14ac:dyDescent="0.35"/>
    <row r="1033" s="11" customFormat="1" ht="13" x14ac:dyDescent="0.35"/>
    <row r="1034" s="11" customFormat="1" ht="13" x14ac:dyDescent="0.35"/>
    <row r="1035" s="11" customFormat="1" ht="13" x14ac:dyDescent="0.35"/>
    <row r="1036" s="11" customFormat="1" ht="13" x14ac:dyDescent="0.35"/>
    <row r="1037" s="11" customFormat="1" ht="13" x14ac:dyDescent="0.35"/>
    <row r="1038" s="11" customFormat="1" ht="13" x14ac:dyDescent="0.35"/>
    <row r="1039" s="11" customFormat="1" ht="13" x14ac:dyDescent="0.35"/>
    <row r="1040" s="11" customFormat="1" ht="13" x14ac:dyDescent="0.35"/>
    <row r="1041" s="11" customFormat="1" ht="13" x14ac:dyDescent="0.35"/>
    <row r="1042" s="11" customFormat="1" ht="13" x14ac:dyDescent="0.35"/>
    <row r="1043" s="11" customFormat="1" ht="13" x14ac:dyDescent="0.35"/>
    <row r="1044" s="11" customFormat="1" ht="13" x14ac:dyDescent="0.35"/>
    <row r="1045" s="11" customFormat="1" ht="13" x14ac:dyDescent="0.35"/>
    <row r="1046" s="11" customFormat="1" ht="13" x14ac:dyDescent="0.35"/>
    <row r="1047" s="11" customFormat="1" ht="13" x14ac:dyDescent="0.35"/>
    <row r="1048" s="11" customFormat="1" ht="13" x14ac:dyDescent="0.35"/>
    <row r="1049" s="11" customFormat="1" ht="13" x14ac:dyDescent="0.35"/>
    <row r="1050" s="11" customFormat="1" ht="13" x14ac:dyDescent="0.35"/>
    <row r="1051" s="11" customFormat="1" ht="13" x14ac:dyDescent="0.35"/>
    <row r="1052" s="11" customFormat="1" ht="13" x14ac:dyDescent="0.35"/>
    <row r="1053" s="11" customFormat="1" ht="13" x14ac:dyDescent="0.35"/>
    <row r="1054" s="11" customFormat="1" ht="13" x14ac:dyDescent="0.35"/>
    <row r="1055" s="11" customFormat="1" ht="13" x14ac:dyDescent="0.35"/>
    <row r="1056" s="11" customFormat="1" ht="13" x14ac:dyDescent="0.35"/>
    <row r="1057" s="11" customFormat="1" ht="13" x14ac:dyDescent="0.35"/>
    <row r="1058" s="11" customFormat="1" ht="13" x14ac:dyDescent="0.35"/>
    <row r="1059" s="11" customFormat="1" ht="13" x14ac:dyDescent="0.35"/>
    <row r="1060" s="11" customFormat="1" ht="13" x14ac:dyDescent="0.35"/>
    <row r="1061" s="11" customFormat="1" ht="13" x14ac:dyDescent="0.35"/>
    <row r="1062" s="11" customFormat="1" ht="13" x14ac:dyDescent="0.35"/>
    <row r="1063" s="11" customFormat="1" ht="13" x14ac:dyDescent="0.35"/>
    <row r="1064" s="11" customFormat="1" ht="13" x14ac:dyDescent="0.35"/>
    <row r="1065" s="11" customFormat="1" ht="13" x14ac:dyDescent="0.35"/>
    <row r="1066" s="11" customFormat="1" ht="13" x14ac:dyDescent="0.35"/>
    <row r="1067" s="11" customFormat="1" ht="13" x14ac:dyDescent="0.35"/>
    <row r="1068" s="11" customFormat="1" ht="13" x14ac:dyDescent="0.35"/>
    <row r="1069" s="11" customFormat="1" ht="13" x14ac:dyDescent="0.35"/>
    <row r="1070" s="11" customFormat="1" ht="13" x14ac:dyDescent="0.35"/>
  </sheetData>
  <sheetProtection sheet="1" objects="1" scenarios="1" formatCells="0" formatColumns="0" formatRows="0" sort="0" autoFilter="0"/>
  <autoFilter ref="A4:M7" xr:uid="{20952F15-333B-459B-B25A-1639B9833C28}"/>
  <mergeCells count="7">
    <mergeCell ref="C2:D3"/>
    <mergeCell ref="K2:M2"/>
    <mergeCell ref="H3:I3"/>
    <mergeCell ref="E2:G2"/>
    <mergeCell ref="H2:J2"/>
    <mergeCell ref="E3:F3"/>
    <mergeCell ref="K3:L3"/>
  </mergeCells>
  <conditionalFormatting sqref="E5:G5 I5:M7 G6 E6:F7 G7:H7">
    <cfRule type="cellIs" dxfId="7" priority="37" operator="between">
      <formula>10</formula>
      <formula>9999.999</formula>
    </cfRule>
    <cfRule type="cellIs" dxfId="6" priority="38" operator="greaterThanOrEqual">
      <formula>10000</formula>
    </cfRule>
    <cfRule type="cellIs" dxfId="5" priority="39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35A7C535-E414-4276-9776-E5A399A65A67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G5:G7 J5:J7 M5:M7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DF4D0-2121-4DBD-8B3F-CA04C3C4B3FA}">
  <sheetPr codeName="Sheet18"/>
  <dimension ref="A1:M1095"/>
  <sheetViews>
    <sheetView zoomScale="90" zoomScaleNormal="90" workbookViewId="0">
      <selection activeCell="P6" sqref="P6"/>
    </sheetView>
  </sheetViews>
  <sheetFormatPr defaultColWidth="8.453125" defaultRowHeight="14.5" x14ac:dyDescent="0.35"/>
  <cols>
    <col min="1" max="1" width="17" style="2" bestFit="1" customWidth="1"/>
    <col min="2" max="2" width="18.453125" style="2" customWidth="1"/>
    <col min="3" max="3" width="13.453125" style="2" customWidth="1"/>
    <col min="4" max="4" width="15" style="2" customWidth="1"/>
    <col min="5" max="5" width="15.90625" style="2" customWidth="1"/>
    <col min="6" max="13" width="11.453125" style="2" customWidth="1"/>
    <col min="14" max="16384" width="8.453125" style="2"/>
  </cols>
  <sheetData>
    <row r="1" spans="1:13" ht="26.25" customHeight="1" x14ac:dyDescent="0.35">
      <c r="C1" s="9" t="s">
        <v>48</v>
      </c>
    </row>
    <row r="2" spans="1:13" s="11" customFormat="1" ht="20.25" customHeight="1" x14ac:dyDescent="0.35">
      <c r="C2" s="87" t="s">
        <v>22</v>
      </c>
      <c r="D2" s="87"/>
      <c r="E2" s="88" t="s">
        <v>23</v>
      </c>
      <c r="F2" s="88"/>
      <c r="G2" s="88"/>
      <c r="H2" s="89" t="s">
        <v>26</v>
      </c>
      <c r="I2" s="89"/>
      <c r="J2" s="89"/>
      <c r="K2" s="89" t="s">
        <v>27</v>
      </c>
      <c r="L2" s="89"/>
      <c r="M2" s="89"/>
    </row>
    <row r="3" spans="1:13" s="11" customFormat="1" ht="24.75" customHeight="1" x14ac:dyDescent="0.35">
      <c r="C3" s="87"/>
      <c r="D3" s="87"/>
      <c r="E3" s="91" t="s">
        <v>29</v>
      </c>
      <c r="F3" s="91"/>
      <c r="G3" s="72" t="s">
        <v>30</v>
      </c>
      <c r="H3" s="90" t="s">
        <v>29</v>
      </c>
      <c r="I3" s="90"/>
      <c r="J3" s="71" t="s">
        <v>30</v>
      </c>
      <c r="K3" s="90" t="s">
        <v>29</v>
      </c>
      <c r="L3" s="90"/>
      <c r="M3" s="71" t="s">
        <v>30</v>
      </c>
    </row>
    <row r="4" spans="1:13" s="11" customFormat="1" ht="48" customHeight="1" x14ac:dyDescent="0.35">
      <c r="A4" s="12" t="s">
        <v>31</v>
      </c>
      <c r="B4" s="12" t="s">
        <v>238</v>
      </c>
      <c r="C4" s="12" t="s">
        <v>37</v>
      </c>
      <c r="D4" s="12" t="s">
        <v>36</v>
      </c>
      <c r="E4" s="14" t="s">
        <v>38</v>
      </c>
      <c r="F4" s="14" t="s">
        <v>39</v>
      </c>
      <c r="G4" s="14" t="s">
        <v>42</v>
      </c>
      <c r="H4" s="12" t="s">
        <v>38</v>
      </c>
      <c r="I4" s="12" t="s">
        <v>39</v>
      </c>
      <c r="J4" s="12" t="s">
        <v>42</v>
      </c>
      <c r="K4" s="12" t="s">
        <v>38</v>
      </c>
      <c r="L4" s="12" t="s">
        <v>39</v>
      </c>
      <c r="M4" s="12" t="s">
        <v>42</v>
      </c>
    </row>
    <row r="5" spans="1:13" s="11" customFormat="1" ht="91" x14ac:dyDescent="0.35">
      <c r="A5" s="15" t="s">
        <v>234</v>
      </c>
      <c r="B5" s="23">
        <v>286</v>
      </c>
      <c r="C5" s="19">
        <v>14.5</v>
      </c>
      <c r="D5" s="19">
        <v>14.5</v>
      </c>
      <c r="E5" s="21">
        <f>($C5*'Exposure Inputs'!$C$57*'Exposure Inputs'!$C$51*'Exposure Inputs'!$C$54*'Exposure Inputs'!$C$58*'Exposure Inputs'!$C$59)/'Exposure Inputs'!$C$50</f>
        <v>1.6965E-4</v>
      </c>
      <c r="F5" s="21">
        <f>($D5*'Exposure Inputs'!$C$57*'Exposure Inputs'!$C$51*'Exposure Inputs'!$C$54*'Exposure Inputs'!$C$55*'Exposure Inputs'!$C$58*'Exposure Inputs'!$C$59*B5)/('Exposure Inputs'!$C$50*'Exposure Inputs'!$C$56*'Exposure Inputs'!$C$60)</f>
        <v>1.3293123287671233E-4</v>
      </c>
      <c r="G5" s="21">
        <f>'Exposure Inputs'!$E$64/$E5</f>
        <v>12378.42617152962</v>
      </c>
      <c r="H5" s="21">
        <f>($C5*'Exposure Inputs'!$C$57*'Exposure Inputs'!$D$51*'Exposure Inputs'!$D$54*'Exposure Inputs'!$C$58*'Exposure Inputs'!$C$59)/'Exposure Inputs'!$D$50</f>
        <v>1.2988732394366199E-4</v>
      </c>
      <c r="I5" s="21">
        <f>($D5*'Exposure Inputs'!$C$57*'Exposure Inputs'!$D$51*'Exposure Inputs'!$D$54*'Exposure Inputs'!$D$55*'Exposure Inputs'!$C$58*'Exposure Inputs'!$C$59*B5)/('Exposure Inputs'!$D$50*'Exposure Inputs'!$D$56*'Exposure Inputs'!$C$60)</f>
        <v>1.0177472506270499E-4</v>
      </c>
      <c r="J5" s="21">
        <f>'Exposure Inputs'!$E$64/$H5</f>
        <v>16167.859466493168</v>
      </c>
      <c r="K5" s="21">
        <f>($C5*'Exposure Inputs'!$C$57*'Exposure Inputs'!$E$51*'Exposure Inputs'!$E$54*'Exposure Inputs'!$C$58*'Exposure Inputs'!$C$59)/'Exposure Inputs'!$E$50</f>
        <v>7.8792452830188671E-5</v>
      </c>
      <c r="L5" s="21">
        <f>($D5*'Exposure Inputs'!$C$57*'Exposure Inputs'!$E$51*'Exposure Inputs'!$E$54*'Exposure Inputs'!$E$55*'Exposure Inputs'!$C$58*'Exposure Inputs'!$C$59*B5)/('Exposure Inputs'!$E$50*'Exposure Inputs'!$E$56*'Exposure Inputs'!$C$60)</f>
        <v>6.1738743861462916E-5</v>
      </c>
      <c r="M5" s="21">
        <f>'Exposure Inputs'!$E$64/$K5</f>
        <v>26652.298850574716</v>
      </c>
    </row>
    <row r="6" spans="1:13" s="11" customFormat="1" ht="91" x14ac:dyDescent="0.35">
      <c r="A6" s="15" t="s">
        <v>235</v>
      </c>
      <c r="B6" s="23">
        <v>300</v>
      </c>
      <c r="C6" s="19">
        <v>885</v>
      </c>
      <c r="D6" s="19">
        <v>616</v>
      </c>
      <c r="E6" s="21">
        <f>($C6*'Exposure Inputs'!$C$57*'Exposure Inputs'!$C$51*'Exposure Inputs'!$C$54*'Exposure Inputs'!$C$58*'Exposure Inputs'!$C$59)/'Exposure Inputs'!$C$50</f>
        <v>1.0354499999999999E-2</v>
      </c>
      <c r="F6" s="21">
        <f>($D6*'Exposure Inputs'!$C$57*'Exposure Inputs'!$C$51*'Exposure Inputs'!$C$54*'Exposure Inputs'!$C$55*'Exposure Inputs'!$C$58*'Exposure Inputs'!$C$59*B6)/('Exposure Inputs'!$C$50*'Exposure Inputs'!$C$56*'Exposure Inputs'!$C$60)</f>
        <v>5.9237260273972605E-3</v>
      </c>
      <c r="G6" s="21">
        <f>'Exposure Inputs'!$E$64/$E6</f>
        <v>202.81037230189776</v>
      </c>
      <c r="H6" s="21">
        <f>($C6*'Exposure Inputs'!$C$57*'Exposure Inputs'!$D$51*'Exposure Inputs'!$D$54*'Exposure Inputs'!$C$58*'Exposure Inputs'!$C$59)/'Exposure Inputs'!$D$50</f>
        <v>7.9276056338028183E-3</v>
      </c>
      <c r="I6" s="21">
        <f>($D6*'Exposure Inputs'!$C$57*'Exposure Inputs'!$D$51*'Exposure Inputs'!$D$54*'Exposure Inputs'!$D$55*'Exposure Inputs'!$C$58*'Exposure Inputs'!$C$59*B6)/('Exposure Inputs'!$D$50*'Exposure Inputs'!$D$56*'Exposure Inputs'!$C$60)</f>
        <v>4.5353193131391087E-3</v>
      </c>
      <c r="J6" s="21">
        <f>'Exposure Inputs'!$E$64/$H6</f>
        <v>264.89713250186543</v>
      </c>
      <c r="K6" s="21">
        <f>($C6*'Exposure Inputs'!$C$57*'Exposure Inputs'!$E$51*'Exposure Inputs'!$E$54*'Exposure Inputs'!$C$58*'Exposure Inputs'!$C$59)/'Exposure Inputs'!$E$50</f>
        <v>4.8090566037735849E-3</v>
      </c>
      <c r="L6" s="21">
        <f>($D6*'Exposure Inputs'!$C$57*'Exposure Inputs'!$E$51*'Exposure Inputs'!$E$54*'Exposure Inputs'!$E$55*'Exposure Inputs'!$C$58*'Exposure Inputs'!$C$59*B6)/('Exposure Inputs'!$E$50*'Exposure Inputs'!$E$56*'Exposure Inputs'!$C$60)</f>
        <v>2.7512225381235464E-3</v>
      </c>
      <c r="M6" s="21">
        <f>'Exposure Inputs'!$E$64/$K6</f>
        <v>436.67608286252357</v>
      </c>
    </row>
    <row r="7" spans="1:13" s="11" customFormat="1" ht="39" x14ac:dyDescent="0.35">
      <c r="A7" s="15" t="s">
        <v>47</v>
      </c>
      <c r="B7" s="23">
        <v>300</v>
      </c>
      <c r="C7" s="19">
        <v>26.8</v>
      </c>
      <c r="D7" s="19">
        <v>26.8</v>
      </c>
      <c r="E7" s="21">
        <f>($C7*'Exposure Inputs'!$C$57*'Exposure Inputs'!$C$51*'Exposure Inputs'!$C$54*'Exposure Inputs'!$C$58*'Exposure Inputs'!$C$59)/'Exposure Inputs'!$C$50</f>
        <v>3.1356000000000005E-4</v>
      </c>
      <c r="F7" s="21">
        <f>($D7*'Exposure Inputs'!$C$57*'Exposure Inputs'!$C$51*'Exposure Inputs'!$C$54*'Exposure Inputs'!$C$55*'Exposure Inputs'!$C$58*'Exposure Inputs'!$C$59*B7)/('Exposure Inputs'!$C$50*'Exposure Inputs'!$C$56*'Exposure Inputs'!$C$60)</f>
        <v>2.577205479452055E-4</v>
      </c>
      <c r="G7" s="21">
        <f>'Exposure Inputs'!$E$64/$E7</f>
        <v>6697.2828166858008</v>
      </c>
      <c r="H7" s="21">
        <f>($C7*'Exposure Inputs'!$C$57*'Exposure Inputs'!$D$51*'Exposure Inputs'!$D$54*'Exposure Inputs'!$C$58*'Exposure Inputs'!$C$59)/'Exposure Inputs'!$D$50</f>
        <v>2.4006760563380282E-4</v>
      </c>
      <c r="I7" s="21">
        <f>($D7*'Exposure Inputs'!$C$57*'Exposure Inputs'!$D$51*'Exposure Inputs'!$D$54*'Exposure Inputs'!$D$55*'Exposure Inputs'!$C$58*'Exposure Inputs'!$C$59*B7)/('Exposure Inputs'!$D$50*'Exposure Inputs'!$D$56*'Exposure Inputs'!$C$60)</f>
        <v>1.9731584024696122E-4</v>
      </c>
      <c r="J7" s="21">
        <f>'Exposure Inputs'!$E$64/$H7</f>
        <v>8747.535905378767</v>
      </c>
      <c r="K7" s="21">
        <f>($C7*'Exposure Inputs'!$C$57*'Exposure Inputs'!$E$51*'Exposure Inputs'!$E$54*'Exposure Inputs'!$C$58*'Exposure Inputs'!$C$59)/'Exposure Inputs'!$E$50</f>
        <v>1.456301886792453E-4</v>
      </c>
      <c r="L7" s="21">
        <f>($D7*'Exposure Inputs'!$C$57*'Exposure Inputs'!$E$51*'Exposure Inputs'!$E$54*'Exposure Inputs'!$E$55*'Exposure Inputs'!$C$58*'Exposure Inputs'!$C$59*B7)/('Exposure Inputs'!$E$50*'Exposure Inputs'!$E$56*'Exposure Inputs'!$C$60)</f>
        <v>1.1969604548979065E-4</v>
      </c>
      <c r="M7" s="21">
        <f>'Exposure Inputs'!$E$64/$K7</f>
        <v>14420.087064676616</v>
      </c>
    </row>
    <row r="8" spans="1:13" s="11" customFormat="1" ht="13" x14ac:dyDescent="0.35"/>
    <row r="9" spans="1:13" s="11" customFormat="1" ht="13" x14ac:dyDescent="0.35"/>
    <row r="10" spans="1:13" s="11" customFormat="1" ht="13" x14ac:dyDescent="0.35">
      <c r="G10" s="21"/>
      <c r="H10" s="21"/>
      <c r="I10" s="21"/>
      <c r="J10" s="21"/>
      <c r="K10" s="21"/>
      <c r="L10" s="21"/>
    </row>
    <row r="11" spans="1:13" s="11" customFormat="1" ht="13" x14ac:dyDescent="0.35">
      <c r="G11" s="21"/>
      <c r="H11" s="21"/>
      <c r="I11" s="21"/>
      <c r="J11" s="21"/>
      <c r="K11" s="21"/>
      <c r="L11" s="21"/>
    </row>
    <row r="12" spans="1:13" s="11" customFormat="1" ht="13" x14ac:dyDescent="0.35">
      <c r="G12" s="22"/>
      <c r="H12" s="22"/>
      <c r="I12" s="22"/>
      <c r="J12" s="22"/>
    </row>
    <row r="13" spans="1:13" s="11" customFormat="1" ht="13" x14ac:dyDescent="0.35">
      <c r="G13" s="22"/>
      <c r="H13" s="22"/>
      <c r="I13" s="22"/>
      <c r="J13" s="22"/>
    </row>
    <row r="14" spans="1:13" s="11" customFormat="1" ht="13" x14ac:dyDescent="0.35"/>
    <row r="15" spans="1:13" s="11" customFormat="1" ht="13" x14ac:dyDescent="0.35"/>
    <row r="16" spans="1:13" s="11" customFormat="1" ht="13" x14ac:dyDescent="0.35">
      <c r="I16" s="22"/>
    </row>
    <row r="17" spans="9:9" s="11" customFormat="1" ht="13" x14ac:dyDescent="0.35">
      <c r="I17" s="22"/>
    </row>
    <row r="18" spans="9:9" s="11" customFormat="1" ht="13" x14ac:dyDescent="0.35"/>
    <row r="19" spans="9:9" s="11" customFormat="1" ht="13" x14ac:dyDescent="0.35"/>
    <row r="20" spans="9:9" s="11" customFormat="1" ht="13" x14ac:dyDescent="0.35"/>
    <row r="21" spans="9:9" s="11" customFormat="1" ht="13" x14ac:dyDescent="0.35"/>
    <row r="22" spans="9:9" s="11" customFormat="1" ht="13" x14ac:dyDescent="0.35"/>
    <row r="23" spans="9:9" s="11" customFormat="1" ht="13" x14ac:dyDescent="0.35"/>
    <row r="24" spans="9:9" s="11" customFormat="1" ht="13" x14ac:dyDescent="0.35"/>
    <row r="25" spans="9:9" s="11" customFormat="1" ht="13" x14ac:dyDescent="0.35"/>
    <row r="26" spans="9:9" s="11" customFormat="1" ht="13" x14ac:dyDescent="0.35"/>
    <row r="27" spans="9:9" s="11" customFormat="1" ht="13" x14ac:dyDescent="0.35"/>
    <row r="28" spans="9:9" s="11" customFormat="1" ht="13" x14ac:dyDescent="0.35"/>
    <row r="29" spans="9:9" s="11" customFormat="1" ht="13" x14ac:dyDescent="0.35"/>
    <row r="30" spans="9:9" s="11" customFormat="1" ht="13" x14ac:dyDescent="0.35"/>
    <row r="31" spans="9:9" s="11" customFormat="1" ht="13" x14ac:dyDescent="0.35"/>
    <row r="32" spans="9:9" s="11" customFormat="1" ht="13" x14ac:dyDescent="0.35"/>
    <row r="33" s="11" customFormat="1" ht="13" x14ac:dyDescent="0.35"/>
    <row r="34" s="11" customFormat="1" ht="13" x14ac:dyDescent="0.35"/>
    <row r="35" s="11" customFormat="1" ht="13" x14ac:dyDescent="0.35"/>
    <row r="36" s="11" customFormat="1" ht="13" x14ac:dyDescent="0.35"/>
    <row r="37" s="11" customFormat="1" ht="13" x14ac:dyDescent="0.35"/>
    <row r="38" s="11" customFormat="1" ht="13" x14ac:dyDescent="0.35"/>
    <row r="39" s="11" customFormat="1" ht="13" x14ac:dyDescent="0.35"/>
    <row r="40" s="11" customFormat="1" ht="13" x14ac:dyDescent="0.35"/>
    <row r="41" s="11" customFormat="1" ht="13" x14ac:dyDescent="0.35"/>
    <row r="42" s="11" customFormat="1" ht="13" x14ac:dyDescent="0.35"/>
    <row r="43" s="11" customFormat="1" ht="13" x14ac:dyDescent="0.35"/>
    <row r="44" s="11" customFormat="1" ht="13" x14ac:dyDescent="0.35"/>
    <row r="45" s="11" customFormat="1" ht="13" x14ac:dyDescent="0.35"/>
    <row r="46" s="11" customFormat="1" ht="13" x14ac:dyDescent="0.35"/>
    <row r="47" s="11" customFormat="1" ht="13" x14ac:dyDescent="0.35"/>
    <row r="48" s="11" customFormat="1" ht="13" x14ac:dyDescent="0.35"/>
    <row r="49" s="11" customFormat="1" ht="13" x14ac:dyDescent="0.35"/>
    <row r="50" s="11" customFormat="1" ht="13" x14ac:dyDescent="0.35"/>
    <row r="51" s="11" customFormat="1" ht="13" x14ac:dyDescent="0.35"/>
    <row r="52" s="11" customFormat="1" ht="13" x14ac:dyDescent="0.35"/>
    <row r="53" s="11" customFormat="1" ht="13" x14ac:dyDescent="0.35"/>
    <row r="54" s="11" customFormat="1" ht="13" x14ac:dyDescent="0.35"/>
    <row r="55" s="11" customFormat="1" ht="13" x14ac:dyDescent="0.35"/>
    <row r="56" s="11" customFormat="1" ht="13" x14ac:dyDescent="0.35"/>
    <row r="57" s="11" customFormat="1" ht="13" x14ac:dyDescent="0.35"/>
    <row r="58" s="11" customFormat="1" ht="13" x14ac:dyDescent="0.35"/>
    <row r="59" s="11" customFormat="1" ht="13" x14ac:dyDescent="0.35"/>
    <row r="60" s="11" customFormat="1" ht="13" x14ac:dyDescent="0.35"/>
    <row r="61" s="11" customFormat="1" ht="13" x14ac:dyDescent="0.35"/>
    <row r="62" s="11" customFormat="1" ht="13" x14ac:dyDescent="0.35"/>
    <row r="63" s="11" customFormat="1" ht="13" x14ac:dyDescent="0.35"/>
    <row r="64" s="11" customFormat="1" ht="13" x14ac:dyDescent="0.35"/>
    <row r="65" s="11" customFormat="1" ht="13" x14ac:dyDescent="0.35"/>
    <row r="66" s="11" customFormat="1" ht="13" x14ac:dyDescent="0.35"/>
    <row r="67" s="11" customFormat="1" ht="13" x14ac:dyDescent="0.35"/>
    <row r="68" s="11" customFormat="1" ht="13" x14ac:dyDescent="0.35"/>
    <row r="69" s="11" customFormat="1" ht="13" x14ac:dyDescent="0.35"/>
    <row r="70" s="11" customFormat="1" ht="13" x14ac:dyDescent="0.35"/>
    <row r="71" s="11" customFormat="1" ht="13" x14ac:dyDescent="0.35"/>
    <row r="72" s="11" customFormat="1" ht="13" x14ac:dyDescent="0.35"/>
    <row r="73" s="11" customFormat="1" ht="13" x14ac:dyDescent="0.35"/>
    <row r="74" s="11" customFormat="1" ht="13" x14ac:dyDescent="0.35"/>
    <row r="75" s="11" customFormat="1" ht="13" x14ac:dyDescent="0.35"/>
    <row r="76" s="11" customFormat="1" ht="13" x14ac:dyDescent="0.35"/>
    <row r="77" s="11" customFormat="1" ht="13" x14ac:dyDescent="0.35"/>
    <row r="78" s="11" customFormat="1" ht="13" x14ac:dyDescent="0.35"/>
    <row r="79" s="11" customFormat="1" ht="13" x14ac:dyDescent="0.35"/>
    <row r="80" s="11" customFormat="1" ht="13" x14ac:dyDescent="0.35"/>
    <row r="81" s="11" customFormat="1" ht="13" x14ac:dyDescent="0.35"/>
    <row r="82" s="11" customFormat="1" ht="13" x14ac:dyDescent="0.35"/>
    <row r="83" s="11" customFormat="1" ht="13" x14ac:dyDescent="0.35"/>
    <row r="84" s="11" customFormat="1" ht="13" x14ac:dyDescent="0.35"/>
    <row r="85" s="11" customFormat="1" ht="13" x14ac:dyDescent="0.35"/>
    <row r="86" s="11" customFormat="1" ht="13" x14ac:dyDescent="0.35"/>
    <row r="87" s="11" customFormat="1" ht="13" x14ac:dyDescent="0.35"/>
    <row r="88" s="11" customFormat="1" ht="13" x14ac:dyDescent="0.35"/>
    <row r="89" s="11" customFormat="1" ht="13" x14ac:dyDescent="0.35"/>
    <row r="90" s="11" customFormat="1" ht="13" x14ac:dyDescent="0.35"/>
    <row r="91" s="11" customFormat="1" ht="13" x14ac:dyDescent="0.35"/>
    <row r="92" s="11" customFormat="1" ht="13" x14ac:dyDescent="0.35"/>
    <row r="93" s="11" customFormat="1" ht="13" x14ac:dyDescent="0.35"/>
    <row r="94" s="11" customFormat="1" ht="13" x14ac:dyDescent="0.35"/>
    <row r="95" s="11" customFormat="1" ht="13" x14ac:dyDescent="0.35"/>
    <row r="96" s="11" customFormat="1" ht="13" x14ac:dyDescent="0.35"/>
    <row r="97" s="11" customFormat="1" ht="13" x14ac:dyDescent="0.35"/>
    <row r="98" s="11" customFormat="1" ht="13" x14ac:dyDescent="0.35"/>
    <row r="99" s="11" customFormat="1" ht="13" x14ac:dyDescent="0.35"/>
    <row r="100" s="11" customFormat="1" ht="13" x14ac:dyDescent="0.35"/>
    <row r="101" s="11" customFormat="1" ht="13" x14ac:dyDescent="0.35"/>
    <row r="102" s="11" customFormat="1" ht="13" x14ac:dyDescent="0.35"/>
    <row r="103" s="11" customFormat="1" ht="13" x14ac:dyDescent="0.35"/>
    <row r="104" s="11" customFormat="1" ht="13" x14ac:dyDescent="0.35"/>
    <row r="105" s="11" customFormat="1" ht="13" x14ac:dyDescent="0.35"/>
    <row r="106" s="11" customFormat="1" ht="13" x14ac:dyDescent="0.35"/>
    <row r="107" s="11" customFormat="1" ht="13" x14ac:dyDescent="0.35"/>
    <row r="108" s="11" customFormat="1" ht="13" x14ac:dyDescent="0.35"/>
    <row r="109" s="11" customFormat="1" ht="13" x14ac:dyDescent="0.35"/>
    <row r="110" s="11" customFormat="1" ht="13" x14ac:dyDescent="0.35"/>
    <row r="111" s="11" customFormat="1" ht="13" x14ac:dyDescent="0.35"/>
    <row r="112" s="11" customFormat="1" ht="13" x14ac:dyDescent="0.35"/>
    <row r="113" s="11" customFormat="1" ht="13" x14ac:dyDescent="0.35"/>
    <row r="114" s="11" customFormat="1" ht="13" x14ac:dyDescent="0.35"/>
    <row r="115" s="11" customFormat="1" ht="13" x14ac:dyDescent="0.35"/>
    <row r="116" s="11" customFormat="1" ht="13" x14ac:dyDescent="0.35"/>
    <row r="117" s="11" customFormat="1" ht="13" x14ac:dyDescent="0.35"/>
    <row r="118" s="11" customFormat="1" ht="13" x14ac:dyDescent="0.35"/>
    <row r="119" s="11" customFormat="1" ht="13" x14ac:dyDescent="0.35"/>
    <row r="120" s="11" customFormat="1" ht="13" x14ac:dyDescent="0.35"/>
    <row r="121" s="11" customFormat="1" ht="13" x14ac:dyDescent="0.35"/>
    <row r="122" s="11" customFormat="1" ht="13" x14ac:dyDescent="0.35"/>
    <row r="123" s="11" customFormat="1" ht="13" x14ac:dyDescent="0.35"/>
    <row r="124" s="11" customFormat="1" ht="13" x14ac:dyDescent="0.35"/>
    <row r="125" s="11" customFormat="1" ht="13" x14ac:dyDescent="0.35"/>
    <row r="126" s="11" customFormat="1" ht="13" x14ac:dyDescent="0.35"/>
    <row r="127" s="11" customFormat="1" ht="13" x14ac:dyDescent="0.35"/>
    <row r="128" s="11" customFormat="1" ht="13" x14ac:dyDescent="0.35"/>
    <row r="129" s="11" customFormat="1" ht="13" x14ac:dyDescent="0.35"/>
    <row r="130" s="11" customFormat="1" ht="13" x14ac:dyDescent="0.35"/>
    <row r="131" s="11" customFormat="1" ht="13" x14ac:dyDescent="0.35"/>
    <row r="132" s="11" customFormat="1" ht="13" x14ac:dyDescent="0.35"/>
    <row r="133" s="11" customFormat="1" ht="13" x14ac:dyDescent="0.35"/>
    <row r="134" s="11" customFormat="1" ht="13" x14ac:dyDescent="0.35"/>
    <row r="135" s="11" customFormat="1" ht="13" x14ac:dyDescent="0.35"/>
    <row r="136" s="11" customFormat="1" ht="13" x14ac:dyDescent="0.35"/>
    <row r="137" s="11" customFormat="1" ht="13" x14ac:dyDescent="0.35"/>
    <row r="138" s="11" customFormat="1" ht="13" x14ac:dyDescent="0.35"/>
    <row r="139" s="11" customFormat="1" ht="13" x14ac:dyDescent="0.35"/>
    <row r="140" s="11" customFormat="1" ht="13" x14ac:dyDescent="0.35"/>
    <row r="141" s="11" customFormat="1" ht="13" x14ac:dyDescent="0.35"/>
    <row r="142" s="11" customFormat="1" ht="13" x14ac:dyDescent="0.35"/>
    <row r="143" s="11" customFormat="1" ht="13" x14ac:dyDescent="0.35"/>
    <row r="144" s="11" customFormat="1" ht="13" x14ac:dyDescent="0.35"/>
    <row r="145" s="11" customFormat="1" ht="13" x14ac:dyDescent="0.35"/>
    <row r="146" s="11" customFormat="1" ht="13" x14ac:dyDescent="0.35"/>
    <row r="147" s="11" customFormat="1" ht="13" x14ac:dyDescent="0.35"/>
    <row r="148" s="11" customFormat="1" ht="13" x14ac:dyDescent="0.35"/>
    <row r="149" s="11" customFormat="1" ht="13" x14ac:dyDescent="0.35"/>
    <row r="150" s="11" customFormat="1" ht="13" x14ac:dyDescent="0.35"/>
    <row r="151" s="11" customFormat="1" ht="13" x14ac:dyDescent="0.35"/>
    <row r="152" s="11" customFormat="1" ht="13" x14ac:dyDescent="0.35"/>
    <row r="153" s="11" customFormat="1" ht="13" x14ac:dyDescent="0.35"/>
    <row r="154" s="11" customFormat="1" ht="13" x14ac:dyDescent="0.35"/>
    <row r="155" s="11" customFormat="1" ht="13" x14ac:dyDescent="0.35"/>
    <row r="156" s="11" customFormat="1" ht="13" x14ac:dyDescent="0.35"/>
    <row r="157" s="11" customFormat="1" ht="13" x14ac:dyDescent="0.35"/>
    <row r="158" s="11" customFormat="1" ht="13" x14ac:dyDescent="0.35"/>
    <row r="159" s="11" customFormat="1" ht="13" x14ac:dyDescent="0.35"/>
    <row r="160" s="11" customFormat="1" ht="13" x14ac:dyDescent="0.35"/>
    <row r="161" s="11" customFormat="1" ht="13" x14ac:dyDescent="0.35"/>
    <row r="162" s="11" customFormat="1" ht="13" x14ac:dyDescent="0.35"/>
    <row r="163" s="11" customFormat="1" ht="13" x14ac:dyDescent="0.35"/>
    <row r="164" s="11" customFormat="1" ht="13" x14ac:dyDescent="0.35"/>
    <row r="165" s="11" customFormat="1" ht="13" x14ac:dyDescent="0.35"/>
    <row r="166" s="11" customFormat="1" ht="13" x14ac:dyDescent="0.35"/>
    <row r="167" s="11" customFormat="1" ht="13" x14ac:dyDescent="0.35"/>
    <row r="168" s="11" customFormat="1" ht="13" x14ac:dyDescent="0.35"/>
    <row r="169" s="11" customFormat="1" ht="13" x14ac:dyDescent="0.35"/>
    <row r="170" s="11" customFormat="1" ht="13" x14ac:dyDescent="0.35"/>
    <row r="171" s="11" customFormat="1" ht="13" x14ac:dyDescent="0.35"/>
    <row r="172" s="11" customFormat="1" ht="13" x14ac:dyDescent="0.35"/>
    <row r="173" s="11" customFormat="1" ht="13" x14ac:dyDescent="0.35"/>
    <row r="174" s="11" customFormat="1" ht="13" x14ac:dyDescent="0.35"/>
    <row r="175" s="11" customFormat="1" ht="13" x14ac:dyDescent="0.35"/>
    <row r="176" s="11" customFormat="1" ht="13" x14ac:dyDescent="0.35"/>
    <row r="177" s="11" customFormat="1" ht="13" x14ac:dyDescent="0.35"/>
    <row r="178" s="11" customFormat="1" ht="13" x14ac:dyDescent="0.35"/>
    <row r="179" s="11" customFormat="1" ht="13" x14ac:dyDescent="0.35"/>
    <row r="180" s="11" customFormat="1" ht="13" x14ac:dyDescent="0.35"/>
    <row r="181" s="11" customFormat="1" ht="13" x14ac:dyDescent="0.35"/>
    <row r="182" s="11" customFormat="1" ht="13" x14ac:dyDescent="0.35"/>
    <row r="183" s="11" customFormat="1" ht="13" x14ac:dyDescent="0.35"/>
    <row r="184" s="11" customFormat="1" ht="13" x14ac:dyDescent="0.35"/>
    <row r="185" s="11" customFormat="1" ht="13" x14ac:dyDescent="0.35"/>
    <row r="186" s="11" customFormat="1" ht="13" x14ac:dyDescent="0.35"/>
    <row r="187" s="11" customFormat="1" ht="13" x14ac:dyDescent="0.35"/>
    <row r="188" s="11" customFormat="1" ht="13" x14ac:dyDescent="0.35"/>
    <row r="189" s="11" customFormat="1" ht="13" x14ac:dyDescent="0.35"/>
    <row r="190" s="11" customFormat="1" ht="13" x14ac:dyDescent="0.35"/>
    <row r="191" s="11" customFormat="1" ht="13" x14ac:dyDescent="0.35"/>
    <row r="192" s="11" customFormat="1" ht="13" x14ac:dyDescent="0.35"/>
    <row r="193" s="11" customFormat="1" ht="13" x14ac:dyDescent="0.35"/>
    <row r="194" s="11" customFormat="1" ht="13" x14ac:dyDescent="0.35"/>
    <row r="195" s="11" customFormat="1" ht="13" x14ac:dyDescent="0.35"/>
    <row r="196" s="11" customFormat="1" ht="13" x14ac:dyDescent="0.35"/>
    <row r="197" s="11" customFormat="1" ht="13" x14ac:dyDescent="0.35"/>
    <row r="198" s="11" customFormat="1" ht="13" x14ac:dyDescent="0.35"/>
    <row r="199" s="11" customFormat="1" ht="13" x14ac:dyDescent="0.35"/>
    <row r="200" s="11" customFormat="1" ht="13" x14ac:dyDescent="0.35"/>
    <row r="201" s="11" customFormat="1" ht="13" x14ac:dyDescent="0.35"/>
    <row r="202" s="11" customFormat="1" ht="13" x14ac:dyDescent="0.35"/>
    <row r="203" s="11" customFormat="1" ht="13" x14ac:dyDescent="0.35"/>
    <row r="204" s="11" customFormat="1" ht="13" x14ac:dyDescent="0.35"/>
    <row r="205" s="11" customFormat="1" ht="13" x14ac:dyDescent="0.35"/>
    <row r="206" s="11" customFormat="1" ht="13" x14ac:dyDescent="0.35"/>
    <row r="207" s="11" customFormat="1" ht="13" x14ac:dyDescent="0.35"/>
    <row r="208" s="11" customFormat="1" ht="13" x14ac:dyDescent="0.35"/>
    <row r="209" s="11" customFormat="1" ht="13" x14ac:dyDescent="0.35"/>
    <row r="210" s="11" customFormat="1" ht="13" x14ac:dyDescent="0.35"/>
    <row r="211" s="11" customFormat="1" ht="13" x14ac:dyDescent="0.35"/>
    <row r="212" s="11" customFormat="1" ht="13" x14ac:dyDescent="0.35"/>
    <row r="213" s="11" customFormat="1" ht="13" x14ac:dyDescent="0.35"/>
    <row r="214" s="11" customFormat="1" ht="13" x14ac:dyDescent="0.35"/>
    <row r="215" s="11" customFormat="1" ht="13" x14ac:dyDescent="0.35"/>
    <row r="216" s="11" customFormat="1" ht="13" x14ac:dyDescent="0.35"/>
    <row r="217" s="11" customFormat="1" ht="13" x14ac:dyDescent="0.35"/>
    <row r="218" s="11" customFormat="1" ht="13" x14ac:dyDescent="0.35"/>
    <row r="219" s="11" customFormat="1" ht="13" x14ac:dyDescent="0.35"/>
    <row r="220" s="11" customFormat="1" ht="13" x14ac:dyDescent="0.35"/>
    <row r="221" s="11" customFormat="1" ht="13" x14ac:dyDescent="0.35"/>
    <row r="222" s="11" customFormat="1" ht="13" x14ac:dyDescent="0.35"/>
    <row r="223" s="11" customFormat="1" ht="13" x14ac:dyDescent="0.35"/>
    <row r="224" s="11" customFormat="1" ht="13" x14ac:dyDescent="0.35"/>
    <row r="225" s="11" customFormat="1" ht="13" x14ac:dyDescent="0.35"/>
    <row r="226" s="11" customFormat="1" ht="13" x14ac:dyDescent="0.35"/>
    <row r="227" s="11" customFormat="1" ht="13" x14ac:dyDescent="0.35"/>
    <row r="228" s="11" customFormat="1" ht="13" x14ac:dyDescent="0.35"/>
    <row r="229" s="11" customFormat="1" ht="13" x14ac:dyDescent="0.35"/>
    <row r="230" s="11" customFormat="1" ht="13" x14ac:dyDescent="0.35"/>
    <row r="231" s="11" customFormat="1" ht="13" x14ac:dyDescent="0.35"/>
    <row r="232" s="11" customFormat="1" ht="13" x14ac:dyDescent="0.35"/>
    <row r="233" s="11" customFormat="1" ht="13" x14ac:dyDescent="0.35"/>
    <row r="234" s="11" customFormat="1" ht="13" x14ac:dyDescent="0.35"/>
    <row r="235" s="11" customFormat="1" ht="13" x14ac:dyDescent="0.35"/>
    <row r="236" s="11" customFormat="1" ht="13" x14ac:dyDescent="0.35"/>
    <row r="237" s="11" customFormat="1" ht="13" x14ac:dyDescent="0.35"/>
    <row r="238" s="11" customFormat="1" ht="13" x14ac:dyDescent="0.35"/>
    <row r="239" s="11" customFormat="1" ht="13" x14ac:dyDescent="0.35"/>
    <row r="240" s="11" customFormat="1" ht="13" x14ac:dyDescent="0.35"/>
    <row r="241" s="11" customFormat="1" ht="13" x14ac:dyDescent="0.35"/>
    <row r="242" s="11" customFormat="1" ht="13" x14ac:dyDescent="0.35"/>
    <row r="243" s="11" customFormat="1" ht="13" x14ac:dyDescent="0.35"/>
    <row r="244" s="11" customFormat="1" ht="13" x14ac:dyDescent="0.35"/>
    <row r="245" s="11" customFormat="1" ht="13" x14ac:dyDescent="0.35"/>
    <row r="246" s="11" customFormat="1" ht="13" x14ac:dyDescent="0.35"/>
    <row r="247" s="11" customFormat="1" ht="13" x14ac:dyDescent="0.35"/>
    <row r="248" s="11" customFormat="1" ht="13" x14ac:dyDescent="0.35"/>
    <row r="249" s="11" customFormat="1" ht="13" x14ac:dyDescent="0.35"/>
    <row r="250" s="11" customFormat="1" ht="13" x14ac:dyDescent="0.35"/>
    <row r="251" s="11" customFormat="1" ht="13" x14ac:dyDescent="0.35"/>
    <row r="252" s="11" customFormat="1" ht="13" x14ac:dyDescent="0.35"/>
    <row r="253" s="11" customFormat="1" ht="13" x14ac:dyDescent="0.35"/>
    <row r="254" s="11" customFormat="1" ht="13" x14ac:dyDescent="0.35"/>
    <row r="255" s="11" customFormat="1" ht="13" x14ac:dyDescent="0.35"/>
    <row r="256" s="11" customFormat="1" ht="13" x14ac:dyDescent="0.35"/>
    <row r="257" s="11" customFormat="1" ht="13" x14ac:dyDescent="0.35"/>
    <row r="258" s="11" customFormat="1" ht="13" x14ac:dyDescent="0.35"/>
    <row r="259" s="11" customFormat="1" ht="13" x14ac:dyDescent="0.35"/>
    <row r="260" s="11" customFormat="1" ht="13" x14ac:dyDescent="0.35"/>
    <row r="261" s="11" customFormat="1" ht="13" x14ac:dyDescent="0.35"/>
    <row r="262" s="11" customFormat="1" ht="13" x14ac:dyDescent="0.35"/>
    <row r="263" s="11" customFormat="1" ht="13" x14ac:dyDescent="0.35"/>
    <row r="264" s="11" customFormat="1" ht="13" x14ac:dyDescent="0.35"/>
    <row r="265" s="11" customFormat="1" ht="13" x14ac:dyDescent="0.35"/>
    <row r="266" s="11" customFormat="1" ht="13" x14ac:dyDescent="0.35"/>
    <row r="267" s="11" customFormat="1" ht="13" x14ac:dyDescent="0.35"/>
    <row r="268" s="11" customFormat="1" ht="13" x14ac:dyDescent="0.35"/>
    <row r="269" s="11" customFormat="1" ht="13" x14ac:dyDescent="0.35"/>
    <row r="270" s="11" customFormat="1" ht="13" x14ac:dyDescent="0.35"/>
    <row r="271" s="11" customFormat="1" ht="13" x14ac:dyDescent="0.35"/>
    <row r="272" s="11" customFormat="1" ht="13" x14ac:dyDescent="0.35"/>
    <row r="273" s="11" customFormat="1" ht="13" x14ac:dyDescent="0.35"/>
    <row r="274" s="11" customFormat="1" ht="13" x14ac:dyDescent="0.35"/>
    <row r="275" s="11" customFormat="1" ht="13" x14ac:dyDescent="0.35"/>
    <row r="276" s="11" customFormat="1" ht="13" x14ac:dyDescent="0.35"/>
    <row r="277" s="11" customFormat="1" ht="13" x14ac:dyDescent="0.35"/>
    <row r="278" s="11" customFormat="1" ht="13" x14ac:dyDescent="0.35"/>
    <row r="279" s="11" customFormat="1" ht="13" x14ac:dyDescent="0.35"/>
    <row r="280" s="11" customFormat="1" ht="13" x14ac:dyDescent="0.35"/>
    <row r="281" s="11" customFormat="1" ht="13" x14ac:dyDescent="0.35"/>
    <row r="282" s="11" customFormat="1" ht="13" x14ac:dyDescent="0.35"/>
    <row r="283" s="11" customFormat="1" ht="13" x14ac:dyDescent="0.35"/>
    <row r="284" s="11" customFormat="1" ht="13" x14ac:dyDescent="0.35"/>
    <row r="285" s="11" customFormat="1" ht="13" x14ac:dyDescent="0.35"/>
    <row r="286" s="11" customFormat="1" ht="13" x14ac:dyDescent="0.35"/>
    <row r="287" s="11" customFormat="1" ht="13" x14ac:dyDescent="0.35"/>
    <row r="288" s="11" customFormat="1" ht="13" x14ac:dyDescent="0.35"/>
    <row r="289" s="11" customFormat="1" ht="13" x14ac:dyDescent="0.35"/>
    <row r="290" s="11" customFormat="1" ht="13" x14ac:dyDescent="0.35"/>
    <row r="291" s="11" customFormat="1" ht="13" x14ac:dyDescent="0.35"/>
    <row r="292" s="11" customFormat="1" ht="13" x14ac:dyDescent="0.35"/>
    <row r="293" s="11" customFormat="1" ht="13" x14ac:dyDescent="0.35"/>
    <row r="294" s="11" customFormat="1" ht="13" x14ac:dyDescent="0.35"/>
    <row r="295" s="11" customFormat="1" ht="13" x14ac:dyDescent="0.35"/>
    <row r="296" s="11" customFormat="1" ht="13" x14ac:dyDescent="0.35"/>
    <row r="297" s="11" customFormat="1" ht="13" x14ac:dyDescent="0.35"/>
    <row r="298" s="11" customFormat="1" ht="13" x14ac:dyDescent="0.35"/>
    <row r="299" s="11" customFormat="1" ht="13" x14ac:dyDescent="0.35"/>
    <row r="300" s="11" customFormat="1" ht="13" x14ac:dyDescent="0.35"/>
    <row r="301" s="11" customFormat="1" ht="13" x14ac:dyDescent="0.35"/>
    <row r="302" s="11" customFormat="1" ht="13" x14ac:dyDescent="0.35"/>
    <row r="303" s="11" customFormat="1" ht="13" x14ac:dyDescent="0.35"/>
    <row r="304" s="11" customFormat="1" ht="13" x14ac:dyDescent="0.35"/>
    <row r="305" s="11" customFormat="1" ht="13" x14ac:dyDescent="0.35"/>
    <row r="306" s="11" customFormat="1" ht="13" x14ac:dyDescent="0.35"/>
    <row r="307" s="11" customFormat="1" ht="13" x14ac:dyDescent="0.35"/>
    <row r="308" s="11" customFormat="1" ht="13" x14ac:dyDescent="0.35"/>
    <row r="309" s="11" customFormat="1" ht="13" x14ac:dyDescent="0.35"/>
    <row r="310" s="11" customFormat="1" ht="13" x14ac:dyDescent="0.35"/>
    <row r="311" s="11" customFormat="1" ht="13" x14ac:dyDescent="0.35"/>
    <row r="312" s="11" customFormat="1" ht="13" x14ac:dyDescent="0.35"/>
    <row r="313" s="11" customFormat="1" ht="13" x14ac:dyDescent="0.35"/>
    <row r="314" s="11" customFormat="1" ht="13" x14ac:dyDescent="0.35"/>
    <row r="315" s="11" customFormat="1" ht="13" x14ac:dyDescent="0.35"/>
    <row r="316" s="11" customFormat="1" ht="13" x14ac:dyDescent="0.35"/>
    <row r="317" s="11" customFormat="1" ht="13" x14ac:dyDescent="0.35"/>
    <row r="318" s="11" customFormat="1" ht="13" x14ac:dyDescent="0.35"/>
    <row r="319" s="11" customFormat="1" ht="13" x14ac:dyDescent="0.35"/>
    <row r="320" s="11" customFormat="1" ht="13" x14ac:dyDescent="0.35"/>
    <row r="321" s="11" customFormat="1" ht="13" x14ac:dyDescent="0.35"/>
    <row r="322" s="11" customFormat="1" ht="13" x14ac:dyDescent="0.35"/>
    <row r="323" s="11" customFormat="1" ht="13" x14ac:dyDescent="0.35"/>
    <row r="324" s="11" customFormat="1" ht="13" x14ac:dyDescent="0.35"/>
    <row r="325" s="11" customFormat="1" ht="13" x14ac:dyDescent="0.35"/>
    <row r="326" s="11" customFormat="1" ht="13" x14ac:dyDescent="0.35"/>
    <row r="327" s="11" customFormat="1" ht="13" x14ac:dyDescent="0.35"/>
    <row r="328" s="11" customFormat="1" ht="13" x14ac:dyDescent="0.35"/>
    <row r="329" s="11" customFormat="1" ht="13" x14ac:dyDescent="0.35"/>
    <row r="330" s="11" customFormat="1" ht="13" x14ac:dyDescent="0.35"/>
    <row r="331" s="11" customFormat="1" ht="13" x14ac:dyDescent="0.35"/>
    <row r="332" s="11" customFormat="1" ht="13" x14ac:dyDescent="0.35"/>
    <row r="333" s="11" customFormat="1" ht="13" x14ac:dyDescent="0.35"/>
    <row r="334" s="11" customFormat="1" ht="13" x14ac:dyDescent="0.35"/>
    <row r="335" s="11" customFormat="1" ht="13" x14ac:dyDescent="0.35"/>
    <row r="336" s="11" customFormat="1" ht="13" x14ac:dyDescent="0.35"/>
    <row r="337" s="11" customFormat="1" ht="13" x14ac:dyDescent="0.35"/>
    <row r="338" s="11" customFormat="1" ht="13" x14ac:dyDescent="0.35"/>
    <row r="339" s="11" customFormat="1" ht="13" x14ac:dyDescent="0.35"/>
    <row r="340" s="11" customFormat="1" ht="13" x14ac:dyDescent="0.35"/>
    <row r="341" s="11" customFormat="1" ht="13" x14ac:dyDescent="0.35"/>
    <row r="342" s="11" customFormat="1" ht="13" x14ac:dyDescent="0.35"/>
    <row r="343" s="11" customFormat="1" ht="13" x14ac:dyDescent="0.35"/>
    <row r="344" s="11" customFormat="1" ht="13" x14ac:dyDescent="0.35"/>
    <row r="345" s="11" customFormat="1" ht="13" x14ac:dyDescent="0.35"/>
    <row r="346" s="11" customFormat="1" ht="13" x14ac:dyDescent="0.35"/>
    <row r="347" s="11" customFormat="1" ht="13" x14ac:dyDescent="0.35"/>
    <row r="348" s="11" customFormat="1" ht="13" x14ac:dyDescent="0.35"/>
    <row r="349" s="11" customFormat="1" ht="13" x14ac:dyDescent="0.35"/>
    <row r="350" s="11" customFormat="1" ht="13" x14ac:dyDescent="0.35"/>
    <row r="351" s="11" customFormat="1" ht="13" x14ac:dyDescent="0.35"/>
    <row r="352" s="11" customFormat="1" ht="13" x14ac:dyDescent="0.35"/>
    <row r="353" s="11" customFormat="1" ht="13" x14ac:dyDescent="0.35"/>
    <row r="354" s="11" customFormat="1" ht="13" x14ac:dyDescent="0.35"/>
    <row r="355" s="11" customFormat="1" ht="13" x14ac:dyDescent="0.35"/>
    <row r="356" s="11" customFormat="1" ht="13" x14ac:dyDescent="0.35"/>
    <row r="357" s="11" customFormat="1" ht="13" x14ac:dyDescent="0.35"/>
    <row r="358" s="11" customFormat="1" ht="13" x14ac:dyDescent="0.35"/>
    <row r="359" s="11" customFormat="1" ht="13" x14ac:dyDescent="0.35"/>
    <row r="360" s="11" customFormat="1" ht="13" x14ac:dyDescent="0.35"/>
    <row r="361" s="11" customFormat="1" ht="13" x14ac:dyDescent="0.35"/>
    <row r="362" s="11" customFormat="1" ht="13" x14ac:dyDescent="0.35"/>
    <row r="363" s="11" customFormat="1" ht="13" x14ac:dyDescent="0.35"/>
    <row r="364" s="11" customFormat="1" ht="13" x14ac:dyDescent="0.35"/>
    <row r="365" s="11" customFormat="1" ht="13" x14ac:dyDescent="0.35"/>
    <row r="366" s="11" customFormat="1" ht="13" x14ac:dyDescent="0.35"/>
    <row r="367" s="11" customFormat="1" ht="13" x14ac:dyDescent="0.35"/>
    <row r="368" s="11" customFormat="1" ht="13" x14ac:dyDescent="0.35"/>
    <row r="369" s="11" customFormat="1" ht="13" x14ac:dyDescent="0.35"/>
    <row r="370" s="11" customFormat="1" ht="13" x14ac:dyDescent="0.35"/>
    <row r="371" s="11" customFormat="1" ht="13" x14ac:dyDescent="0.35"/>
    <row r="372" s="11" customFormat="1" ht="13" x14ac:dyDescent="0.35"/>
    <row r="373" s="11" customFormat="1" ht="13" x14ac:dyDescent="0.35"/>
    <row r="374" s="11" customFormat="1" ht="13" x14ac:dyDescent="0.35"/>
    <row r="375" s="11" customFormat="1" ht="13" x14ac:dyDescent="0.35"/>
    <row r="376" s="11" customFormat="1" ht="13" x14ac:dyDescent="0.35"/>
    <row r="377" s="11" customFormat="1" ht="13" x14ac:dyDescent="0.35"/>
    <row r="378" s="11" customFormat="1" ht="13" x14ac:dyDescent="0.35"/>
    <row r="379" s="11" customFormat="1" ht="13" x14ac:dyDescent="0.35"/>
    <row r="380" s="11" customFormat="1" ht="13" x14ac:dyDescent="0.35"/>
    <row r="381" s="11" customFormat="1" ht="13" x14ac:dyDescent="0.35"/>
    <row r="382" s="11" customFormat="1" ht="13" x14ac:dyDescent="0.35"/>
    <row r="383" s="11" customFormat="1" ht="13" x14ac:dyDescent="0.35"/>
    <row r="384" s="11" customFormat="1" ht="13" x14ac:dyDescent="0.35"/>
    <row r="385" s="11" customFormat="1" ht="13" x14ac:dyDescent="0.35"/>
    <row r="386" s="11" customFormat="1" ht="13" x14ac:dyDescent="0.35"/>
    <row r="387" s="11" customFormat="1" ht="13" x14ac:dyDescent="0.35"/>
    <row r="388" s="11" customFormat="1" ht="13" x14ac:dyDescent="0.35"/>
    <row r="389" s="11" customFormat="1" ht="13" x14ac:dyDescent="0.35"/>
    <row r="390" s="11" customFormat="1" ht="13" x14ac:dyDescent="0.35"/>
    <row r="391" s="11" customFormat="1" ht="13" x14ac:dyDescent="0.35"/>
    <row r="392" s="11" customFormat="1" ht="13" x14ac:dyDescent="0.35"/>
    <row r="393" s="11" customFormat="1" ht="13" x14ac:dyDescent="0.35"/>
    <row r="394" s="11" customFormat="1" ht="13" x14ac:dyDescent="0.35"/>
    <row r="395" s="11" customFormat="1" ht="13" x14ac:dyDescent="0.35"/>
    <row r="396" s="11" customFormat="1" ht="13" x14ac:dyDescent="0.35"/>
    <row r="397" s="11" customFormat="1" ht="13" x14ac:dyDescent="0.35"/>
    <row r="398" s="11" customFormat="1" ht="13" x14ac:dyDescent="0.35"/>
    <row r="399" s="11" customFormat="1" ht="13" x14ac:dyDescent="0.35"/>
    <row r="400" s="11" customFormat="1" ht="13" x14ac:dyDescent="0.35"/>
    <row r="401" s="11" customFormat="1" ht="13" x14ac:dyDescent="0.35"/>
    <row r="402" s="11" customFormat="1" ht="13" x14ac:dyDescent="0.35"/>
    <row r="403" s="11" customFormat="1" ht="13" x14ac:dyDescent="0.35"/>
    <row r="404" s="11" customFormat="1" ht="13" x14ac:dyDescent="0.35"/>
    <row r="405" s="11" customFormat="1" ht="13" x14ac:dyDescent="0.35"/>
    <row r="406" s="11" customFormat="1" ht="13" x14ac:dyDescent="0.35"/>
    <row r="407" s="11" customFormat="1" ht="13" x14ac:dyDescent="0.35"/>
    <row r="408" s="11" customFormat="1" ht="13" x14ac:dyDescent="0.35"/>
    <row r="409" s="11" customFormat="1" ht="13" x14ac:dyDescent="0.35"/>
    <row r="410" s="11" customFormat="1" ht="13" x14ac:dyDescent="0.35"/>
    <row r="411" s="11" customFormat="1" ht="13" x14ac:dyDescent="0.35"/>
    <row r="412" s="11" customFormat="1" ht="13" x14ac:dyDescent="0.35"/>
    <row r="413" s="11" customFormat="1" ht="13" x14ac:dyDescent="0.35"/>
    <row r="414" s="11" customFormat="1" ht="13" x14ac:dyDescent="0.35"/>
    <row r="415" s="11" customFormat="1" ht="13" x14ac:dyDescent="0.35"/>
    <row r="416" s="11" customFormat="1" ht="13" x14ac:dyDescent="0.35"/>
    <row r="417" s="11" customFormat="1" ht="13" x14ac:dyDescent="0.35"/>
    <row r="418" s="11" customFormat="1" ht="13" x14ac:dyDescent="0.35"/>
    <row r="419" s="11" customFormat="1" ht="13" x14ac:dyDescent="0.35"/>
    <row r="420" s="11" customFormat="1" ht="13" x14ac:dyDescent="0.35"/>
    <row r="421" s="11" customFormat="1" ht="13" x14ac:dyDescent="0.35"/>
    <row r="422" s="11" customFormat="1" ht="13" x14ac:dyDescent="0.35"/>
    <row r="423" s="11" customFormat="1" ht="13" x14ac:dyDescent="0.35"/>
    <row r="424" s="11" customFormat="1" ht="13" x14ac:dyDescent="0.35"/>
    <row r="425" s="11" customFormat="1" ht="13" x14ac:dyDescent="0.35"/>
    <row r="426" s="11" customFormat="1" ht="13" x14ac:dyDescent="0.35"/>
    <row r="427" s="11" customFormat="1" ht="13" x14ac:dyDescent="0.35"/>
    <row r="428" s="11" customFormat="1" ht="13" x14ac:dyDescent="0.35"/>
    <row r="429" s="11" customFormat="1" ht="13" x14ac:dyDescent="0.35"/>
    <row r="430" s="11" customFormat="1" ht="13" x14ac:dyDescent="0.35"/>
    <row r="431" s="11" customFormat="1" ht="13" x14ac:dyDescent="0.35"/>
    <row r="432" s="11" customFormat="1" ht="13" x14ac:dyDescent="0.35"/>
    <row r="433" s="11" customFormat="1" ht="13" x14ac:dyDescent="0.35"/>
    <row r="434" s="11" customFormat="1" ht="13" x14ac:dyDescent="0.35"/>
    <row r="435" s="11" customFormat="1" ht="13" x14ac:dyDescent="0.35"/>
    <row r="436" s="11" customFormat="1" ht="13" x14ac:dyDescent="0.35"/>
    <row r="437" s="11" customFormat="1" ht="13" x14ac:dyDescent="0.35"/>
    <row r="438" s="11" customFormat="1" ht="13" x14ac:dyDescent="0.35"/>
    <row r="439" s="11" customFormat="1" ht="13" x14ac:dyDescent="0.35"/>
    <row r="440" s="11" customFormat="1" ht="13" x14ac:dyDescent="0.35"/>
    <row r="441" s="11" customFormat="1" ht="13" x14ac:dyDescent="0.35"/>
    <row r="442" s="11" customFormat="1" ht="13" x14ac:dyDescent="0.35"/>
    <row r="443" s="11" customFormat="1" ht="13" x14ac:dyDescent="0.35"/>
    <row r="444" s="11" customFormat="1" ht="13" x14ac:dyDescent="0.35"/>
    <row r="445" s="11" customFormat="1" ht="13" x14ac:dyDescent="0.35"/>
    <row r="446" s="11" customFormat="1" ht="13" x14ac:dyDescent="0.35"/>
    <row r="447" s="11" customFormat="1" ht="13" x14ac:dyDescent="0.35"/>
    <row r="448" s="11" customFormat="1" ht="13" x14ac:dyDescent="0.35"/>
    <row r="449" s="11" customFormat="1" ht="13" x14ac:dyDescent="0.35"/>
    <row r="450" s="11" customFormat="1" ht="13" x14ac:dyDescent="0.35"/>
    <row r="451" s="11" customFormat="1" ht="13" x14ac:dyDescent="0.35"/>
    <row r="452" s="11" customFormat="1" ht="13" x14ac:dyDescent="0.35"/>
    <row r="453" s="11" customFormat="1" ht="13" x14ac:dyDescent="0.35"/>
    <row r="454" s="11" customFormat="1" ht="13" x14ac:dyDescent="0.35"/>
    <row r="455" s="11" customFormat="1" ht="13" x14ac:dyDescent="0.35"/>
    <row r="456" s="11" customFormat="1" ht="13" x14ac:dyDescent="0.35"/>
    <row r="457" s="11" customFormat="1" ht="13" x14ac:dyDescent="0.35"/>
    <row r="458" s="11" customFormat="1" ht="13" x14ac:dyDescent="0.35"/>
    <row r="459" s="11" customFormat="1" ht="13" x14ac:dyDescent="0.35"/>
    <row r="460" s="11" customFormat="1" ht="13" x14ac:dyDescent="0.35"/>
    <row r="461" s="11" customFormat="1" ht="13" x14ac:dyDescent="0.35"/>
    <row r="462" s="11" customFormat="1" ht="13" x14ac:dyDescent="0.35"/>
    <row r="463" s="11" customFormat="1" ht="13" x14ac:dyDescent="0.35"/>
    <row r="464" s="11" customFormat="1" ht="13" x14ac:dyDescent="0.35"/>
    <row r="465" s="11" customFormat="1" ht="13" x14ac:dyDescent="0.35"/>
    <row r="466" s="11" customFormat="1" ht="13" x14ac:dyDescent="0.35"/>
    <row r="467" s="11" customFormat="1" ht="13" x14ac:dyDescent="0.35"/>
    <row r="468" s="11" customFormat="1" ht="13" x14ac:dyDescent="0.35"/>
    <row r="469" s="11" customFormat="1" ht="13" x14ac:dyDescent="0.35"/>
    <row r="470" s="11" customFormat="1" ht="13" x14ac:dyDescent="0.35"/>
    <row r="471" s="11" customFormat="1" ht="13" x14ac:dyDescent="0.35"/>
    <row r="472" s="11" customFormat="1" ht="13" x14ac:dyDescent="0.35"/>
    <row r="473" s="11" customFormat="1" ht="13" x14ac:dyDescent="0.35"/>
    <row r="474" s="11" customFormat="1" ht="13" x14ac:dyDescent="0.35"/>
    <row r="475" s="11" customFormat="1" ht="13" x14ac:dyDescent="0.35"/>
    <row r="476" s="11" customFormat="1" ht="13" x14ac:dyDescent="0.35"/>
    <row r="477" s="11" customFormat="1" ht="13" x14ac:dyDescent="0.35"/>
    <row r="478" s="11" customFormat="1" ht="13" x14ac:dyDescent="0.35"/>
    <row r="479" s="11" customFormat="1" ht="13" x14ac:dyDescent="0.35"/>
    <row r="480" s="11" customFormat="1" ht="13" x14ac:dyDescent="0.35"/>
    <row r="481" s="11" customFormat="1" ht="13" x14ac:dyDescent="0.35"/>
    <row r="482" s="11" customFormat="1" ht="13" x14ac:dyDescent="0.35"/>
    <row r="483" s="11" customFormat="1" ht="13" x14ac:dyDescent="0.35"/>
    <row r="484" s="11" customFormat="1" ht="13" x14ac:dyDescent="0.35"/>
    <row r="485" s="11" customFormat="1" ht="13" x14ac:dyDescent="0.35"/>
    <row r="486" s="11" customFormat="1" ht="13" x14ac:dyDescent="0.35"/>
    <row r="487" s="11" customFormat="1" ht="13" x14ac:dyDescent="0.35"/>
    <row r="488" s="11" customFormat="1" ht="13" x14ac:dyDescent="0.35"/>
    <row r="489" s="11" customFormat="1" ht="13" x14ac:dyDescent="0.35"/>
    <row r="490" s="11" customFormat="1" ht="13" x14ac:dyDescent="0.35"/>
    <row r="491" s="11" customFormat="1" ht="13" x14ac:dyDescent="0.35"/>
    <row r="492" s="11" customFormat="1" ht="13" x14ac:dyDescent="0.35"/>
    <row r="493" s="11" customFormat="1" ht="13" x14ac:dyDescent="0.35"/>
    <row r="494" s="11" customFormat="1" ht="13" x14ac:dyDescent="0.35"/>
    <row r="495" s="11" customFormat="1" ht="13" x14ac:dyDescent="0.35"/>
    <row r="496" s="11" customFormat="1" ht="13" x14ac:dyDescent="0.35"/>
    <row r="497" s="11" customFormat="1" ht="13" x14ac:dyDescent="0.35"/>
    <row r="498" s="11" customFormat="1" ht="13" x14ac:dyDescent="0.35"/>
    <row r="499" s="11" customFormat="1" ht="13" x14ac:dyDescent="0.35"/>
    <row r="500" s="11" customFormat="1" ht="13" x14ac:dyDescent="0.35"/>
    <row r="501" s="11" customFormat="1" ht="13" x14ac:dyDescent="0.35"/>
    <row r="502" s="11" customFormat="1" ht="13" x14ac:dyDescent="0.35"/>
    <row r="503" s="11" customFormat="1" ht="13" x14ac:dyDescent="0.35"/>
    <row r="504" s="11" customFormat="1" ht="13" x14ac:dyDescent="0.35"/>
    <row r="505" s="11" customFormat="1" ht="13" x14ac:dyDescent="0.35"/>
    <row r="506" s="11" customFormat="1" ht="13" x14ac:dyDescent="0.35"/>
    <row r="507" s="11" customFormat="1" ht="13" x14ac:dyDescent="0.35"/>
    <row r="508" s="11" customFormat="1" ht="13" x14ac:dyDescent="0.35"/>
    <row r="509" s="11" customFormat="1" ht="13" x14ac:dyDescent="0.35"/>
    <row r="510" s="11" customFormat="1" ht="13" x14ac:dyDescent="0.35"/>
    <row r="511" s="11" customFormat="1" ht="13" x14ac:dyDescent="0.35"/>
    <row r="512" s="11" customFormat="1" ht="13" x14ac:dyDescent="0.35"/>
    <row r="513" s="11" customFormat="1" ht="13" x14ac:dyDescent="0.35"/>
    <row r="514" s="11" customFormat="1" ht="13" x14ac:dyDescent="0.35"/>
    <row r="515" s="11" customFormat="1" ht="13" x14ac:dyDescent="0.35"/>
    <row r="516" s="11" customFormat="1" ht="13" x14ac:dyDescent="0.35"/>
    <row r="517" s="11" customFormat="1" ht="13" x14ac:dyDescent="0.35"/>
    <row r="518" s="11" customFormat="1" ht="13" x14ac:dyDescent="0.35"/>
    <row r="519" s="11" customFormat="1" ht="13" x14ac:dyDescent="0.35"/>
    <row r="520" s="11" customFormat="1" ht="13" x14ac:dyDescent="0.35"/>
    <row r="521" s="11" customFormat="1" ht="13" x14ac:dyDescent="0.35"/>
    <row r="522" s="11" customFormat="1" ht="13" x14ac:dyDescent="0.35"/>
    <row r="523" s="11" customFormat="1" ht="13" x14ac:dyDescent="0.35"/>
    <row r="524" s="11" customFormat="1" ht="13" x14ac:dyDescent="0.35"/>
    <row r="525" s="11" customFormat="1" ht="13" x14ac:dyDescent="0.35"/>
    <row r="526" s="11" customFormat="1" ht="13" x14ac:dyDescent="0.35"/>
    <row r="527" s="11" customFormat="1" ht="13" x14ac:dyDescent="0.35"/>
    <row r="528" s="11" customFormat="1" ht="13" x14ac:dyDescent="0.35"/>
    <row r="529" s="11" customFormat="1" ht="13" x14ac:dyDescent="0.35"/>
    <row r="530" s="11" customFormat="1" ht="13" x14ac:dyDescent="0.35"/>
    <row r="531" s="11" customFormat="1" ht="13" x14ac:dyDescent="0.35"/>
    <row r="532" s="11" customFormat="1" ht="13" x14ac:dyDescent="0.35"/>
    <row r="533" s="11" customFormat="1" ht="13" x14ac:dyDescent="0.35"/>
    <row r="534" s="11" customFormat="1" ht="13" x14ac:dyDescent="0.35"/>
    <row r="535" s="11" customFormat="1" ht="13" x14ac:dyDescent="0.35"/>
    <row r="536" s="11" customFormat="1" ht="13" x14ac:dyDescent="0.35"/>
    <row r="537" s="11" customFormat="1" ht="13" x14ac:dyDescent="0.35"/>
    <row r="538" s="11" customFormat="1" ht="13" x14ac:dyDescent="0.35"/>
    <row r="539" s="11" customFormat="1" ht="13" x14ac:dyDescent="0.35"/>
    <row r="540" s="11" customFormat="1" ht="13" x14ac:dyDescent="0.35"/>
    <row r="541" s="11" customFormat="1" ht="13" x14ac:dyDescent="0.35"/>
    <row r="542" s="11" customFormat="1" ht="13" x14ac:dyDescent="0.35"/>
    <row r="543" s="11" customFormat="1" ht="13" x14ac:dyDescent="0.35"/>
    <row r="544" s="11" customFormat="1" ht="13" x14ac:dyDescent="0.35"/>
    <row r="545" s="11" customFormat="1" ht="13" x14ac:dyDescent="0.35"/>
    <row r="546" s="11" customFormat="1" ht="13" x14ac:dyDescent="0.35"/>
    <row r="547" s="11" customFormat="1" ht="13" x14ac:dyDescent="0.35"/>
    <row r="548" s="11" customFormat="1" ht="13" x14ac:dyDescent="0.35"/>
    <row r="549" s="11" customFormat="1" ht="13" x14ac:dyDescent="0.35"/>
    <row r="550" s="11" customFormat="1" ht="13" x14ac:dyDescent="0.35"/>
    <row r="551" s="11" customFormat="1" ht="13" x14ac:dyDescent="0.35"/>
    <row r="552" s="11" customFormat="1" ht="13" x14ac:dyDescent="0.35"/>
    <row r="553" s="11" customFormat="1" ht="13" x14ac:dyDescent="0.35"/>
    <row r="554" s="11" customFormat="1" ht="13" x14ac:dyDescent="0.35"/>
    <row r="555" s="11" customFormat="1" ht="13" x14ac:dyDescent="0.35"/>
    <row r="556" s="11" customFormat="1" ht="13" x14ac:dyDescent="0.35"/>
    <row r="557" s="11" customFormat="1" ht="13" x14ac:dyDescent="0.35"/>
    <row r="558" s="11" customFormat="1" ht="13" x14ac:dyDescent="0.35"/>
    <row r="559" s="11" customFormat="1" ht="13" x14ac:dyDescent="0.35"/>
    <row r="560" s="11" customFormat="1" ht="13" x14ac:dyDescent="0.35"/>
    <row r="561" s="11" customFormat="1" ht="13" x14ac:dyDescent="0.35"/>
    <row r="562" s="11" customFormat="1" ht="13" x14ac:dyDescent="0.35"/>
    <row r="563" s="11" customFormat="1" ht="13" x14ac:dyDescent="0.35"/>
    <row r="564" s="11" customFormat="1" ht="13" x14ac:dyDescent="0.35"/>
    <row r="565" s="11" customFormat="1" ht="13" x14ac:dyDescent="0.35"/>
    <row r="566" s="11" customFormat="1" ht="13" x14ac:dyDescent="0.35"/>
    <row r="567" s="11" customFormat="1" ht="13" x14ac:dyDescent="0.35"/>
    <row r="568" s="11" customFormat="1" ht="13" x14ac:dyDescent="0.35"/>
    <row r="569" s="11" customFormat="1" ht="13" x14ac:dyDescent="0.35"/>
    <row r="570" s="11" customFormat="1" ht="13" x14ac:dyDescent="0.35"/>
    <row r="571" s="11" customFormat="1" ht="13" x14ac:dyDescent="0.35"/>
    <row r="572" s="11" customFormat="1" ht="13" x14ac:dyDescent="0.35"/>
    <row r="573" s="11" customFormat="1" ht="13" x14ac:dyDescent="0.35"/>
    <row r="574" s="11" customFormat="1" ht="13" x14ac:dyDescent="0.35"/>
    <row r="575" s="11" customFormat="1" ht="13" x14ac:dyDescent="0.35"/>
    <row r="576" s="11" customFormat="1" ht="13" x14ac:dyDescent="0.35"/>
    <row r="577" s="11" customFormat="1" ht="13" x14ac:dyDescent="0.35"/>
    <row r="578" s="11" customFormat="1" ht="13" x14ac:dyDescent="0.35"/>
    <row r="579" s="11" customFormat="1" ht="13" x14ac:dyDescent="0.35"/>
    <row r="580" s="11" customFormat="1" ht="13" x14ac:dyDescent="0.35"/>
    <row r="581" s="11" customFormat="1" ht="13" x14ac:dyDescent="0.35"/>
    <row r="582" s="11" customFormat="1" ht="13" x14ac:dyDescent="0.35"/>
    <row r="583" s="11" customFormat="1" ht="13" x14ac:dyDescent="0.35"/>
    <row r="584" s="11" customFormat="1" ht="13" x14ac:dyDescent="0.35"/>
    <row r="585" s="11" customFormat="1" ht="13" x14ac:dyDescent="0.35"/>
    <row r="586" s="11" customFormat="1" ht="13" x14ac:dyDescent="0.35"/>
    <row r="587" s="11" customFormat="1" ht="13" x14ac:dyDescent="0.35"/>
    <row r="588" s="11" customFormat="1" ht="13" x14ac:dyDescent="0.35"/>
    <row r="589" s="11" customFormat="1" ht="13" x14ac:dyDescent="0.35"/>
    <row r="590" s="11" customFormat="1" ht="13" x14ac:dyDescent="0.35"/>
    <row r="591" s="11" customFormat="1" ht="13" x14ac:dyDescent="0.35"/>
    <row r="592" s="11" customFormat="1" ht="13" x14ac:dyDescent="0.35"/>
    <row r="593" s="11" customFormat="1" ht="13" x14ac:dyDescent="0.35"/>
    <row r="594" s="11" customFormat="1" ht="13" x14ac:dyDescent="0.35"/>
    <row r="595" s="11" customFormat="1" ht="13" x14ac:dyDescent="0.35"/>
    <row r="596" s="11" customFormat="1" ht="13" x14ac:dyDescent="0.35"/>
    <row r="597" s="11" customFormat="1" ht="13" x14ac:dyDescent="0.35"/>
    <row r="598" s="11" customFormat="1" ht="13" x14ac:dyDescent="0.35"/>
    <row r="599" s="11" customFormat="1" ht="13" x14ac:dyDescent="0.35"/>
    <row r="600" s="11" customFormat="1" ht="13" x14ac:dyDescent="0.35"/>
    <row r="601" s="11" customFormat="1" ht="13" x14ac:dyDescent="0.35"/>
    <row r="602" s="11" customFormat="1" ht="13" x14ac:dyDescent="0.35"/>
    <row r="603" s="11" customFormat="1" ht="13" x14ac:dyDescent="0.35"/>
    <row r="604" s="11" customFormat="1" ht="13" x14ac:dyDescent="0.35"/>
    <row r="605" s="11" customFormat="1" ht="13" x14ac:dyDescent="0.35"/>
    <row r="606" s="11" customFormat="1" ht="13" x14ac:dyDescent="0.35"/>
    <row r="607" s="11" customFormat="1" ht="13" x14ac:dyDescent="0.35"/>
    <row r="608" s="11" customFormat="1" ht="13" x14ac:dyDescent="0.35"/>
    <row r="609" s="11" customFormat="1" ht="13" x14ac:dyDescent="0.35"/>
    <row r="610" s="11" customFormat="1" ht="13" x14ac:dyDescent="0.35"/>
    <row r="611" s="11" customFormat="1" ht="13" x14ac:dyDescent="0.35"/>
    <row r="612" s="11" customFormat="1" ht="13" x14ac:dyDescent="0.35"/>
    <row r="613" s="11" customFormat="1" ht="13" x14ac:dyDescent="0.35"/>
    <row r="614" s="11" customFormat="1" ht="13" x14ac:dyDescent="0.35"/>
    <row r="615" s="11" customFormat="1" ht="13" x14ac:dyDescent="0.35"/>
    <row r="616" s="11" customFormat="1" ht="13" x14ac:dyDescent="0.35"/>
    <row r="617" s="11" customFormat="1" ht="13" x14ac:dyDescent="0.35"/>
    <row r="618" s="11" customFormat="1" ht="13" x14ac:dyDescent="0.35"/>
    <row r="619" s="11" customFormat="1" ht="13" x14ac:dyDescent="0.35"/>
    <row r="620" s="11" customFormat="1" ht="13" x14ac:dyDescent="0.35"/>
    <row r="621" s="11" customFormat="1" ht="13" x14ac:dyDescent="0.35"/>
    <row r="622" s="11" customFormat="1" ht="13" x14ac:dyDescent="0.35"/>
    <row r="623" s="11" customFormat="1" ht="13" x14ac:dyDescent="0.35"/>
    <row r="624" s="11" customFormat="1" ht="13" x14ac:dyDescent="0.35"/>
    <row r="625" s="11" customFormat="1" ht="13" x14ac:dyDescent="0.35"/>
    <row r="626" s="11" customFormat="1" ht="13" x14ac:dyDescent="0.35"/>
    <row r="627" s="11" customFormat="1" ht="13" x14ac:dyDescent="0.35"/>
    <row r="628" s="11" customFormat="1" ht="13" x14ac:dyDescent="0.35"/>
    <row r="629" s="11" customFormat="1" ht="13" x14ac:dyDescent="0.35"/>
    <row r="630" s="11" customFormat="1" ht="13" x14ac:dyDescent="0.35"/>
    <row r="631" s="11" customFormat="1" ht="13" x14ac:dyDescent="0.35"/>
    <row r="632" s="11" customFormat="1" ht="13" x14ac:dyDescent="0.35"/>
    <row r="633" s="11" customFormat="1" ht="13" x14ac:dyDescent="0.35"/>
    <row r="634" s="11" customFormat="1" ht="13" x14ac:dyDescent="0.35"/>
    <row r="635" s="11" customFormat="1" ht="13" x14ac:dyDescent="0.35"/>
    <row r="636" s="11" customFormat="1" ht="13" x14ac:dyDescent="0.35"/>
    <row r="637" s="11" customFormat="1" ht="13" x14ac:dyDescent="0.35"/>
    <row r="638" s="11" customFormat="1" ht="13" x14ac:dyDescent="0.35"/>
    <row r="639" s="11" customFormat="1" ht="13" x14ac:dyDescent="0.35"/>
    <row r="640" s="11" customFormat="1" ht="13" x14ac:dyDescent="0.35"/>
    <row r="641" s="11" customFormat="1" ht="13" x14ac:dyDescent="0.35"/>
    <row r="642" s="11" customFormat="1" ht="13" x14ac:dyDescent="0.35"/>
    <row r="643" s="11" customFormat="1" ht="13" x14ac:dyDescent="0.35"/>
    <row r="644" s="11" customFormat="1" ht="13" x14ac:dyDescent="0.35"/>
    <row r="645" s="11" customFormat="1" ht="13" x14ac:dyDescent="0.35"/>
    <row r="646" s="11" customFormat="1" ht="13" x14ac:dyDescent="0.35"/>
    <row r="647" s="11" customFormat="1" ht="13" x14ac:dyDescent="0.35"/>
    <row r="648" s="11" customFormat="1" ht="13" x14ac:dyDescent="0.35"/>
    <row r="649" s="11" customFormat="1" ht="13" x14ac:dyDescent="0.35"/>
    <row r="650" s="11" customFormat="1" ht="13" x14ac:dyDescent="0.35"/>
    <row r="651" s="11" customFormat="1" ht="13" x14ac:dyDescent="0.35"/>
    <row r="652" s="11" customFormat="1" ht="13" x14ac:dyDescent="0.35"/>
    <row r="653" s="11" customFormat="1" ht="13" x14ac:dyDescent="0.35"/>
    <row r="654" s="11" customFormat="1" ht="13" x14ac:dyDescent="0.35"/>
    <row r="655" s="11" customFormat="1" ht="13" x14ac:dyDescent="0.35"/>
    <row r="656" s="11" customFormat="1" ht="13" x14ac:dyDescent="0.35"/>
    <row r="657" s="11" customFormat="1" ht="13" x14ac:dyDescent="0.35"/>
    <row r="658" s="11" customFormat="1" ht="13" x14ac:dyDescent="0.35"/>
    <row r="659" s="11" customFormat="1" ht="13" x14ac:dyDescent="0.35"/>
    <row r="660" s="11" customFormat="1" ht="13" x14ac:dyDescent="0.35"/>
    <row r="661" s="11" customFormat="1" ht="13" x14ac:dyDescent="0.35"/>
    <row r="662" s="11" customFormat="1" ht="13" x14ac:dyDescent="0.35"/>
    <row r="663" s="11" customFormat="1" ht="13" x14ac:dyDescent="0.35"/>
    <row r="664" s="11" customFormat="1" ht="13" x14ac:dyDescent="0.35"/>
    <row r="665" s="11" customFormat="1" ht="13" x14ac:dyDescent="0.35"/>
    <row r="666" s="11" customFormat="1" ht="13" x14ac:dyDescent="0.35"/>
    <row r="667" s="11" customFormat="1" ht="13" x14ac:dyDescent="0.35"/>
    <row r="668" s="11" customFormat="1" ht="13" x14ac:dyDescent="0.35"/>
    <row r="669" s="11" customFormat="1" ht="13" x14ac:dyDescent="0.35"/>
    <row r="670" s="11" customFormat="1" ht="13" x14ac:dyDescent="0.35"/>
    <row r="671" s="11" customFormat="1" ht="13" x14ac:dyDescent="0.35"/>
    <row r="672" s="11" customFormat="1" ht="13" x14ac:dyDescent="0.35"/>
    <row r="673" s="11" customFormat="1" ht="13" x14ac:dyDescent="0.35"/>
    <row r="674" s="11" customFormat="1" ht="13" x14ac:dyDescent="0.35"/>
    <row r="675" s="11" customFormat="1" ht="13" x14ac:dyDescent="0.35"/>
    <row r="676" s="11" customFormat="1" ht="13" x14ac:dyDescent="0.35"/>
    <row r="677" s="11" customFormat="1" ht="13" x14ac:dyDescent="0.35"/>
    <row r="678" s="11" customFormat="1" ht="13" x14ac:dyDescent="0.35"/>
    <row r="679" s="11" customFormat="1" ht="13" x14ac:dyDescent="0.35"/>
    <row r="680" s="11" customFormat="1" ht="13" x14ac:dyDescent="0.35"/>
    <row r="681" s="11" customFormat="1" ht="13" x14ac:dyDescent="0.35"/>
    <row r="682" s="11" customFormat="1" ht="13" x14ac:dyDescent="0.35"/>
    <row r="683" s="11" customFormat="1" ht="13" x14ac:dyDescent="0.35"/>
    <row r="684" s="11" customFormat="1" ht="13" x14ac:dyDescent="0.35"/>
    <row r="685" s="11" customFormat="1" ht="13" x14ac:dyDescent="0.35"/>
    <row r="686" s="11" customFormat="1" ht="13" x14ac:dyDescent="0.35"/>
    <row r="687" s="11" customFormat="1" ht="13" x14ac:dyDescent="0.35"/>
    <row r="688" s="11" customFormat="1" ht="13" x14ac:dyDescent="0.35"/>
    <row r="689" s="11" customFormat="1" ht="13" x14ac:dyDescent="0.35"/>
    <row r="690" s="11" customFormat="1" ht="13" x14ac:dyDescent="0.35"/>
    <row r="691" s="11" customFormat="1" ht="13" x14ac:dyDescent="0.35"/>
    <row r="692" s="11" customFormat="1" ht="13" x14ac:dyDescent="0.35"/>
    <row r="693" s="11" customFormat="1" ht="13" x14ac:dyDescent="0.35"/>
    <row r="694" s="11" customFormat="1" ht="13" x14ac:dyDescent="0.35"/>
    <row r="695" s="11" customFormat="1" ht="13" x14ac:dyDescent="0.35"/>
    <row r="696" s="11" customFormat="1" ht="13" x14ac:dyDescent="0.35"/>
    <row r="697" s="11" customFormat="1" ht="13" x14ac:dyDescent="0.35"/>
    <row r="698" s="11" customFormat="1" ht="13" x14ac:dyDescent="0.35"/>
    <row r="699" s="11" customFormat="1" ht="13" x14ac:dyDescent="0.35"/>
    <row r="700" s="11" customFormat="1" ht="13" x14ac:dyDescent="0.35"/>
    <row r="701" s="11" customFormat="1" ht="13" x14ac:dyDescent="0.35"/>
    <row r="702" s="11" customFormat="1" ht="13" x14ac:dyDescent="0.35"/>
    <row r="703" s="11" customFormat="1" ht="13" x14ac:dyDescent="0.35"/>
    <row r="704" s="11" customFormat="1" ht="13" x14ac:dyDescent="0.35"/>
    <row r="705" s="11" customFormat="1" ht="13" x14ac:dyDescent="0.35"/>
    <row r="706" s="11" customFormat="1" ht="13" x14ac:dyDescent="0.35"/>
    <row r="707" s="11" customFormat="1" ht="13" x14ac:dyDescent="0.35"/>
    <row r="708" s="11" customFormat="1" ht="13" x14ac:dyDescent="0.35"/>
    <row r="709" s="11" customFormat="1" ht="13" x14ac:dyDescent="0.35"/>
    <row r="710" s="11" customFormat="1" ht="13" x14ac:dyDescent="0.35"/>
    <row r="711" s="11" customFormat="1" ht="13" x14ac:dyDescent="0.35"/>
    <row r="712" s="11" customFormat="1" ht="13" x14ac:dyDescent="0.35"/>
    <row r="713" s="11" customFormat="1" ht="13" x14ac:dyDescent="0.35"/>
    <row r="714" s="11" customFormat="1" ht="13" x14ac:dyDescent="0.35"/>
    <row r="715" s="11" customFormat="1" ht="13" x14ac:dyDescent="0.35"/>
    <row r="716" s="11" customFormat="1" ht="13" x14ac:dyDescent="0.35"/>
    <row r="717" s="11" customFormat="1" ht="13" x14ac:dyDescent="0.35"/>
    <row r="718" s="11" customFormat="1" ht="13" x14ac:dyDescent="0.35"/>
    <row r="719" s="11" customFormat="1" ht="13" x14ac:dyDescent="0.35"/>
    <row r="720" s="11" customFormat="1" ht="13" x14ac:dyDescent="0.35"/>
    <row r="721" s="11" customFormat="1" ht="13" x14ac:dyDescent="0.35"/>
    <row r="722" s="11" customFormat="1" ht="13" x14ac:dyDescent="0.35"/>
    <row r="723" s="11" customFormat="1" ht="13" x14ac:dyDescent="0.35"/>
    <row r="724" s="11" customFormat="1" ht="13" x14ac:dyDescent="0.35"/>
    <row r="725" s="11" customFormat="1" ht="13" x14ac:dyDescent="0.35"/>
    <row r="726" s="11" customFormat="1" ht="13" x14ac:dyDescent="0.35"/>
    <row r="727" s="11" customFormat="1" ht="13" x14ac:dyDescent="0.35"/>
    <row r="728" s="11" customFormat="1" ht="13" x14ac:dyDescent="0.35"/>
    <row r="729" s="11" customFormat="1" ht="13" x14ac:dyDescent="0.35"/>
    <row r="730" s="11" customFormat="1" ht="13" x14ac:dyDescent="0.35"/>
    <row r="731" s="11" customFormat="1" ht="13" x14ac:dyDescent="0.35"/>
    <row r="732" s="11" customFormat="1" ht="13" x14ac:dyDescent="0.35"/>
    <row r="733" s="11" customFormat="1" ht="13" x14ac:dyDescent="0.35"/>
    <row r="734" s="11" customFormat="1" ht="13" x14ac:dyDescent="0.35"/>
    <row r="735" s="11" customFormat="1" ht="13" x14ac:dyDescent="0.35"/>
    <row r="736" s="11" customFormat="1" ht="13" x14ac:dyDescent="0.35"/>
    <row r="737" s="11" customFormat="1" ht="13" x14ac:dyDescent="0.35"/>
    <row r="738" s="11" customFormat="1" ht="13" x14ac:dyDescent="0.35"/>
    <row r="739" s="11" customFormat="1" ht="13" x14ac:dyDescent="0.35"/>
    <row r="740" s="11" customFormat="1" ht="13" x14ac:dyDescent="0.35"/>
    <row r="741" s="11" customFormat="1" ht="13" x14ac:dyDescent="0.35"/>
    <row r="742" s="11" customFormat="1" ht="13" x14ac:dyDescent="0.35"/>
    <row r="743" s="11" customFormat="1" ht="13" x14ac:dyDescent="0.35"/>
    <row r="744" s="11" customFormat="1" ht="13" x14ac:dyDescent="0.35"/>
    <row r="745" s="11" customFormat="1" ht="13" x14ac:dyDescent="0.35"/>
    <row r="746" s="11" customFormat="1" ht="13" x14ac:dyDescent="0.35"/>
    <row r="747" s="11" customFormat="1" ht="13" x14ac:dyDescent="0.35"/>
    <row r="748" s="11" customFormat="1" ht="13" x14ac:dyDescent="0.35"/>
    <row r="749" s="11" customFormat="1" ht="13" x14ac:dyDescent="0.35"/>
    <row r="750" s="11" customFormat="1" ht="13" x14ac:dyDescent="0.35"/>
    <row r="751" s="11" customFormat="1" ht="13" x14ac:dyDescent="0.35"/>
    <row r="752" s="11" customFormat="1" ht="13" x14ac:dyDescent="0.35"/>
    <row r="753" s="11" customFormat="1" ht="13" x14ac:dyDescent="0.35"/>
    <row r="754" s="11" customFormat="1" ht="13" x14ac:dyDescent="0.35"/>
    <row r="755" s="11" customFormat="1" ht="13" x14ac:dyDescent="0.35"/>
    <row r="756" s="11" customFormat="1" ht="13" x14ac:dyDescent="0.35"/>
    <row r="757" s="11" customFormat="1" ht="13" x14ac:dyDescent="0.35"/>
    <row r="758" s="11" customFormat="1" ht="13" x14ac:dyDescent="0.35"/>
    <row r="759" s="11" customFormat="1" ht="13" x14ac:dyDescent="0.35"/>
    <row r="760" s="11" customFormat="1" ht="13" x14ac:dyDescent="0.35"/>
    <row r="761" s="11" customFormat="1" ht="13" x14ac:dyDescent="0.35"/>
    <row r="762" s="11" customFormat="1" ht="13" x14ac:dyDescent="0.35"/>
    <row r="763" s="11" customFormat="1" ht="13" x14ac:dyDescent="0.35"/>
    <row r="764" s="11" customFormat="1" ht="13" x14ac:dyDescent="0.35"/>
    <row r="765" s="11" customFormat="1" ht="13" x14ac:dyDescent="0.35"/>
    <row r="766" s="11" customFormat="1" ht="13" x14ac:dyDescent="0.35"/>
    <row r="767" s="11" customFormat="1" ht="13" x14ac:dyDescent="0.35"/>
    <row r="768" s="11" customFormat="1" ht="13" x14ac:dyDescent="0.35"/>
    <row r="769" s="11" customFormat="1" ht="13" x14ac:dyDescent="0.35"/>
    <row r="770" s="11" customFormat="1" ht="13" x14ac:dyDescent="0.35"/>
    <row r="771" s="11" customFormat="1" ht="13" x14ac:dyDescent="0.35"/>
    <row r="772" s="11" customFormat="1" ht="13" x14ac:dyDescent="0.35"/>
    <row r="773" s="11" customFormat="1" ht="13" x14ac:dyDescent="0.35"/>
    <row r="774" s="11" customFormat="1" ht="13" x14ac:dyDescent="0.35"/>
    <row r="775" s="11" customFormat="1" ht="13" x14ac:dyDescent="0.35"/>
    <row r="776" s="11" customFormat="1" ht="13" x14ac:dyDescent="0.35"/>
    <row r="777" s="11" customFormat="1" ht="13" x14ac:dyDescent="0.35"/>
    <row r="778" s="11" customFormat="1" ht="13" x14ac:dyDescent="0.35"/>
    <row r="779" s="11" customFormat="1" ht="13" x14ac:dyDescent="0.35"/>
    <row r="780" s="11" customFormat="1" ht="13" x14ac:dyDescent="0.35"/>
    <row r="781" s="11" customFormat="1" ht="13" x14ac:dyDescent="0.35"/>
    <row r="782" s="11" customFormat="1" ht="13" x14ac:dyDescent="0.35"/>
    <row r="783" s="11" customFormat="1" ht="13" x14ac:dyDescent="0.35"/>
    <row r="784" s="11" customFormat="1" ht="13" x14ac:dyDescent="0.35"/>
    <row r="785" s="11" customFormat="1" ht="13" x14ac:dyDescent="0.35"/>
    <row r="786" s="11" customFormat="1" ht="13" x14ac:dyDescent="0.35"/>
    <row r="787" s="11" customFormat="1" ht="13" x14ac:dyDescent="0.35"/>
    <row r="788" s="11" customFormat="1" ht="13" x14ac:dyDescent="0.35"/>
    <row r="789" s="11" customFormat="1" ht="13" x14ac:dyDescent="0.35"/>
    <row r="790" s="11" customFormat="1" ht="13" x14ac:dyDescent="0.35"/>
    <row r="791" s="11" customFormat="1" ht="13" x14ac:dyDescent="0.35"/>
    <row r="792" s="11" customFormat="1" ht="13" x14ac:dyDescent="0.35"/>
    <row r="793" s="11" customFormat="1" ht="13" x14ac:dyDescent="0.35"/>
    <row r="794" s="11" customFormat="1" ht="13" x14ac:dyDescent="0.35"/>
    <row r="795" s="11" customFormat="1" ht="13" x14ac:dyDescent="0.35"/>
    <row r="796" s="11" customFormat="1" ht="13" x14ac:dyDescent="0.35"/>
    <row r="797" s="11" customFormat="1" ht="13" x14ac:dyDescent="0.35"/>
    <row r="798" s="11" customFormat="1" ht="13" x14ac:dyDescent="0.35"/>
    <row r="799" s="11" customFormat="1" ht="13" x14ac:dyDescent="0.35"/>
    <row r="800" s="11" customFormat="1" ht="13" x14ac:dyDescent="0.35"/>
    <row r="801" s="11" customFormat="1" ht="13" x14ac:dyDescent="0.35"/>
    <row r="802" s="11" customFormat="1" ht="13" x14ac:dyDescent="0.35"/>
    <row r="803" s="11" customFormat="1" ht="13" x14ac:dyDescent="0.35"/>
    <row r="804" s="11" customFormat="1" ht="13" x14ac:dyDescent="0.35"/>
    <row r="805" s="11" customFormat="1" ht="13" x14ac:dyDescent="0.35"/>
    <row r="806" s="11" customFormat="1" ht="13" x14ac:dyDescent="0.35"/>
    <row r="807" s="11" customFormat="1" ht="13" x14ac:dyDescent="0.35"/>
    <row r="808" s="11" customFormat="1" ht="13" x14ac:dyDescent="0.35"/>
    <row r="809" s="11" customFormat="1" ht="13" x14ac:dyDescent="0.35"/>
    <row r="810" s="11" customFormat="1" ht="13" x14ac:dyDescent="0.35"/>
    <row r="811" s="11" customFormat="1" ht="13" x14ac:dyDescent="0.35"/>
    <row r="812" s="11" customFormat="1" ht="13" x14ac:dyDescent="0.35"/>
    <row r="813" s="11" customFormat="1" ht="13" x14ac:dyDescent="0.35"/>
    <row r="814" s="11" customFormat="1" ht="13" x14ac:dyDescent="0.35"/>
    <row r="815" s="11" customFormat="1" ht="13" x14ac:dyDescent="0.35"/>
    <row r="816" s="11" customFormat="1" ht="13" x14ac:dyDescent="0.35"/>
    <row r="817" s="11" customFormat="1" ht="13" x14ac:dyDescent="0.35"/>
    <row r="818" s="11" customFormat="1" ht="13" x14ac:dyDescent="0.35"/>
    <row r="819" s="11" customFormat="1" ht="13" x14ac:dyDescent="0.35"/>
    <row r="820" s="11" customFormat="1" ht="13" x14ac:dyDescent="0.35"/>
    <row r="821" s="11" customFormat="1" ht="13" x14ac:dyDescent="0.35"/>
    <row r="822" s="11" customFormat="1" ht="13" x14ac:dyDescent="0.35"/>
    <row r="823" s="11" customFormat="1" ht="13" x14ac:dyDescent="0.35"/>
    <row r="824" s="11" customFormat="1" ht="13" x14ac:dyDescent="0.35"/>
    <row r="825" s="11" customFormat="1" ht="13" x14ac:dyDescent="0.35"/>
    <row r="826" s="11" customFormat="1" ht="13" x14ac:dyDescent="0.35"/>
    <row r="827" s="11" customFormat="1" ht="13" x14ac:dyDescent="0.35"/>
    <row r="828" s="11" customFormat="1" ht="13" x14ac:dyDescent="0.35"/>
    <row r="829" s="11" customFormat="1" ht="13" x14ac:dyDescent="0.35"/>
    <row r="830" s="11" customFormat="1" ht="13" x14ac:dyDescent="0.35"/>
    <row r="831" s="11" customFormat="1" ht="13" x14ac:dyDescent="0.35"/>
    <row r="832" s="11" customFormat="1" ht="13" x14ac:dyDescent="0.35"/>
    <row r="833" s="11" customFormat="1" ht="13" x14ac:dyDescent="0.35"/>
    <row r="834" s="11" customFormat="1" ht="13" x14ac:dyDescent="0.35"/>
    <row r="835" s="11" customFormat="1" ht="13" x14ac:dyDescent="0.35"/>
    <row r="836" s="11" customFormat="1" ht="13" x14ac:dyDescent="0.35"/>
    <row r="837" s="11" customFormat="1" ht="13" x14ac:dyDescent="0.35"/>
    <row r="838" s="11" customFormat="1" ht="13" x14ac:dyDescent="0.35"/>
    <row r="839" s="11" customFormat="1" ht="13" x14ac:dyDescent="0.35"/>
    <row r="840" s="11" customFormat="1" ht="13" x14ac:dyDescent="0.35"/>
    <row r="841" s="11" customFormat="1" ht="13" x14ac:dyDescent="0.35"/>
    <row r="842" s="11" customFormat="1" ht="13" x14ac:dyDescent="0.35"/>
    <row r="843" s="11" customFormat="1" ht="13" x14ac:dyDescent="0.35"/>
    <row r="844" s="11" customFormat="1" ht="13" x14ac:dyDescent="0.35"/>
    <row r="845" s="11" customFormat="1" ht="13" x14ac:dyDescent="0.35"/>
    <row r="846" s="11" customFormat="1" ht="13" x14ac:dyDescent="0.35"/>
    <row r="847" s="11" customFormat="1" ht="13" x14ac:dyDescent="0.35"/>
    <row r="848" s="11" customFormat="1" ht="13" x14ac:dyDescent="0.35"/>
    <row r="849" s="11" customFormat="1" ht="13" x14ac:dyDescent="0.35"/>
    <row r="850" s="11" customFormat="1" ht="13" x14ac:dyDescent="0.35"/>
    <row r="851" s="11" customFormat="1" ht="13" x14ac:dyDescent="0.35"/>
    <row r="852" s="11" customFormat="1" ht="13" x14ac:dyDescent="0.35"/>
    <row r="853" s="11" customFormat="1" ht="13" x14ac:dyDescent="0.35"/>
    <row r="854" s="11" customFormat="1" ht="13" x14ac:dyDescent="0.35"/>
    <row r="855" s="11" customFormat="1" ht="13" x14ac:dyDescent="0.35"/>
    <row r="856" s="11" customFormat="1" ht="13" x14ac:dyDescent="0.35"/>
    <row r="857" s="11" customFormat="1" ht="13" x14ac:dyDescent="0.35"/>
    <row r="858" s="11" customFormat="1" ht="13" x14ac:dyDescent="0.35"/>
    <row r="859" s="11" customFormat="1" ht="13" x14ac:dyDescent="0.35"/>
    <row r="860" s="11" customFormat="1" ht="13" x14ac:dyDescent="0.35"/>
    <row r="861" s="11" customFormat="1" ht="13" x14ac:dyDescent="0.35"/>
    <row r="862" s="11" customFormat="1" ht="13" x14ac:dyDescent="0.35"/>
    <row r="863" s="11" customFormat="1" ht="13" x14ac:dyDescent="0.35"/>
    <row r="864" s="11" customFormat="1" ht="13" x14ac:dyDescent="0.35"/>
    <row r="865" s="11" customFormat="1" ht="13" x14ac:dyDescent="0.35"/>
    <row r="866" s="11" customFormat="1" ht="13" x14ac:dyDescent="0.35"/>
    <row r="867" s="11" customFormat="1" ht="13" x14ac:dyDescent="0.35"/>
    <row r="868" s="11" customFormat="1" ht="13" x14ac:dyDescent="0.35"/>
    <row r="869" s="11" customFormat="1" ht="13" x14ac:dyDescent="0.35"/>
    <row r="870" s="11" customFormat="1" ht="13" x14ac:dyDescent="0.35"/>
    <row r="871" s="11" customFormat="1" ht="13" x14ac:dyDescent="0.35"/>
    <row r="872" s="11" customFormat="1" ht="13" x14ac:dyDescent="0.35"/>
    <row r="873" s="11" customFormat="1" ht="13" x14ac:dyDescent="0.35"/>
    <row r="874" s="11" customFormat="1" ht="13" x14ac:dyDescent="0.35"/>
    <row r="875" s="11" customFormat="1" ht="13" x14ac:dyDescent="0.35"/>
    <row r="876" s="11" customFormat="1" ht="13" x14ac:dyDescent="0.35"/>
    <row r="877" s="11" customFormat="1" ht="13" x14ac:dyDescent="0.35"/>
    <row r="878" s="11" customFormat="1" ht="13" x14ac:dyDescent="0.35"/>
    <row r="879" s="11" customFormat="1" ht="13" x14ac:dyDescent="0.35"/>
    <row r="880" s="11" customFormat="1" ht="13" x14ac:dyDescent="0.35"/>
    <row r="881" s="11" customFormat="1" ht="13" x14ac:dyDescent="0.35"/>
    <row r="882" s="11" customFormat="1" ht="13" x14ac:dyDescent="0.35"/>
    <row r="883" s="11" customFormat="1" ht="13" x14ac:dyDescent="0.35"/>
    <row r="884" s="11" customFormat="1" ht="13" x14ac:dyDescent="0.35"/>
    <row r="885" s="11" customFormat="1" ht="13" x14ac:dyDescent="0.35"/>
    <row r="886" s="11" customFormat="1" ht="13" x14ac:dyDescent="0.35"/>
    <row r="887" s="11" customFormat="1" ht="13" x14ac:dyDescent="0.35"/>
    <row r="888" s="11" customFormat="1" ht="13" x14ac:dyDescent="0.35"/>
    <row r="889" s="11" customFormat="1" ht="13" x14ac:dyDescent="0.35"/>
    <row r="890" s="11" customFormat="1" ht="13" x14ac:dyDescent="0.35"/>
    <row r="891" s="11" customFormat="1" ht="13" x14ac:dyDescent="0.35"/>
    <row r="892" s="11" customFormat="1" ht="13" x14ac:dyDescent="0.35"/>
    <row r="893" s="11" customFormat="1" ht="13" x14ac:dyDescent="0.35"/>
    <row r="894" s="11" customFormat="1" ht="13" x14ac:dyDescent="0.35"/>
    <row r="895" s="11" customFormat="1" ht="13" x14ac:dyDescent="0.35"/>
    <row r="896" s="11" customFormat="1" ht="13" x14ac:dyDescent="0.35"/>
    <row r="897" s="11" customFormat="1" ht="13" x14ac:dyDescent="0.35"/>
    <row r="898" s="11" customFormat="1" ht="13" x14ac:dyDescent="0.35"/>
    <row r="899" s="11" customFormat="1" ht="13" x14ac:dyDescent="0.35"/>
    <row r="900" s="11" customFormat="1" ht="13" x14ac:dyDescent="0.35"/>
    <row r="901" s="11" customFormat="1" ht="13" x14ac:dyDescent="0.35"/>
    <row r="902" s="11" customFormat="1" ht="13" x14ac:dyDescent="0.35"/>
    <row r="903" s="11" customFormat="1" ht="13" x14ac:dyDescent="0.35"/>
    <row r="904" s="11" customFormat="1" ht="13" x14ac:dyDescent="0.35"/>
    <row r="905" s="11" customFormat="1" ht="13" x14ac:dyDescent="0.35"/>
    <row r="906" s="11" customFormat="1" ht="13" x14ac:dyDescent="0.35"/>
    <row r="907" s="11" customFormat="1" ht="13" x14ac:dyDescent="0.35"/>
    <row r="908" s="11" customFormat="1" ht="13" x14ac:dyDescent="0.35"/>
    <row r="909" s="11" customFormat="1" ht="13" x14ac:dyDescent="0.35"/>
    <row r="910" s="11" customFormat="1" ht="13" x14ac:dyDescent="0.35"/>
    <row r="911" s="11" customFormat="1" ht="13" x14ac:dyDescent="0.35"/>
    <row r="912" s="11" customFormat="1" ht="13" x14ac:dyDescent="0.35"/>
    <row r="913" s="11" customFormat="1" ht="13" x14ac:dyDescent="0.35"/>
    <row r="914" s="11" customFormat="1" ht="13" x14ac:dyDescent="0.35"/>
    <row r="915" s="11" customFormat="1" ht="13" x14ac:dyDescent="0.35"/>
    <row r="916" s="11" customFormat="1" ht="13" x14ac:dyDescent="0.35"/>
    <row r="917" s="11" customFormat="1" ht="13" x14ac:dyDescent="0.35"/>
    <row r="918" s="11" customFormat="1" ht="13" x14ac:dyDescent="0.35"/>
    <row r="919" s="11" customFormat="1" ht="13" x14ac:dyDescent="0.35"/>
    <row r="920" s="11" customFormat="1" ht="13" x14ac:dyDescent="0.35"/>
    <row r="921" s="11" customFormat="1" ht="13" x14ac:dyDescent="0.35"/>
    <row r="922" s="11" customFormat="1" ht="13" x14ac:dyDescent="0.35"/>
    <row r="923" s="11" customFormat="1" ht="13" x14ac:dyDescent="0.35"/>
    <row r="924" s="11" customFormat="1" ht="13" x14ac:dyDescent="0.35"/>
    <row r="925" s="11" customFormat="1" ht="13" x14ac:dyDescent="0.35"/>
    <row r="926" s="11" customFormat="1" ht="13" x14ac:dyDescent="0.35"/>
    <row r="927" s="11" customFormat="1" ht="13" x14ac:dyDescent="0.35"/>
    <row r="928" s="11" customFormat="1" ht="13" x14ac:dyDescent="0.35"/>
    <row r="929" s="11" customFormat="1" ht="13" x14ac:dyDescent="0.35"/>
    <row r="930" s="11" customFormat="1" ht="13" x14ac:dyDescent="0.35"/>
    <row r="931" s="11" customFormat="1" ht="13" x14ac:dyDescent="0.35"/>
    <row r="932" s="11" customFormat="1" ht="13" x14ac:dyDescent="0.35"/>
    <row r="933" s="11" customFormat="1" ht="13" x14ac:dyDescent="0.35"/>
    <row r="934" s="11" customFormat="1" ht="13" x14ac:dyDescent="0.35"/>
    <row r="935" s="11" customFormat="1" ht="13" x14ac:dyDescent="0.35"/>
    <row r="936" s="11" customFormat="1" ht="13" x14ac:dyDescent="0.35"/>
    <row r="937" s="11" customFormat="1" ht="13" x14ac:dyDescent="0.35"/>
    <row r="938" s="11" customFormat="1" ht="13" x14ac:dyDescent="0.35"/>
    <row r="939" s="11" customFormat="1" ht="13" x14ac:dyDescent="0.35"/>
    <row r="940" s="11" customFormat="1" ht="13" x14ac:dyDescent="0.35"/>
    <row r="941" s="11" customFormat="1" ht="13" x14ac:dyDescent="0.35"/>
    <row r="942" s="11" customFormat="1" ht="13" x14ac:dyDescent="0.35"/>
    <row r="943" s="11" customFormat="1" ht="13" x14ac:dyDescent="0.35"/>
    <row r="944" s="11" customFormat="1" ht="13" x14ac:dyDescent="0.35"/>
    <row r="945" s="11" customFormat="1" ht="13" x14ac:dyDescent="0.35"/>
    <row r="946" s="11" customFormat="1" ht="13" x14ac:dyDescent="0.35"/>
    <row r="947" s="11" customFormat="1" ht="13" x14ac:dyDescent="0.35"/>
    <row r="948" s="11" customFormat="1" ht="13" x14ac:dyDescent="0.35"/>
    <row r="949" s="11" customFormat="1" ht="13" x14ac:dyDescent="0.35"/>
    <row r="950" s="11" customFormat="1" ht="13" x14ac:dyDescent="0.35"/>
    <row r="951" s="11" customFormat="1" ht="13" x14ac:dyDescent="0.35"/>
    <row r="952" s="11" customFormat="1" ht="13" x14ac:dyDescent="0.35"/>
    <row r="953" s="11" customFormat="1" ht="13" x14ac:dyDescent="0.35"/>
    <row r="954" s="11" customFormat="1" ht="13" x14ac:dyDescent="0.35"/>
    <row r="955" s="11" customFormat="1" ht="13" x14ac:dyDescent="0.35"/>
    <row r="956" s="11" customFormat="1" ht="13" x14ac:dyDescent="0.35"/>
    <row r="957" s="11" customFormat="1" ht="13" x14ac:dyDescent="0.35"/>
    <row r="958" s="11" customFormat="1" ht="13" x14ac:dyDescent="0.35"/>
    <row r="959" s="11" customFormat="1" ht="13" x14ac:dyDescent="0.35"/>
    <row r="960" s="11" customFormat="1" ht="13" x14ac:dyDescent="0.35"/>
    <row r="961" s="11" customFormat="1" ht="13" x14ac:dyDescent="0.35"/>
    <row r="962" s="11" customFormat="1" ht="13" x14ac:dyDescent="0.35"/>
    <row r="963" s="11" customFormat="1" ht="13" x14ac:dyDescent="0.35"/>
    <row r="964" s="11" customFormat="1" ht="13" x14ac:dyDescent="0.35"/>
    <row r="965" s="11" customFormat="1" ht="13" x14ac:dyDescent="0.35"/>
    <row r="966" s="11" customFormat="1" ht="13" x14ac:dyDescent="0.35"/>
    <row r="967" s="11" customFormat="1" ht="13" x14ac:dyDescent="0.35"/>
    <row r="968" s="11" customFormat="1" ht="13" x14ac:dyDescent="0.35"/>
    <row r="969" s="11" customFormat="1" ht="13" x14ac:dyDescent="0.35"/>
    <row r="970" s="11" customFormat="1" ht="13" x14ac:dyDescent="0.35"/>
    <row r="971" s="11" customFormat="1" ht="13" x14ac:dyDescent="0.35"/>
    <row r="972" s="11" customFormat="1" ht="13" x14ac:dyDescent="0.35"/>
    <row r="973" s="11" customFormat="1" ht="13" x14ac:dyDescent="0.35"/>
    <row r="974" s="11" customFormat="1" ht="13" x14ac:dyDescent="0.35"/>
    <row r="975" s="11" customFormat="1" ht="13" x14ac:dyDescent="0.35"/>
    <row r="976" s="11" customFormat="1" ht="13" x14ac:dyDescent="0.35"/>
    <row r="977" s="11" customFormat="1" ht="13" x14ac:dyDescent="0.35"/>
    <row r="978" s="11" customFormat="1" ht="13" x14ac:dyDescent="0.35"/>
    <row r="979" s="11" customFormat="1" ht="13" x14ac:dyDescent="0.35"/>
    <row r="980" s="11" customFormat="1" ht="13" x14ac:dyDescent="0.35"/>
    <row r="981" s="11" customFormat="1" ht="13" x14ac:dyDescent="0.35"/>
    <row r="982" s="11" customFormat="1" ht="13" x14ac:dyDescent="0.35"/>
    <row r="983" s="11" customFormat="1" ht="13" x14ac:dyDescent="0.35"/>
    <row r="984" s="11" customFormat="1" ht="13" x14ac:dyDescent="0.35"/>
    <row r="985" s="11" customFormat="1" ht="13" x14ac:dyDescent="0.35"/>
    <row r="986" s="11" customFormat="1" ht="13" x14ac:dyDescent="0.35"/>
    <row r="987" s="11" customFormat="1" ht="13" x14ac:dyDescent="0.35"/>
    <row r="988" s="11" customFormat="1" ht="13" x14ac:dyDescent="0.35"/>
    <row r="989" s="11" customFormat="1" ht="13" x14ac:dyDescent="0.35"/>
    <row r="990" s="11" customFormat="1" ht="13" x14ac:dyDescent="0.35"/>
    <row r="991" s="11" customFormat="1" ht="13" x14ac:dyDescent="0.35"/>
    <row r="992" s="11" customFormat="1" ht="13" x14ac:dyDescent="0.35"/>
    <row r="993" s="11" customFormat="1" ht="13" x14ac:dyDescent="0.35"/>
    <row r="994" s="11" customFormat="1" ht="13" x14ac:dyDescent="0.35"/>
    <row r="995" s="11" customFormat="1" ht="13" x14ac:dyDescent="0.35"/>
    <row r="996" s="11" customFormat="1" ht="13" x14ac:dyDescent="0.35"/>
    <row r="997" s="11" customFormat="1" ht="13" x14ac:dyDescent="0.35"/>
    <row r="998" s="11" customFormat="1" ht="13" x14ac:dyDescent="0.35"/>
    <row r="999" s="11" customFormat="1" ht="13" x14ac:dyDescent="0.35"/>
    <row r="1000" s="11" customFormat="1" ht="13" x14ac:dyDescent="0.35"/>
    <row r="1001" s="11" customFormat="1" ht="13" x14ac:dyDescent="0.35"/>
    <row r="1002" s="11" customFormat="1" ht="13" x14ac:dyDescent="0.35"/>
    <row r="1003" s="11" customFormat="1" ht="13" x14ac:dyDescent="0.35"/>
    <row r="1004" s="11" customFormat="1" ht="13" x14ac:dyDescent="0.35"/>
    <row r="1005" s="11" customFormat="1" ht="13" x14ac:dyDescent="0.35"/>
    <row r="1006" s="11" customFormat="1" ht="13" x14ac:dyDescent="0.35"/>
    <row r="1007" s="11" customFormat="1" ht="13" x14ac:dyDescent="0.35"/>
    <row r="1008" s="11" customFormat="1" ht="13" x14ac:dyDescent="0.35"/>
    <row r="1009" s="11" customFormat="1" ht="13" x14ac:dyDescent="0.35"/>
    <row r="1010" s="11" customFormat="1" ht="13" x14ac:dyDescent="0.35"/>
    <row r="1011" s="11" customFormat="1" ht="13" x14ac:dyDescent="0.35"/>
    <row r="1012" s="11" customFormat="1" ht="13" x14ac:dyDescent="0.35"/>
    <row r="1013" s="11" customFormat="1" ht="13" x14ac:dyDescent="0.35"/>
    <row r="1014" s="11" customFormat="1" ht="13" x14ac:dyDescent="0.35"/>
    <row r="1015" s="11" customFormat="1" ht="13" x14ac:dyDescent="0.35"/>
    <row r="1016" s="11" customFormat="1" ht="13" x14ac:dyDescent="0.35"/>
    <row r="1017" s="11" customFormat="1" ht="13" x14ac:dyDescent="0.35"/>
    <row r="1018" s="11" customFormat="1" ht="13" x14ac:dyDescent="0.35"/>
    <row r="1019" s="11" customFormat="1" ht="13" x14ac:dyDescent="0.35"/>
    <row r="1020" s="11" customFormat="1" ht="13" x14ac:dyDescent="0.35"/>
    <row r="1021" s="11" customFormat="1" ht="13" x14ac:dyDescent="0.35"/>
    <row r="1022" s="11" customFormat="1" ht="13" x14ac:dyDescent="0.35"/>
    <row r="1023" s="11" customFormat="1" ht="13" x14ac:dyDescent="0.35"/>
    <row r="1024" s="11" customFormat="1" ht="13" x14ac:dyDescent="0.35"/>
    <row r="1025" s="11" customFormat="1" ht="13" x14ac:dyDescent="0.35"/>
    <row r="1026" s="11" customFormat="1" ht="13" x14ac:dyDescent="0.35"/>
    <row r="1027" s="11" customFormat="1" ht="13" x14ac:dyDescent="0.35"/>
    <row r="1028" s="11" customFormat="1" ht="13" x14ac:dyDescent="0.35"/>
    <row r="1029" s="11" customFormat="1" ht="13" x14ac:dyDescent="0.35"/>
    <row r="1030" s="11" customFormat="1" ht="13" x14ac:dyDescent="0.35"/>
    <row r="1031" s="11" customFormat="1" ht="13" x14ac:dyDescent="0.35"/>
    <row r="1032" s="11" customFormat="1" ht="13" x14ac:dyDescent="0.35"/>
    <row r="1033" s="11" customFormat="1" ht="13" x14ac:dyDescent="0.35"/>
    <row r="1034" s="11" customFormat="1" ht="13" x14ac:dyDescent="0.35"/>
    <row r="1035" s="11" customFormat="1" ht="13" x14ac:dyDescent="0.35"/>
    <row r="1036" s="11" customFormat="1" ht="13" x14ac:dyDescent="0.35"/>
    <row r="1037" s="11" customFormat="1" ht="13" x14ac:dyDescent="0.35"/>
    <row r="1038" s="11" customFormat="1" ht="13" x14ac:dyDescent="0.35"/>
    <row r="1039" s="11" customFormat="1" ht="13" x14ac:dyDescent="0.35"/>
    <row r="1040" s="11" customFormat="1" ht="13" x14ac:dyDescent="0.35"/>
    <row r="1041" s="11" customFormat="1" ht="13" x14ac:dyDescent="0.35"/>
    <row r="1042" s="11" customFormat="1" ht="13" x14ac:dyDescent="0.35"/>
    <row r="1043" s="11" customFormat="1" ht="13" x14ac:dyDescent="0.35"/>
    <row r="1044" s="11" customFormat="1" ht="13" x14ac:dyDescent="0.35"/>
    <row r="1045" s="11" customFormat="1" ht="13" x14ac:dyDescent="0.35"/>
    <row r="1046" s="11" customFormat="1" ht="13" x14ac:dyDescent="0.35"/>
    <row r="1047" s="11" customFormat="1" ht="13" x14ac:dyDescent="0.35"/>
    <row r="1048" s="11" customFormat="1" ht="13" x14ac:dyDescent="0.35"/>
    <row r="1049" s="11" customFormat="1" ht="13" x14ac:dyDescent="0.35"/>
    <row r="1050" s="11" customFormat="1" ht="13" x14ac:dyDescent="0.35"/>
    <row r="1051" s="11" customFormat="1" ht="13" x14ac:dyDescent="0.35"/>
    <row r="1052" s="11" customFormat="1" ht="13" x14ac:dyDescent="0.35"/>
    <row r="1053" s="11" customFormat="1" ht="13" x14ac:dyDescent="0.35"/>
    <row r="1054" s="11" customFormat="1" ht="13" x14ac:dyDescent="0.35"/>
    <row r="1055" s="11" customFormat="1" ht="13" x14ac:dyDescent="0.35"/>
    <row r="1056" s="11" customFormat="1" ht="13" x14ac:dyDescent="0.35"/>
    <row r="1057" spans="2:2" s="11" customFormat="1" ht="13" x14ac:dyDescent="0.35"/>
    <row r="1058" spans="2:2" s="11" customFormat="1" ht="13" x14ac:dyDescent="0.35"/>
    <row r="1059" spans="2:2" s="11" customFormat="1" ht="13" x14ac:dyDescent="0.35"/>
    <row r="1060" spans="2:2" s="11" customFormat="1" ht="13" x14ac:dyDescent="0.35"/>
    <row r="1061" spans="2:2" s="11" customFormat="1" ht="13" x14ac:dyDescent="0.35"/>
    <row r="1062" spans="2:2" s="11" customFormat="1" ht="13" x14ac:dyDescent="0.35"/>
    <row r="1063" spans="2:2" s="11" customFormat="1" ht="13" x14ac:dyDescent="0.35"/>
    <row r="1064" spans="2:2" s="11" customFormat="1" ht="13" x14ac:dyDescent="0.35"/>
    <row r="1065" spans="2:2" s="11" customFormat="1" ht="13" x14ac:dyDescent="0.35"/>
    <row r="1066" spans="2:2" s="11" customFormat="1" ht="13" x14ac:dyDescent="0.35"/>
    <row r="1067" spans="2:2" s="11" customFormat="1" ht="13" x14ac:dyDescent="0.35"/>
    <row r="1068" spans="2:2" s="11" customFormat="1" ht="13" x14ac:dyDescent="0.35"/>
    <row r="1069" spans="2:2" s="11" customFormat="1" ht="13" x14ac:dyDescent="0.35"/>
    <row r="1070" spans="2:2" s="11" customFormat="1" ht="13" x14ac:dyDescent="0.35"/>
    <row r="1071" spans="2:2" s="11" customFormat="1" x14ac:dyDescent="0.35">
      <c r="B1071" s="2"/>
    </row>
    <row r="1072" spans="2:2" s="11" customFormat="1" x14ac:dyDescent="0.35">
      <c r="B1072" s="2"/>
    </row>
    <row r="1073" spans="2:2" s="11" customFormat="1" x14ac:dyDescent="0.35">
      <c r="B1073" s="2"/>
    </row>
    <row r="1074" spans="2:2" s="11" customFormat="1" x14ac:dyDescent="0.35">
      <c r="B1074" s="2"/>
    </row>
    <row r="1075" spans="2:2" s="11" customFormat="1" x14ac:dyDescent="0.35">
      <c r="B1075" s="2"/>
    </row>
    <row r="1076" spans="2:2" s="11" customFormat="1" x14ac:dyDescent="0.35">
      <c r="B1076" s="2"/>
    </row>
    <row r="1077" spans="2:2" s="11" customFormat="1" x14ac:dyDescent="0.35">
      <c r="B1077" s="2"/>
    </row>
    <row r="1078" spans="2:2" s="11" customFormat="1" x14ac:dyDescent="0.35">
      <c r="B1078" s="2"/>
    </row>
    <row r="1079" spans="2:2" s="11" customFormat="1" x14ac:dyDescent="0.35">
      <c r="B1079" s="2"/>
    </row>
    <row r="1080" spans="2:2" s="11" customFormat="1" x14ac:dyDescent="0.35">
      <c r="B1080" s="2"/>
    </row>
    <row r="1081" spans="2:2" s="11" customFormat="1" x14ac:dyDescent="0.35">
      <c r="B1081" s="2"/>
    </row>
    <row r="1082" spans="2:2" s="11" customFormat="1" x14ac:dyDescent="0.35">
      <c r="B1082" s="2"/>
    </row>
    <row r="1083" spans="2:2" s="11" customFormat="1" x14ac:dyDescent="0.35">
      <c r="B1083" s="2"/>
    </row>
    <row r="1084" spans="2:2" s="11" customFormat="1" x14ac:dyDescent="0.35">
      <c r="B1084" s="2"/>
    </row>
    <row r="1085" spans="2:2" s="11" customFormat="1" x14ac:dyDescent="0.35">
      <c r="B1085" s="2"/>
    </row>
    <row r="1086" spans="2:2" s="11" customFormat="1" x14ac:dyDescent="0.35">
      <c r="B1086" s="2"/>
    </row>
    <row r="1087" spans="2:2" s="11" customFormat="1" x14ac:dyDescent="0.35">
      <c r="B1087" s="2"/>
    </row>
    <row r="1088" spans="2:2" s="11" customFormat="1" x14ac:dyDescent="0.35">
      <c r="B1088" s="2"/>
    </row>
    <row r="1089" spans="2:2" s="11" customFormat="1" x14ac:dyDescent="0.35">
      <c r="B1089" s="2"/>
    </row>
    <row r="1090" spans="2:2" s="11" customFormat="1" x14ac:dyDescent="0.35">
      <c r="B1090" s="2"/>
    </row>
    <row r="1091" spans="2:2" s="11" customFormat="1" x14ac:dyDescent="0.35">
      <c r="B1091" s="2"/>
    </row>
    <row r="1092" spans="2:2" s="11" customFormat="1" x14ac:dyDescent="0.35">
      <c r="B1092" s="2"/>
    </row>
    <row r="1093" spans="2:2" s="11" customFormat="1" x14ac:dyDescent="0.35">
      <c r="B1093" s="2"/>
    </row>
    <row r="1094" spans="2:2" s="11" customFormat="1" x14ac:dyDescent="0.35">
      <c r="B1094" s="2"/>
    </row>
    <row r="1095" spans="2:2" s="11" customFormat="1" x14ac:dyDescent="0.35">
      <c r="B1095" s="2"/>
    </row>
  </sheetData>
  <sheetProtection sheet="1" objects="1" scenarios="1" formatCells="0" formatColumns="0" formatRows="0" sort="0" autoFilter="0"/>
  <autoFilter ref="A4:M7" xr:uid="{BD3DF4D0-2121-4DBD-8B3F-CA04C3C4B3FA}"/>
  <mergeCells count="7">
    <mergeCell ref="C2:D3"/>
    <mergeCell ref="E2:G2"/>
    <mergeCell ref="H2:J2"/>
    <mergeCell ref="K2:M2"/>
    <mergeCell ref="H3:I3"/>
    <mergeCell ref="K3:L3"/>
    <mergeCell ref="E3:F3"/>
  </mergeCells>
  <conditionalFormatting sqref="E5:M7">
    <cfRule type="cellIs" dxfId="3" priority="13" operator="between">
      <formula>10</formula>
      <formula>9999.999</formula>
    </cfRule>
    <cfRule type="cellIs" dxfId="2" priority="14" operator="greaterThanOrEqual">
      <formula>10000</formula>
    </cfRule>
    <cfRule type="cellIs" dxfId="1" priority="15" operator="lessThan">
      <formula>0.1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lessThan" id="{CE9922AE-327C-43B6-A371-881D5FB59A6C}">
            <xm:f>'Exposure Inputs'!$F$64</xm:f>
            <x14:dxf>
              <font>
                <color rgb="FF9C0006"/>
              </font>
              <fill>
                <patternFill>
                  <bgColor rgb="FFFFFF00"/>
                </patternFill>
              </fill>
            </x14:dxf>
          </x14:cfRule>
          <xm:sqref>G5:G7 J5:J7 M5:M7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6C0E-06C7-49B9-A283-13AD361CCC6B}">
  <sheetPr codeName="Sheet21"/>
  <dimension ref="A3:M72"/>
  <sheetViews>
    <sheetView topLeftCell="A4" workbookViewId="0">
      <selection activeCell="I12" sqref="I12:L12"/>
    </sheetView>
  </sheetViews>
  <sheetFormatPr defaultColWidth="8.453125" defaultRowHeight="14.5" x14ac:dyDescent="0.35"/>
  <cols>
    <col min="1" max="1" width="15.453125" style="2" customWidth="1"/>
    <col min="2" max="2" width="25.453125" style="2" customWidth="1"/>
    <col min="3" max="5" width="10.453125" style="2" customWidth="1"/>
    <col min="6" max="6" width="31" style="2" customWidth="1"/>
    <col min="7" max="8" width="10.453125" style="2" customWidth="1"/>
    <col min="9" max="12" width="24.453125" style="2" customWidth="1"/>
    <col min="13" max="13" width="24" style="2" customWidth="1"/>
    <col min="14" max="16384" width="8.453125" style="2"/>
  </cols>
  <sheetData>
    <row r="3" spans="1:13" ht="14.25" customHeight="1" x14ac:dyDescent="0.35"/>
    <row r="4" spans="1:13" x14ac:dyDescent="0.35">
      <c r="A4" s="5" t="s">
        <v>49</v>
      </c>
      <c r="B4" s="27"/>
    </row>
    <row r="5" spans="1:13" ht="44" thickBot="1" x14ac:dyDescent="0.4">
      <c r="A5" s="77" t="s">
        <v>50</v>
      </c>
      <c r="B5" s="77" t="s">
        <v>51</v>
      </c>
      <c r="C5" s="28" t="s">
        <v>52</v>
      </c>
      <c r="D5" s="28" t="s">
        <v>53</v>
      </c>
      <c r="E5" s="28" t="s">
        <v>54</v>
      </c>
      <c r="F5" s="28" t="s">
        <v>55</v>
      </c>
      <c r="G5" s="28" t="s">
        <v>56</v>
      </c>
      <c r="H5" s="28" t="s">
        <v>57</v>
      </c>
      <c r="I5" s="109" t="s">
        <v>58</v>
      </c>
      <c r="J5" s="109"/>
      <c r="K5" s="109"/>
      <c r="L5" s="109"/>
      <c r="M5" s="80" t="s">
        <v>59</v>
      </c>
    </row>
    <row r="6" spans="1:13" ht="29.5" thickTop="1" x14ac:dyDescent="0.35">
      <c r="A6" s="29" t="s">
        <v>60</v>
      </c>
      <c r="B6" s="73" t="s">
        <v>61</v>
      </c>
      <c r="C6" s="30">
        <f>3.353*((50-21)/(78-21))+3.081*((78-50)/(78-21))</f>
        <v>3.2193859649122807</v>
      </c>
      <c r="D6" s="29">
        <v>1.1060000000000001</v>
      </c>
      <c r="E6" s="29">
        <v>2.214</v>
      </c>
      <c r="F6" s="29">
        <v>1.7609999999999999</v>
      </c>
      <c r="G6" s="29">
        <v>1.258</v>
      </c>
      <c r="H6" s="30">
        <f>(658*(1/5)+901*(1/5)+836*(3/5))/1000</f>
        <v>0.81340000000000001</v>
      </c>
      <c r="I6" s="96" t="s">
        <v>62</v>
      </c>
      <c r="J6" s="96"/>
      <c r="K6" s="96"/>
      <c r="L6" s="96"/>
      <c r="M6" s="31" t="s">
        <v>63</v>
      </c>
    </row>
    <row r="7" spans="1:13" ht="29" x14ac:dyDescent="0.35">
      <c r="A7" s="75" t="s">
        <v>64</v>
      </c>
      <c r="B7" s="74" t="s">
        <v>65</v>
      </c>
      <c r="C7" s="32">
        <f>0.858*((50-21)/(78-21))+0.902*((78-50)/(78-21))</f>
        <v>0.87961403508771929</v>
      </c>
      <c r="D7" s="32">
        <v>0.22</v>
      </c>
      <c r="E7" s="75">
        <v>0.436</v>
      </c>
      <c r="F7" s="75">
        <v>0.315</v>
      </c>
      <c r="G7" s="75">
        <v>0.29399999999999998</v>
      </c>
      <c r="H7" s="32">
        <f>(146*(1/5)+205*(1/5)+208*(3/5))/1000</f>
        <v>0.19500000000000001</v>
      </c>
      <c r="I7" s="104" t="s">
        <v>66</v>
      </c>
      <c r="J7" s="104"/>
      <c r="K7" s="104"/>
      <c r="L7" s="104"/>
      <c r="M7" s="31" t="s">
        <v>63</v>
      </c>
    </row>
    <row r="8" spans="1:13" x14ac:dyDescent="0.35">
      <c r="A8" s="75" t="s">
        <v>67</v>
      </c>
      <c r="B8" s="74" t="s">
        <v>68</v>
      </c>
      <c r="C8" s="75">
        <v>80</v>
      </c>
      <c r="D8" s="33">
        <f>4.8*(1/12)+5.9*(2/12)+7.4*(3/12)+9.2*(6/12)</f>
        <v>7.833333333333333</v>
      </c>
      <c r="E8" s="75">
        <v>71.599999999999994</v>
      </c>
      <c r="F8" s="75">
        <v>56.8</v>
      </c>
      <c r="G8" s="75">
        <v>31.8</v>
      </c>
      <c r="H8" s="75">
        <f>11.4*(1/5)+13.8*(1/5)+18.6*(3/5)</f>
        <v>16.200000000000003</v>
      </c>
      <c r="I8" s="104" t="s">
        <v>69</v>
      </c>
      <c r="J8" s="104"/>
      <c r="K8" s="104"/>
      <c r="L8" s="104"/>
      <c r="M8" s="31" t="s">
        <v>70</v>
      </c>
    </row>
    <row r="9" spans="1:13" ht="29" x14ac:dyDescent="0.35">
      <c r="A9" s="75" t="s">
        <v>71</v>
      </c>
      <c r="B9" s="74" t="s">
        <v>72</v>
      </c>
      <c r="C9" s="34">
        <f>C6/C8</f>
        <v>4.024232456140351E-2</v>
      </c>
      <c r="D9" s="32">
        <f>D6/D8</f>
        <v>0.14119148936170214</v>
      </c>
      <c r="E9" s="32">
        <f>E6/E8</f>
        <v>3.092178770949721E-2</v>
      </c>
      <c r="F9" s="32">
        <f t="shared" ref="F9:G9" si="0">F6/F8</f>
        <v>3.1003521126760563E-2</v>
      </c>
      <c r="G9" s="32">
        <f t="shared" si="0"/>
        <v>3.9559748427672958E-2</v>
      </c>
      <c r="H9" s="32">
        <f>H6/H8</f>
        <v>5.0209876543209866E-2</v>
      </c>
      <c r="I9" s="104" t="s">
        <v>73</v>
      </c>
      <c r="J9" s="104"/>
      <c r="K9" s="104"/>
      <c r="L9" s="104"/>
      <c r="M9" s="31"/>
    </row>
    <row r="10" spans="1:13" ht="29" x14ac:dyDescent="0.35">
      <c r="A10" s="75" t="s">
        <v>74</v>
      </c>
      <c r="B10" s="74" t="s">
        <v>72</v>
      </c>
      <c r="C10" s="32">
        <f t="shared" ref="C10:H10" si="1">C7/C8</f>
        <v>1.0995175438596492E-2</v>
      </c>
      <c r="D10" s="32">
        <f>D7/D8</f>
        <v>2.8085106382978724E-2</v>
      </c>
      <c r="E10" s="32">
        <f>E7/E8</f>
        <v>6.0893854748603361E-3</v>
      </c>
      <c r="F10" s="32">
        <f t="shared" si="1"/>
        <v>5.5457746478873244E-3</v>
      </c>
      <c r="G10" s="32">
        <f t="shared" si="1"/>
        <v>9.2452830188679246E-3</v>
      </c>
      <c r="H10" s="32">
        <f t="shared" si="1"/>
        <v>1.2037037037037035E-2</v>
      </c>
      <c r="I10" s="104" t="s">
        <v>73</v>
      </c>
      <c r="J10" s="104"/>
      <c r="K10" s="104"/>
      <c r="L10" s="104"/>
      <c r="M10" s="31"/>
    </row>
    <row r="11" spans="1:13" ht="31" x14ac:dyDescent="0.35">
      <c r="A11" s="75" t="s">
        <v>75</v>
      </c>
      <c r="B11" s="74" t="s">
        <v>76</v>
      </c>
      <c r="C11" s="75">
        <v>1</v>
      </c>
      <c r="D11" s="75">
        <v>1</v>
      </c>
      <c r="E11" s="75">
        <v>1</v>
      </c>
      <c r="F11" s="75">
        <v>1</v>
      </c>
      <c r="G11" s="75">
        <v>1</v>
      </c>
      <c r="H11" s="75">
        <v>1</v>
      </c>
      <c r="I11" s="104" t="s">
        <v>77</v>
      </c>
      <c r="J11" s="104"/>
      <c r="K11" s="104"/>
      <c r="L11" s="104"/>
      <c r="M11" s="31" t="s">
        <v>78</v>
      </c>
    </row>
    <row r="12" spans="1:13" ht="31" x14ac:dyDescent="0.35">
      <c r="A12" s="75" t="s">
        <v>79</v>
      </c>
      <c r="B12" s="74" t="s">
        <v>80</v>
      </c>
      <c r="C12" s="35">
        <v>57</v>
      </c>
      <c r="D12" s="75">
        <f>1-0</f>
        <v>1</v>
      </c>
      <c r="E12" s="75">
        <f>21-16</f>
        <v>5</v>
      </c>
      <c r="F12" s="75">
        <f>16-11</f>
        <v>5</v>
      </c>
      <c r="G12" s="75">
        <f>11-6</f>
        <v>5</v>
      </c>
      <c r="H12" s="75">
        <f>6-1</f>
        <v>5</v>
      </c>
      <c r="I12" s="104" t="s">
        <v>81</v>
      </c>
      <c r="J12" s="104"/>
      <c r="K12" s="104"/>
      <c r="L12" s="104"/>
      <c r="M12" s="31" t="s">
        <v>70</v>
      </c>
    </row>
    <row r="13" spans="1:13" ht="29" x14ac:dyDescent="0.35">
      <c r="A13" s="75" t="s">
        <v>75</v>
      </c>
      <c r="B13" s="74" t="s">
        <v>82</v>
      </c>
      <c r="C13" s="75">
        <f t="shared" ref="C13:H13" si="2">C12</f>
        <v>57</v>
      </c>
      <c r="D13" s="75">
        <f t="shared" si="2"/>
        <v>1</v>
      </c>
      <c r="E13" s="75">
        <f t="shared" si="2"/>
        <v>5</v>
      </c>
      <c r="F13" s="75">
        <f t="shared" si="2"/>
        <v>5</v>
      </c>
      <c r="G13" s="75">
        <f t="shared" si="2"/>
        <v>5</v>
      </c>
      <c r="H13" s="75">
        <f t="shared" si="2"/>
        <v>5</v>
      </c>
      <c r="I13" s="104" t="s">
        <v>81</v>
      </c>
      <c r="J13" s="104"/>
      <c r="K13" s="104"/>
      <c r="L13" s="104"/>
      <c r="M13" s="31" t="s">
        <v>70</v>
      </c>
    </row>
    <row r="14" spans="1:13" ht="31" x14ac:dyDescent="0.35">
      <c r="A14" s="75" t="s">
        <v>75</v>
      </c>
      <c r="B14" s="74" t="s">
        <v>83</v>
      </c>
      <c r="C14" s="92">
        <v>78</v>
      </c>
      <c r="D14" s="92"/>
      <c r="E14" s="92"/>
      <c r="F14" s="92"/>
      <c r="G14" s="92"/>
      <c r="H14" s="92"/>
      <c r="I14" s="110" t="s">
        <v>84</v>
      </c>
      <c r="J14" s="110"/>
      <c r="K14" s="110"/>
      <c r="L14" s="110"/>
      <c r="M14" s="31" t="s">
        <v>70</v>
      </c>
    </row>
    <row r="15" spans="1:13" x14ac:dyDescent="0.35">
      <c r="A15" s="75" t="s">
        <v>85</v>
      </c>
      <c r="B15" s="74" t="s">
        <v>86</v>
      </c>
      <c r="C15" s="92">
        <v>1E-3</v>
      </c>
      <c r="D15" s="92"/>
      <c r="E15" s="92"/>
      <c r="F15" s="92"/>
      <c r="G15" s="92"/>
      <c r="H15" s="92"/>
      <c r="I15" s="93"/>
      <c r="J15" s="93"/>
      <c r="K15" s="93"/>
      <c r="L15" s="93"/>
      <c r="M15" s="75"/>
    </row>
    <row r="16" spans="1:13" ht="29" x14ac:dyDescent="0.35">
      <c r="A16" s="75" t="s">
        <v>87</v>
      </c>
      <c r="B16" s="74" t="s">
        <v>88</v>
      </c>
      <c r="C16" s="92">
        <v>365</v>
      </c>
      <c r="D16" s="92"/>
      <c r="E16" s="92"/>
      <c r="F16" s="92"/>
      <c r="G16" s="92"/>
      <c r="H16" s="92"/>
      <c r="I16" s="93"/>
      <c r="J16" s="93"/>
      <c r="K16" s="93"/>
      <c r="L16" s="93"/>
      <c r="M16" s="75"/>
    </row>
    <row r="17" spans="1:13" ht="29" x14ac:dyDescent="0.35">
      <c r="A17" s="75" t="s">
        <v>89</v>
      </c>
      <c r="B17" s="74" t="s">
        <v>90</v>
      </c>
      <c r="C17" s="111">
        <v>96</v>
      </c>
      <c r="D17" s="111"/>
      <c r="E17" s="111"/>
      <c r="F17" s="111"/>
      <c r="G17" s="111"/>
      <c r="H17" s="111"/>
      <c r="I17" s="76"/>
      <c r="J17" s="76"/>
      <c r="K17" s="76"/>
      <c r="L17" s="76"/>
      <c r="M17" s="75"/>
    </row>
    <row r="18" spans="1:13" ht="29" x14ac:dyDescent="0.35">
      <c r="A18" s="75" t="s">
        <v>89</v>
      </c>
      <c r="B18" s="74" t="s">
        <v>90</v>
      </c>
      <c r="C18" s="92">
        <v>79</v>
      </c>
      <c r="D18" s="92"/>
      <c r="E18" s="92"/>
      <c r="F18" s="92"/>
      <c r="G18" s="92"/>
      <c r="H18" s="92"/>
      <c r="I18" s="93"/>
      <c r="J18" s="93"/>
      <c r="K18" s="93"/>
      <c r="L18" s="93"/>
      <c r="M18" s="75"/>
    </row>
    <row r="19" spans="1:13" ht="33" customHeight="1" x14ac:dyDescent="0.35">
      <c r="A19" s="75" t="s">
        <v>89</v>
      </c>
      <c r="B19" s="74" t="s">
        <v>90</v>
      </c>
      <c r="C19" s="92">
        <v>0</v>
      </c>
      <c r="D19" s="92"/>
      <c r="E19" s="92"/>
      <c r="F19" s="92"/>
      <c r="G19" s="92"/>
      <c r="H19" s="92"/>
      <c r="I19" s="93"/>
      <c r="J19" s="93"/>
      <c r="K19" s="93"/>
      <c r="L19" s="93"/>
      <c r="M19" s="75"/>
    </row>
    <row r="20" spans="1:13" hidden="1" x14ac:dyDescent="0.35"/>
    <row r="21" spans="1:13" hidden="1" x14ac:dyDescent="0.35">
      <c r="A21" s="5" t="s">
        <v>91</v>
      </c>
      <c r="B21" s="27"/>
    </row>
    <row r="22" spans="1:13" ht="44" hidden="1" thickBot="1" x14ac:dyDescent="0.4">
      <c r="A22" s="77" t="s">
        <v>50</v>
      </c>
      <c r="B22" s="77" t="s">
        <v>51</v>
      </c>
      <c r="C22" s="28" t="s">
        <v>52</v>
      </c>
      <c r="D22" s="28" t="s">
        <v>53</v>
      </c>
      <c r="E22" s="28" t="s">
        <v>54</v>
      </c>
      <c r="F22" s="28" t="s">
        <v>55</v>
      </c>
      <c r="G22" s="28" t="s">
        <v>56</v>
      </c>
      <c r="H22" s="28" t="s">
        <v>57</v>
      </c>
      <c r="I22" s="109" t="s">
        <v>58</v>
      </c>
      <c r="J22" s="109"/>
      <c r="K22" s="109"/>
      <c r="L22" s="109"/>
      <c r="M22" s="80" t="s">
        <v>59</v>
      </c>
    </row>
    <row r="23" spans="1:13" ht="29.5" hidden="1" thickTop="1" x14ac:dyDescent="0.35">
      <c r="A23" s="29" t="s">
        <v>60</v>
      </c>
      <c r="B23" s="73" t="s">
        <v>92</v>
      </c>
      <c r="C23" s="30">
        <v>279</v>
      </c>
      <c r="D23" s="29">
        <v>23</v>
      </c>
      <c r="E23" s="29">
        <v>129</v>
      </c>
      <c r="F23" s="29">
        <v>102</v>
      </c>
      <c r="G23" s="29">
        <v>86</v>
      </c>
      <c r="H23" s="75">
        <f>(67*(2/5)+81*(3/5))</f>
        <v>75.400000000000006</v>
      </c>
      <c r="I23" s="96" t="s">
        <v>93</v>
      </c>
      <c r="J23" s="96"/>
      <c r="K23" s="96"/>
      <c r="L23" s="96"/>
      <c r="M23" s="31"/>
    </row>
    <row r="24" spans="1:13" ht="29.25" hidden="1" customHeight="1" x14ac:dyDescent="0.35">
      <c r="A24" s="75" t="s">
        <v>64</v>
      </c>
      <c r="B24" s="73" t="s">
        <v>94</v>
      </c>
      <c r="C24" s="36">
        <v>7.5</v>
      </c>
      <c r="D24" s="36">
        <v>0.73399999999999999</v>
      </c>
      <c r="E24" s="36">
        <v>6.7125000000000004</v>
      </c>
      <c r="F24" s="36">
        <v>5.3250000000000002</v>
      </c>
      <c r="G24" s="36">
        <v>2.9812500000000002</v>
      </c>
      <c r="H24" s="36">
        <v>1.51875</v>
      </c>
      <c r="I24" s="110" t="s">
        <v>95</v>
      </c>
      <c r="J24" s="110"/>
      <c r="K24" s="110"/>
      <c r="L24" s="110"/>
      <c r="M24" s="31"/>
    </row>
    <row r="25" spans="1:13" ht="14.4" hidden="1" customHeight="1" x14ac:dyDescent="0.35">
      <c r="A25" s="75" t="s">
        <v>67</v>
      </c>
      <c r="B25" s="74" t="s">
        <v>68</v>
      </c>
      <c r="C25" s="75">
        <v>80</v>
      </c>
      <c r="D25" s="33">
        <v>7.8</v>
      </c>
      <c r="E25" s="75">
        <v>71.599999999999994</v>
      </c>
      <c r="F25" s="75">
        <v>56.8</v>
      </c>
      <c r="G25" s="75">
        <v>31.8</v>
      </c>
      <c r="H25" s="75">
        <f>(12.6*(2/5)+18.6*(3/5))</f>
        <v>16.2</v>
      </c>
      <c r="I25" s="110" t="s">
        <v>96</v>
      </c>
      <c r="J25" s="110"/>
      <c r="K25" s="110"/>
      <c r="L25" s="110"/>
      <c r="M25" s="31" t="s">
        <v>70</v>
      </c>
    </row>
    <row r="26" spans="1:13" ht="29" hidden="1" x14ac:dyDescent="0.35">
      <c r="A26" s="75" t="s">
        <v>97</v>
      </c>
      <c r="B26" s="74" t="s">
        <v>98</v>
      </c>
      <c r="C26" s="34">
        <f>C23/C25</f>
        <v>3.4874999999999998</v>
      </c>
      <c r="D26" s="32">
        <f>D23/D25</f>
        <v>2.9487179487179489</v>
      </c>
      <c r="E26" s="32">
        <f>E23/E25</f>
        <v>1.8016759776536315</v>
      </c>
      <c r="F26" s="32">
        <f t="shared" ref="F26:G26" si="3">F23/F25</f>
        <v>1.795774647887324</v>
      </c>
      <c r="G26" s="32">
        <f t="shared" si="3"/>
        <v>2.7044025157232703</v>
      </c>
      <c r="H26" s="32">
        <f>H23/H25</f>
        <v>4.6543209876543212</v>
      </c>
      <c r="I26" s="104" t="s">
        <v>73</v>
      </c>
      <c r="J26" s="104"/>
      <c r="K26" s="104"/>
      <c r="L26" s="104"/>
      <c r="M26" s="31"/>
    </row>
    <row r="27" spans="1:13" ht="29" hidden="1" x14ac:dyDescent="0.35">
      <c r="A27" s="75" t="s">
        <v>99</v>
      </c>
      <c r="B27" s="74" t="s">
        <v>98</v>
      </c>
      <c r="C27" s="32">
        <f t="shared" ref="C27" si="4">C24/C25</f>
        <v>9.375E-2</v>
      </c>
      <c r="D27" s="32">
        <f>D24/D25</f>
        <v>9.410256410256411E-2</v>
      </c>
      <c r="E27" s="32">
        <f>E24/E25</f>
        <v>9.3750000000000014E-2</v>
      </c>
      <c r="F27" s="32">
        <f t="shared" ref="F27:H27" si="5">F24/F25</f>
        <v>9.3750000000000014E-2</v>
      </c>
      <c r="G27" s="32">
        <f t="shared" si="5"/>
        <v>9.375E-2</v>
      </c>
      <c r="H27" s="32">
        <f t="shared" si="5"/>
        <v>9.375E-2</v>
      </c>
      <c r="I27" s="104" t="s">
        <v>73</v>
      </c>
      <c r="J27" s="104"/>
      <c r="K27" s="104"/>
      <c r="L27" s="104"/>
      <c r="M27" s="31"/>
    </row>
    <row r="28" spans="1:13" ht="31" hidden="1" x14ac:dyDescent="0.35">
      <c r="A28" s="75" t="s">
        <v>75</v>
      </c>
      <c r="B28" s="74" t="s">
        <v>76</v>
      </c>
      <c r="C28" s="75">
        <v>1</v>
      </c>
      <c r="D28" s="75">
        <v>1</v>
      </c>
      <c r="E28" s="75">
        <v>1</v>
      </c>
      <c r="F28" s="75">
        <v>1</v>
      </c>
      <c r="G28" s="75">
        <v>1</v>
      </c>
      <c r="H28" s="75">
        <v>1</v>
      </c>
      <c r="I28" s="104" t="s">
        <v>77</v>
      </c>
      <c r="J28" s="104"/>
      <c r="K28" s="104"/>
      <c r="L28" s="104"/>
      <c r="M28" s="31" t="s">
        <v>78</v>
      </c>
    </row>
    <row r="29" spans="1:13" ht="31" hidden="1" x14ac:dyDescent="0.35">
      <c r="A29" s="75" t="s">
        <v>79</v>
      </c>
      <c r="B29" s="74" t="s">
        <v>80</v>
      </c>
      <c r="C29" s="35">
        <v>57</v>
      </c>
      <c r="D29" s="75">
        <f>1-0</f>
        <v>1</v>
      </c>
      <c r="E29" s="75">
        <f>21-16</f>
        <v>5</v>
      </c>
      <c r="F29" s="75">
        <f>16-11</f>
        <v>5</v>
      </c>
      <c r="G29" s="75">
        <f>11-6</f>
        <v>5</v>
      </c>
      <c r="H29" s="75">
        <f>6-1</f>
        <v>5</v>
      </c>
      <c r="I29" s="104" t="s">
        <v>81</v>
      </c>
      <c r="J29" s="104"/>
      <c r="K29" s="104"/>
      <c r="L29" s="104"/>
      <c r="M29" s="31" t="s">
        <v>70</v>
      </c>
    </row>
    <row r="30" spans="1:13" ht="29" hidden="1" x14ac:dyDescent="0.35">
      <c r="A30" s="75" t="s">
        <v>75</v>
      </c>
      <c r="B30" s="74" t="s">
        <v>82</v>
      </c>
      <c r="C30" s="36">
        <f t="shared" ref="C30:H30" si="6">C29</f>
        <v>57</v>
      </c>
      <c r="D30" s="75">
        <f t="shared" si="6"/>
        <v>1</v>
      </c>
      <c r="E30" s="75">
        <f t="shared" si="6"/>
        <v>5</v>
      </c>
      <c r="F30" s="75">
        <f t="shared" si="6"/>
        <v>5</v>
      </c>
      <c r="G30" s="75">
        <f t="shared" si="6"/>
        <v>5</v>
      </c>
      <c r="H30" s="75">
        <f t="shared" si="6"/>
        <v>5</v>
      </c>
      <c r="I30" s="104" t="s">
        <v>81</v>
      </c>
      <c r="J30" s="104"/>
      <c r="K30" s="104"/>
      <c r="L30" s="104"/>
      <c r="M30" s="31" t="s">
        <v>70</v>
      </c>
    </row>
    <row r="31" spans="1:13" ht="31" hidden="1" x14ac:dyDescent="0.35">
      <c r="A31" s="75" t="s">
        <v>75</v>
      </c>
      <c r="B31" s="74" t="s">
        <v>83</v>
      </c>
      <c r="C31" s="92">
        <v>78</v>
      </c>
      <c r="D31" s="92"/>
      <c r="E31" s="92"/>
      <c r="F31" s="92"/>
      <c r="G31" s="92"/>
      <c r="H31" s="92"/>
      <c r="I31" s="110" t="s">
        <v>84</v>
      </c>
      <c r="J31" s="110"/>
      <c r="K31" s="110"/>
      <c r="L31" s="110"/>
      <c r="M31" s="31" t="s">
        <v>70</v>
      </c>
    </row>
    <row r="32" spans="1:13" hidden="1" x14ac:dyDescent="0.35">
      <c r="A32" s="75" t="s">
        <v>18</v>
      </c>
      <c r="B32" s="74" t="s">
        <v>100</v>
      </c>
      <c r="C32" s="35">
        <v>0.45</v>
      </c>
      <c r="D32" s="75"/>
      <c r="E32" s="75"/>
      <c r="F32" s="75"/>
      <c r="G32" s="75"/>
      <c r="H32" s="75"/>
      <c r="I32" s="78"/>
      <c r="J32" s="37"/>
      <c r="K32" s="37"/>
      <c r="L32" s="38"/>
      <c r="M32" s="31"/>
    </row>
    <row r="33" spans="1:13" hidden="1" x14ac:dyDescent="0.35">
      <c r="A33" s="75" t="s">
        <v>85</v>
      </c>
      <c r="B33" s="74" t="s">
        <v>86</v>
      </c>
      <c r="C33" s="92">
        <v>1E-3</v>
      </c>
      <c r="D33" s="92"/>
      <c r="E33" s="92"/>
      <c r="F33" s="92"/>
      <c r="G33" s="92"/>
      <c r="H33" s="92"/>
      <c r="I33" s="93"/>
      <c r="J33" s="93"/>
      <c r="K33" s="93"/>
      <c r="L33" s="93"/>
      <c r="M33" s="75"/>
    </row>
    <row r="34" spans="1:13" ht="29" hidden="1" x14ac:dyDescent="0.35">
      <c r="A34" s="75" t="s">
        <v>87</v>
      </c>
      <c r="B34" s="74" t="s">
        <v>88</v>
      </c>
      <c r="C34" s="92">
        <v>365</v>
      </c>
      <c r="D34" s="92"/>
      <c r="E34" s="92"/>
      <c r="F34" s="92"/>
      <c r="G34" s="92"/>
      <c r="H34" s="92"/>
      <c r="I34" s="93"/>
      <c r="J34" s="93"/>
      <c r="K34" s="93"/>
      <c r="L34" s="93"/>
      <c r="M34" s="75"/>
    </row>
    <row r="35" spans="1:13" hidden="1" x14ac:dyDescent="0.35"/>
    <row r="36" spans="1:13" s="42" customFormat="1" x14ac:dyDescent="0.35">
      <c r="A36" s="39" t="s">
        <v>101</v>
      </c>
      <c r="B36" s="70"/>
      <c r="C36" s="39"/>
      <c r="D36" s="40"/>
      <c r="E36" s="40"/>
      <c r="F36" s="40"/>
      <c r="G36" s="41"/>
      <c r="H36" s="41"/>
      <c r="I36" s="41"/>
      <c r="L36" s="41"/>
      <c r="M36" s="41"/>
    </row>
    <row r="37" spans="1:13" s="42" customFormat="1" ht="29.5" thickBot="1" x14ac:dyDescent="0.4">
      <c r="A37" s="77" t="s">
        <v>50</v>
      </c>
      <c r="B37" s="28" t="s">
        <v>51</v>
      </c>
      <c r="C37" s="28" t="s">
        <v>52</v>
      </c>
      <c r="D37" s="28" t="s">
        <v>55</v>
      </c>
      <c r="E37" s="28" t="s">
        <v>56</v>
      </c>
      <c r="F37" s="108" t="s">
        <v>58</v>
      </c>
      <c r="G37" s="108"/>
      <c r="H37" s="108"/>
      <c r="I37" s="108"/>
      <c r="J37" s="43" t="s">
        <v>59</v>
      </c>
      <c r="K37" s="41"/>
    </row>
    <row r="38" spans="1:13" s="42" customFormat="1" ht="55.5" customHeight="1" thickTop="1" x14ac:dyDescent="0.35">
      <c r="A38" s="29" t="s">
        <v>102</v>
      </c>
      <c r="B38" s="73" t="s">
        <v>103</v>
      </c>
      <c r="C38" s="29">
        <f>92/1000</f>
        <v>9.1999999999999998E-2</v>
      </c>
      <c r="D38" s="29">
        <f>152/1000</f>
        <v>0.152</v>
      </c>
      <c r="E38" s="29">
        <v>9.6000000000000002E-2</v>
      </c>
      <c r="F38" s="94" t="s">
        <v>104</v>
      </c>
      <c r="G38" s="94"/>
      <c r="H38" s="94"/>
      <c r="I38" s="94"/>
      <c r="J38" s="44" t="s">
        <v>63</v>
      </c>
      <c r="K38" s="41"/>
    </row>
    <row r="39" spans="1:13" s="42" customFormat="1" ht="35.25" customHeight="1" x14ac:dyDescent="0.35">
      <c r="A39" s="75" t="s">
        <v>67</v>
      </c>
      <c r="B39" s="74" t="s">
        <v>68</v>
      </c>
      <c r="C39" s="75">
        <v>80</v>
      </c>
      <c r="D39" s="75">
        <v>56.8</v>
      </c>
      <c r="E39" s="75">
        <v>31.8</v>
      </c>
      <c r="F39" s="110" t="s">
        <v>105</v>
      </c>
      <c r="G39" s="110"/>
      <c r="H39" s="110"/>
      <c r="I39" s="110"/>
      <c r="J39" s="44" t="s">
        <v>70</v>
      </c>
      <c r="K39" s="41"/>
    </row>
    <row r="40" spans="1:13" s="42" customFormat="1" ht="35.25" customHeight="1" x14ac:dyDescent="0.35">
      <c r="A40" s="75" t="s">
        <v>106</v>
      </c>
      <c r="B40" s="74" t="s">
        <v>107</v>
      </c>
      <c r="C40" s="75">
        <v>3</v>
      </c>
      <c r="D40" s="75">
        <v>2</v>
      </c>
      <c r="E40" s="75">
        <v>1</v>
      </c>
      <c r="F40" s="110" t="s">
        <v>108</v>
      </c>
      <c r="G40" s="110"/>
      <c r="H40" s="110"/>
      <c r="I40" s="110"/>
      <c r="J40" s="44" t="s">
        <v>109</v>
      </c>
      <c r="K40" s="41"/>
    </row>
    <row r="41" spans="1:13" s="42" customFormat="1" ht="30.9" customHeight="1" x14ac:dyDescent="0.35">
      <c r="A41" s="75" t="s">
        <v>110</v>
      </c>
      <c r="B41" s="74" t="s">
        <v>111</v>
      </c>
      <c r="C41" s="75">
        <f t="shared" ref="C41:E41" si="7">C38*C40</f>
        <v>0.27600000000000002</v>
      </c>
      <c r="D41" s="75">
        <f t="shared" si="7"/>
        <v>0.30399999999999999</v>
      </c>
      <c r="E41" s="75">
        <f t="shared" si="7"/>
        <v>9.6000000000000002E-2</v>
      </c>
      <c r="F41" s="110" t="s">
        <v>112</v>
      </c>
      <c r="G41" s="110"/>
      <c r="H41" s="110"/>
      <c r="I41" s="110"/>
      <c r="J41" s="45"/>
      <c r="K41" s="42" t="s">
        <v>113</v>
      </c>
    </row>
    <row r="42" spans="1:13" s="42" customFormat="1" ht="32.4" customHeight="1" x14ac:dyDescent="0.35">
      <c r="A42" s="75" t="s">
        <v>114</v>
      </c>
      <c r="B42" s="74" t="s">
        <v>115</v>
      </c>
      <c r="C42" s="34">
        <f>C41/C39</f>
        <v>3.4500000000000004E-3</v>
      </c>
      <c r="D42" s="34">
        <f>D41/D39</f>
        <v>5.3521126760563385E-3</v>
      </c>
      <c r="E42" s="34">
        <f>E41/E39</f>
        <v>3.0188679245283017E-3</v>
      </c>
      <c r="F42" s="110" t="s">
        <v>73</v>
      </c>
      <c r="G42" s="110"/>
      <c r="H42" s="110"/>
      <c r="I42" s="110"/>
      <c r="J42" s="45"/>
    </row>
    <row r="43" spans="1:13" s="42" customFormat="1" ht="46.5" customHeight="1" x14ac:dyDescent="0.35">
      <c r="A43" s="75" t="s">
        <v>79</v>
      </c>
      <c r="B43" s="74" t="s">
        <v>116</v>
      </c>
      <c r="C43" s="35">
        <v>57</v>
      </c>
      <c r="D43" s="75">
        <v>5</v>
      </c>
      <c r="E43" s="75">
        <v>5</v>
      </c>
      <c r="F43" s="110" t="s">
        <v>81</v>
      </c>
      <c r="G43" s="110"/>
      <c r="H43" s="110"/>
      <c r="I43" s="110"/>
      <c r="J43" s="44" t="s">
        <v>70</v>
      </c>
      <c r="L43" s="41"/>
      <c r="M43" s="41"/>
    </row>
    <row r="44" spans="1:13" s="42" customFormat="1" ht="46.5" customHeight="1" x14ac:dyDescent="0.35">
      <c r="A44" s="75" t="s">
        <v>75</v>
      </c>
      <c r="B44" s="74" t="s">
        <v>82</v>
      </c>
      <c r="C44" s="75">
        <f>C43</f>
        <v>57</v>
      </c>
      <c r="D44" s="75">
        <f>D43</f>
        <v>5</v>
      </c>
      <c r="E44" s="75">
        <f>E43</f>
        <v>5</v>
      </c>
      <c r="F44" s="110" t="s">
        <v>81</v>
      </c>
      <c r="G44" s="110"/>
      <c r="H44" s="110"/>
      <c r="I44" s="110"/>
      <c r="J44" s="44" t="s">
        <v>70</v>
      </c>
      <c r="L44" s="41"/>
      <c r="M44" s="41"/>
    </row>
    <row r="45" spans="1:13" s="42" customFormat="1" x14ac:dyDescent="0.35">
      <c r="A45" s="75" t="s">
        <v>85</v>
      </c>
      <c r="B45" s="74" t="s">
        <v>86</v>
      </c>
      <c r="C45" s="103">
        <v>1E-3</v>
      </c>
      <c r="D45" s="103"/>
      <c r="E45" s="103"/>
      <c r="F45" s="93"/>
      <c r="G45" s="93"/>
      <c r="H45" s="93"/>
      <c r="I45" s="93"/>
      <c r="J45" s="75"/>
      <c r="M45" s="41"/>
    </row>
    <row r="46" spans="1:13" s="42" customFormat="1" ht="29" x14ac:dyDescent="0.35">
      <c r="A46" s="75" t="s">
        <v>87</v>
      </c>
      <c r="B46" s="74" t="s">
        <v>88</v>
      </c>
      <c r="C46" s="92">
        <v>365</v>
      </c>
      <c r="D46" s="92"/>
      <c r="E46" s="92"/>
      <c r="F46" s="93"/>
      <c r="G46" s="93"/>
      <c r="H46" s="93"/>
      <c r="I46" s="93"/>
      <c r="J46" s="75"/>
      <c r="M46" s="41"/>
    </row>
    <row r="47" spans="1:13" s="42" customFormat="1" x14ac:dyDescent="0.35">
      <c r="B47" s="70"/>
      <c r="E47" s="46"/>
      <c r="F47" s="46"/>
    </row>
    <row r="48" spans="1:13" s="39" customFormat="1" x14ac:dyDescent="0.35">
      <c r="A48" s="39" t="s">
        <v>117</v>
      </c>
      <c r="B48" s="40"/>
      <c r="D48" s="40"/>
      <c r="E48" s="40"/>
      <c r="F48" s="40"/>
    </row>
    <row r="49" spans="1:11" s="42" customFormat="1" ht="29.5" thickBot="1" x14ac:dyDescent="0.4">
      <c r="A49" s="77" t="s">
        <v>50</v>
      </c>
      <c r="B49" s="28" t="s">
        <v>51</v>
      </c>
      <c r="C49" s="28" t="s">
        <v>52</v>
      </c>
      <c r="D49" s="28" t="s">
        <v>55</v>
      </c>
      <c r="E49" s="28" t="s">
        <v>56</v>
      </c>
      <c r="F49" s="108" t="s">
        <v>58</v>
      </c>
      <c r="G49" s="108"/>
      <c r="H49" s="108"/>
      <c r="I49" s="108"/>
      <c r="J49" s="28" t="s">
        <v>59</v>
      </c>
      <c r="K49" s="39"/>
    </row>
    <row r="50" spans="1:11" s="42" customFormat="1" ht="32.4" customHeight="1" thickTop="1" x14ac:dyDescent="0.35">
      <c r="A50" s="29" t="s">
        <v>67</v>
      </c>
      <c r="B50" s="73" t="s">
        <v>68</v>
      </c>
      <c r="C50" s="29">
        <v>80</v>
      </c>
      <c r="D50" s="29">
        <v>56.8</v>
      </c>
      <c r="E50" s="29">
        <v>31.8</v>
      </c>
      <c r="F50" s="96" t="s">
        <v>105</v>
      </c>
      <c r="G50" s="96"/>
      <c r="H50" s="96"/>
      <c r="I50" s="96"/>
      <c r="J50" s="44" t="s">
        <v>70</v>
      </c>
    </row>
    <row r="51" spans="1:11" s="42" customFormat="1" ht="32.4" customHeight="1" x14ac:dyDescent="0.35">
      <c r="A51" s="75" t="s">
        <v>118</v>
      </c>
      <c r="B51" s="74" t="s">
        <v>119</v>
      </c>
      <c r="C51" s="75">
        <v>19500</v>
      </c>
      <c r="D51" s="75">
        <v>15900</v>
      </c>
      <c r="E51" s="75">
        <v>10800</v>
      </c>
      <c r="F51" s="104" t="s">
        <v>120</v>
      </c>
      <c r="G51" s="104"/>
      <c r="H51" s="104"/>
      <c r="I51" s="104"/>
      <c r="J51" s="44" t="s">
        <v>109</v>
      </c>
    </row>
    <row r="52" spans="1:11" s="42" customFormat="1" ht="32.4" customHeight="1" x14ac:dyDescent="0.35">
      <c r="A52" s="75"/>
      <c r="B52" s="74"/>
      <c r="C52" s="75"/>
      <c r="D52" s="75"/>
      <c r="E52" s="75"/>
      <c r="F52" s="78"/>
      <c r="G52" s="78"/>
      <c r="H52" s="78"/>
      <c r="I52" s="78"/>
      <c r="J52" s="44"/>
    </row>
    <row r="53" spans="1:11" s="42" customFormat="1" ht="32.4" customHeight="1" x14ac:dyDescent="0.35">
      <c r="A53" s="75"/>
      <c r="B53" s="74" t="s">
        <v>121</v>
      </c>
      <c r="C53" s="7">
        <v>1.4224315068493152E-8</v>
      </c>
      <c r="D53" s="6">
        <v>1.0890410958904109E-8</v>
      </c>
      <c r="E53" s="6">
        <v>6.6063582321013193E-9</v>
      </c>
      <c r="F53" s="107" t="s">
        <v>122</v>
      </c>
      <c r="G53" s="107"/>
      <c r="H53" s="107"/>
      <c r="I53" s="107"/>
      <c r="J53" s="44"/>
    </row>
    <row r="54" spans="1:11" s="42" customFormat="1" ht="32.25" customHeight="1" x14ac:dyDescent="0.35">
      <c r="A54" s="75" t="s">
        <v>106</v>
      </c>
      <c r="B54" s="74" t="s">
        <v>107</v>
      </c>
      <c r="C54" s="75">
        <v>3</v>
      </c>
      <c r="D54" s="75">
        <v>2</v>
      </c>
      <c r="E54" s="75">
        <v>1</v>
      </c>
      <c r="F54" s="104" t="s">
        <v>123</v>
      </c>
      <c r="G54" s="104"/>
      <c r="H54" s="104"/>
      <c r="I54" s="104"/>
      <c r="J54" s="44" t="s">
        <v>109</v>
      </c>
    </row>
    <row r="55" spans="1:11" s="42" customFormat="1" ht="46.5" customHeight="1" x14ac:dyDescent="0.35">
      <c r="A55" s="75" t="s">
        <v>79</v>
      </c>
      <c r="B55" s="74" t="s">
        <v>116</v>
      </c>
      <c r="C55" s="35">
        <v>57</v>
      </c>
      <c r="D55" s="75">
        <f>16-11</f>
        <v>5</v>
      </c>
      <c r="E55" s="75">
        <f>11-6</f>
        <v>5</v>
      </c>
      <c r="F55" s="104" t="s">
        <v>124</v>
      </c>
      <c r="G55" s="104"/>
      <c r="H55" s="104"/>
      <c r="I55" s="104"/>
      <c r="J55" s="44" t="s">
        <v>70</v>
      </c>
    </row>
    <row r="56" spans="1:11" s="42" customFormat="1" ht="46.5" customHeight="1" x14ac:dyDescent="0.35">
      <c r="A56" s="75" t="s">
        <v>75</v>
      </c>
      <c r="B56" s="74" t="s">
        <v>82</v>
      </c>
      <c r="C56" s="75">
        <f>C55</f>
        <v>57</v>
      </c>
      <c r="D56" s="75">
        <f>D55</f>
        <v>5</v>
      </c>
      <c r="E56" s="75">
        <f>E55</f>
        <v>5</v>
      </c>
      <c r="F56" s="104" t="s">
        <v>81</v>
      </c>
      <c r="G56" s="104"/>
      <c r="H56" s="104"/>
      <c r="I56" s="104"/>
      <c r="J56" s="44" t="s">
        <v>70</v>
      </c>
    </row>
    <row r="57" spans="1:11" s="42" customFormat="1" ht="29" x14ac:dyDescent="0.35">
      <c r="A57" s="75" t="s">
        <v>125</v>
      </c>
      <c r="B57" s="74" t="s">
        <v>126</v>
      </c>
      <c r="C57" s="105">
        <v>1.6E-2</v>
      </c>
      <c r="D57" s="106"/>
      <c r="E57" s="106"/>
      <c r="F57" s="104" t="s">
        <v>127</v>
      </c>
      <c r="G57" s="104"/>
      <c r="H57" s="104"/>
      <c r="I57" s="104"/>
      <c r="J57" s="47"/>
    </row>
    <row r="58" spans="1:11" s="42" customFormat="1" x14ac:dyDescent="0.35">
      <c r="A58" s="75" t="s">
        <v>85</v>
      </c>
      <c r="B58" s="74" t="s">
        <v>86</v>
      </c>
      <c r="C58" s="103">
        <v>1E-3</v>
      </c>
      <c r="D58" s="103"/>
      <c r="E58" s="103"/>
      <c r="F58" s="93"/>
      <c r="G58" s="93"/>
      <c r="H58" s="93"/>
      <c r="I58" s="93"/>
      <c r="J58" s="47"/>
    </row>
    <row r="59" spans="1:11" s="42" customFormat="1" ht="16.5" x14ac:dyDescent="0.35">
      <c r="A59" s="75" t="s">
        <v>87</v>
      </c>
      <c r="B59" s="74" t="s">
        <v>128</v>
      </c>
      <c r="C59" s="103">
        <v>1E-3</v>
      </c>
      <c r="D59" s="103"/>
      <c r="E59" s="103"/>
      <c r="F59" s="93"/>
      <c r="G59" s="93"/>
      <c r="H59" s="93"/>
      <c r="I59" s="93"/>
      <c r="J59" s="75"/>
    </row>
    <row r="60" spans="1:11" s="42" customFormat="1" ht="29" x14ac:dyDescent="0.35">
      <c r="A60" s="75" t="s">
        <v>129</v>
      </c>
      <c r="B60" s="74" t="s">
        <v>88</v>
      </c>
      <c r="C60" s="92">
        <v>365</v>
      </c>
      <c r="D60" s="92"/>
      <c r="E60" s="92"/>
      <c r="F60" s="93"/>
      <c r="G60" s="93"/>
      <c r="H60" s="93"/>
      <c r="I60" s="93"/>
      <c r="J60" s="75"/>
    </row>
    <row r="61" spans="1:11" s="42" customFormat="1" x14ac:dyDescent="0.35">
      <c r="B61" s="70"/>
    </row>
    <row r="62" spans="1:11" s="39" customFormat="1" x14ac:dyDescent="0.35">
      <c r="A62" s="39" t="s">
        <v>130</v>
      </c>
      <c r="B62" s="40"/>
      <c r="D62" s="40"/>
      <c r="E62" s="40"/>
      <c r="F62" s="40"/>
    </row>
    <row r="63" spans="1:11" s="70" customFormat="1" ht="44" thickBot="1" x14ac:dyDescent="0.4">
      <c r="A63" s="80" t="s">
        <v>131</v>
      </c>
      <c r="B63" s="80" t="s">
        <v>132</v>
      </c>
      <c r="C63" s="100" t="s">
        <v>133</v>
      </c>
      <c r="D63" s="101"/>
      <c r="E63" s="80" t="s">
        <v>134</v>
      </c>
      <c r="F63" s="80" t="s">
        <v>135</v>
      </c>
      <c r="G63" s="102" t="s">
        <v>58</v>
      </c>
      <c r="H63" s="102"/>
      <c r="I63" s="102"/>
      <c r="J63" s="102"/>
    </row>
    <row r="64" spans="1:11" s="42" customFormat="1" ht="35.4" customHeight="1" thickTop="1" thickBot="1" x14ac:dyDescent="0.4">
      <c r="A64" s="73" t="s">
        <v>136</v>
      </c>
      <c r="B64" s="73" t="s">
        <v>137</v>
      </c>
      <c r="C64" s="94" t="s">
        <v>137</v>
      </c>
      <c r="D64" s="95"/>
      <c r="E64" s="48">
        <v>2.1</v>
      </c>
      <c r="F64" s="49">
        <v>30</v>
      </c>
      <c r="G64" s="96" t="s">
        <v>138</v>
      </c>
      <c r="H64" s="96"/>
      <c r="I64" s="96"/>
      <c r="J64" s="96"/>
    </row>
    <row r="65" spans="1:10" s="42" customFormat="1" ht="30" customHeight="1" thickTop="1" thickBot="1" x14ac:dyDescent="0.4">
      <c r="A65" s="73" t="s">
        <v>136</v>
      </c>
      <c r="B65" s="73" t="s">
        <v>137</v>
      </c>
      <c r="C65" s="94" t="s">
        <v>137</v>
      </c>
      <c r="D65" s="95"/>
      <c r="E65" s="48">
        <v>2.1</v>
      </c>
      <c r="F65" s="49">
        <v>30</v>
      </c>
      <c r="G65" s="96" t="s">
        <v>138</v>
      </c>
      <c r="H65" s="96"/>
      <c r="I65" s="96"/>
      <c r="J65" s="96"/>
    </row>
    <row r="66" spans="1:10" s="42" customFormat="1" ht="33" customHeight="1" x14ac:dyDescent="0.35">
      <c r="A66" s="73" t="s">
        <v>136</v>
      </c>
      <c r="B66" s="73" t="s">
        <v>137</v>
      </c>
      <c r="C66" s="94" t="s">
        <v>137</v>
      </c>
      <c r="D66" s="95"/>
      <c r="E66" s="48">
        <v>2.1</v>
      </c>
      <c r="F66" s="49">
        <v>30</v>
      </c>
      <c r="G66" s="96" t="s">
        <v>138</v>
      </c>
      <c r="H66" s="96"/>
      <c r="I66" s="96"/>
      <c r="J66" s="96"/>
    </row>
    <row r="67" spans="1:10" s="42" customFormat="1" x14ac:dyDescent="0.35">
      <c r="A67" s="75" t="s">
        <v>139</v>
      </c>
      <c r="B67" s="79"/>
      <c r="C67" s="97"/>
      <c r="D67" s="98"/>
      <c r="E67" s="50"/>
      <c r="F67" s="51"/>
      <c r="G67" s="99"/>
      <c r="H67" s="99"/>
      <c r="I67" s="99"/>
      <c r="J67" s="99"/>
    </row>
    <row r="69" spans="1:10" x14ac:dyDescent="0.35">
      <c r="A69" s="5" t="s">
        <v>140</v>
      </c>
      <c r="B69" s="27"/>
    </row>
    <row r="70" spans="1:10" ht="15" thickBot="1" x14ac:dyDescent="0.4">
      <c r="A70" s="52" t="s">
        <v>50</v>
      </c>
      <c r="B70" s="52" t="s">
        <v>51</v>
      </c>
      <c r="C70" s="80" t="s">
        <v>141</v>
      </c>
      <c r="D70" s="80" t="s">
        <v>142</v>
      </c>
      <c r="E70" s="80" t="s">
        <v>143</v>
      </c>
      <c r="F70" s="112" t="s">
        <v>58</v>
      </c>
      <c r="G70" s="113"/>
      <c r="H70" s="113"/>
      <c r="I70" s="114"/>
      <c r="J70" s="80" t="s">
        <v>59</v>
      </c>
    </row>
    <row r="71" spans="1:10" ht="15" thickTop="1" x14ac:dyDescent="0.35">
      <c r="A71" s="29" t="s">
        <v>144</v>
      </c>
      <c r="B71" s="74" t="s">
        <v>145</v>
      </c>
      <c r="C71" s="53"/>
      <c r="D71" s="54"/>
      <c r="E71" s="54"/>
      <c r="F71" s="96" t="s">
        <v>146</v>
      </c>
      <c r="G71" s="96"/>
      <c r="H71" s="96"/>
      <c r="I71" s="96"/>
      <c r="J71" s="31"/>
    </row>
    <row r="72" spans="1:10" ht="18.75" customHeight="1" x14ac:dyDescent="0.35">
      <c r="A72" s="75"/>
      <c r="B72" s="73"/>
      <c r="C72" s="32"/>
      <c r="D72" s="32"/>
      <c r="E72" s="75"/>
      <c r="F72" s="104"/>
      <c r="G72" s="104"/>
      <c r="H72" s="104"/>
      <c r="I72" s="104"/>
      <c r="J72" s="31"/>
    </row>
  </sheetData>
  <sheetProtection sheet="1" objects="1" scenarios="1" formatCells="0" formatColumns="0" formatRows="0" sort="0" autoFilter="0"/>
  <mergeCells count="75">
    <mergeCell ref="F70:I70"/>
    <mergeCell ref="F71:I71"/>
    <mergeCell ref="F72:I72"/>
    <mergeCell ref="C33:H33"/>
    <mergeCell ref="I33:L33"/>
    <mergeCell ref="C34:H34"/>
    <mergeCell ref="I34:L34"/>
    <mergeCell ref="F37:I37"/>
    <mergeCell ref="F38:I38"/>
    <mergeCell ref="F39:I39"/>
    <mergeCell ref="F40:I40"/>
    <mergeCell ref="F41:I41"/>
    <mergeCell ref="F42:I42"/>
    <mergeCell ref="F43:I43"/>
    <mergeCell ref="F44:I44"/>
    <mergeCell ref="C45:E45"/>
    <mergeCell ref="C31:H31"/>
    <mergeCell ref="I31:L3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C15:H15"/>
    <mergeCell ref="I15:L15"/>
    <mergeCell ref="C16:H16"/>
    <mergeCell ref="I16:L16"/>
    <mergeCell ref="C18:H18"/>
    <mergeCell ref="I18:L18"/>
    <mergeCell ref="C17:H17"/>
    <mergeCell ref="I11:L11"/>
    <mergeCell ref="I12:L12"/>
    <mergeCell ref="I13:L13"/>
    <mergeCell ref="C14:H14"/>
    <mergeCell ref="I14:L14"/>
    <mergeCell ref="I10:L10"/>
    <mergeCell ref="I5:L5"/>
    <mergeCell ref="I6:L6"/>
    <mergeCell ref="I7:L7"/>
    <mergeCell ref="I8:L8"/>
    <mergeCell ref="I9:L9"/>
    <mergeCell ref="F45:I45"/>
    <mergeCell ref="C46:E46"/>
    <mergeCell ref="F46:I46"/>
    <mergeCell ref="F49:I49"/>
    <mergeCell ref="F50:I50"/>
    <mergeCell ref="C60:E60"/>
    <mergeCell ref="F60:I60"/>
    <mergeCell ref="F51:I51"/>
    <mergeCell ref="F54:I54"/>
    <mergeCell ref="F55:I55"/>
    <mergeCell ref="F56:I56"/>
    <mergeCell ref="C57:E57"/>
    <mergeCell ref="F57:I57"/>
    <mergeCell ref="F53:I53"/>
    <mergeCell ref="C19:H19"/>
    <mergeCell ref="I19:L19"/>
    <mergeCell ref="C66:D66"/>
    <mergeCell ref="G66:J66"/>
    <mergeCell ref="C67:D67"/>
    <mergeCell ref="G67:J67"/>
    <mergeCell ref="C63:D63"/>
    <mergeCell ref="G63:J63"/>
    <mergeCell ref="C64:D64"/>
    <mergeCell ref="G64:J64"/>
    <mergeCell ref="C65:D65"/>
    <mergeCell ref="G65:J65"/>
    <mergeCell ref="C58:E58"/>
    <mergeCell ref="F58:I58"/>
    <mergeCell ref="C59:E59"/>
    <mergeCell ref="F59:I59"/>
  </mergeCells>
  <hyperlinks>
    <hyperlink ref="M12" r:id="rId1" display="https://hero.epa.gov/hero/index.cfm/reference/details/reference_id/7485096" xr:uid="{6CC5D3CE-E6E1-46D8-9114-0AFBB63E4561}"/>
    <hyperlink ref="M11" r:id="rId2" display="https://hero.epa.gov/hero/index.cfm/reference/details/reference_id/4565445" xr:uid="{06EE3910-1E18-4E95-8084-B55EBBA1FADD}"/>
    <hyperlink ref="M6" r:id="rId3" display="https://hero.epa.gov/hero/index.cfm/reference/details/reference_id/7267482" xr:uid="{57A638A6-AA4D-487E-8DBB-7C70D5DE9168}"/>
    <hyperlink ref="M13" r:id="rId4" display="https://hero.epa.gov/hero/index.cfm/reference/details/reference_id/7485096" xr:uid="{F8EF8647-EE96-49B2-AD97-5F1389C12ED1}"/>
    <hyperlink ref="M14" r:id="rId5" display="https://hero.epa.gov/hero/index.cfm/reference/details/reference_id/7485096" xr:uid="{7B31072C-3633-4977-80F1-808B8AB939C1}"/>
    <hyperlink ref="M8" r:id="rId6" display="https://hero.epa.gov/hero/index.cfm/reference/details/reference_id/7485096" xr:uid="{C7D96348-77C0-4674-B711-8D6C7FA45B59}"/>
    <hyperlink ref="M7" r:id="rId7" display="https://hero.epa.gov/hero/index.cfm/reference/details/reference_id/7267482" xr:uid="{9E3E272C-6976-41B3-8971-A4DC61CBCBB6}"/>
    <hyperlink ref="M29" r:id="rId8" display="https://hero.epa.gov/hero/index.cfm/reference/details/reference_id/7485096" xr:uid="{3FD228CD-0982-438F-BA49-E281A5495DAC}"/>
    <hyperlink ref="M28" r:id="rId9" display="https://hero.epa.gov/hero/index.cfm/reference/details/reference_id/4565445" xr:uid="{B10D247C-1110-495E-A095-E909476C5756}"/>
    <hyperlink ref="M30" r:id="rId10" display="https://hero.epa.gov/hero/index.cfm/reference/details/reference_id/7485096" xr:uid="{20017CA5-CE9D-47E1-BFF9-93DE5D3A62FD}"/>
    <hyperlink ref="M31" r:id="rId11" display="https://hero.epa.gov/hero/index.cfm/reference/details/reference_id/7485096" xr:uid="{5007D35E-B2CF-4D9A-A511-7864EDABE8CF}"/>
    <hyperlink ref="M25" r:id="rId12" display="https://hero.epa.gov/hero/index.cfm/reference/details/reference_id/7485096" xr:uid="{2A15215F-720B-4191-B585-5BA57EC626F1}"/>
    <hyperlink ref="J50" r:id="rId13" display="https://hero.epa.gov/hero/index.cfm/reference/details/reference_id/7485096" xr:uid="{A58846CB-8237-4B88-9B55-7D70226D3716}"/>
    <hyperlink ref="J55" r:id="rId14" display="https://hero.epa.gov/hero/index.cfm/reference/details/reference_id/7485096" xr:uid="{7F61BB18-C8F1-4A7F-8C6F-142F2A48DEE7}"/>
    <hyperlink ref="J56" r:id="rId15" display="https://hero.epa.gov/hero/index.cfm/reference/details/reference_id/7485096" xr:uid="{89501DFF-723B-4A65-BC80-97494F1B7A20}"/>
    <hyperlink ref="J51" r:id="rId16" display="https://hero.epa.gov/hero/index.cfm/reference/details/reference_id/6811897" xr:uid="{B0D7BEFB-D0CD-45D7-B52B-B15FE7F453BF}"/>
    <hyperlink ref="J38" r:id="rId17" display="https://hero.epa.gov/hero/index.cfm/reference/details/reference_id/7267482" xr:uid="{1E7AE573-EC7F-4B9B-B613-49B67419073B}"/>
    <hyperlink ref="J39" r:id="rId18" display="https://hero.epa.gov/hero/index.cfm/reference/details/reference_id/7485096" xr:uid="{75A0C0D0-6137-44A9-B131-C0C3A9FD8E14}"/>
    <hyperlink ref="J43" r:id="rId19" display="https://hero.epa.gov/hero/index.cfm/reference/details/reference_id/7485096" xr:uid="{BE1D4760-C3DB-4EF9-93BE-E3B6815CB8DE}"/>
    <hyperlink ref="J44" r:id="rId20" display="https://hero.epa.gov/hero/index.cfm/reference/details/reference_id/7485096" xr:uid="{13E461C8-678D-4F48-B83F-25A6CFF1F5ED}"/>
    <hyperlink ref="J40" r:id="rId21" display="https://hero.epa.gov/hero/index.cfm/reference/details/reference_id/6811897" xr:uid="{C3E46A57-7C1E-4DA4-A8E0-1635C355F0B8}"/>
    <hyperlink ref="J54" r:id="rId22" display="https://hero.epa.gov/hero/index.cfm/reference/details/reference_id/6811897" xr:uid="{BC3D05CE-F3B0-4B5F-9D2B-F667A8CB07DE}"/>
  </hyperlinks>
  <pageMargins left="0.7" right="0.7" top="0.75" bottom="0.75" header="0.3" footer="0.3"/>
  <pageSetup orientation="portrait" r:id="rId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DFB31-1285-4F67-A300-B6932C7B8150}">
  <sheetPr codeName="Sheet22"/>
  <dimension ref="A1:Q78"/>
  <sheetViews>
    <sheetView zoomScaleNormal="100" workbookViewId="0">
      <selection activeCell="M29" sqref="M29"/>
    </sheetView>
  </sheetViews>
  <sheetFormatPr defaultColWidth="8.453125" defaultRowHeight="14" x14ac:dyDescent="0.3"/>
  <cols>
    <col min="1" max="9" width="8.453125" style="56"/>
    <col min="10" max="10" width="12.453125" style="56" customWidth="1"/>
    <col min="11" max="11" width="40" style="56" customWidth="1"/>
    <col min="12" max="12" width="8.453125" style="56"/>
    <col min="13" max="13" width="12.453125" style="56" customWidth="1"/>
    <col min="14" max="15" width="8.453125" style="56"/>
    <col min="16" max="16" width="10.08984375" style="56" customWidth="1"/>
    <col min="17" max="17" width="14.08984375" style="56" customWidth="1"/>
    <col min="18" max="16384" width="8.453125" style="56"/>
  </cols>
  <sheetData>
    <row r="1" spans="1:17" ht="14.5" x14ac:dyDescent="0.35">
      <c r="A1" s="55" t="s">
        <v>147</v>
      </c>
      <c r="B1" s="55"/>
      <c r="G1" s="55"/>
      <c r="I1" s="2"/>
    </row>
    <row r="3" spans="1:17" ht="15.75" customHeight="1" x14ac:dyDescent="0.3">
      <c r="A3" s="57" t="s">
        <v>148</v>
      </c>
      <c r="J3" s="58"/>
      <c r="K3" s="59" t="s">
        <v>149</v>
      </c>
      <c r="L3" s="60"/>
      <c r="M3" s="60"/>
    </row>
    <row r="4" spans="1:17" ht="14.4" customHeight="1" x14ac:dyDescent="0.3">
      <c r="I4" s="58"/>
      <c r="J4" s="58"/>
      <c r="K4" s="59" t="s">
        <v>150</v>
      </c>
      <c r="L4" s="60" t="s">
        <v>19</v>
      </c>
      <c r="M4" s="60"/>
    </row>
    <row r="5" spans="1:17" ht="14.4" customHeight="1" x14ac:dyDescent="0.3">
      <c r="J5" s="58"/>
      <c r="K5" s="57" t="s">
        <v>151</v>
      </c>
      <c r="L5" s="56">
        <v>10</v>
      </c>
    </row>
    <row r="6" spans="1:17" ht="14.4" customHeight="1" x14ac:dyDescent="0.3">
      <c r="I6" s="58"/>
      <c r="J6" s="58"/>
      <c r="K6" s="57" t="s">
        <v>152</v>
      </c>
      <c r="L6" s="59" t="s">
        <v>153</v>
      </c>
      <c r="M6" s="59" t="s">
        <v>154</v>
      </c>
      <c r="N6" s="57"/>
      <c r="P6" s="57" t="s">
        <v>153</v>
      </c>
      <c r="Q6" s="57" t="s">
        <v>154</v>
      </c>
    </row>
    <row r="7" spans="1:17" ht="14.4" customHeight="1" x14ac:dyDescent="0.3">
      <c r="I7" s="58"/>
      <c r="J7" s="58"/>
      <c r="K7" s="59" t="s">
        <v>50</v>
      </c>
      <c r="L7" s="59" t="s">
        <v>155</v>
      </c>
      <c r="M7" s="57" t="s">
        <v>155</v>
      </c>
      <c r="N7" s="59" t="s">
        <v>156</v>
      </c>
      <c r="O7" s="61" t="s">
        <v>157</v>
      </c>
      <c r="P7" s="62">
        <f>(L8*(1-L10/100)*L11*L13*L20)/(L19*L16)</f>
        <v>0.16418868421052629</v>
      </c>
      <c r="Q7" s="62">
        <f>(M8*(1-M10/100)*M11*M13*M20)/(M19*M16)</f>
        <v>0.57606127659574469</v>
      </c>
    </row>
    <row r="8" spans="1:17" ht="14.4" customHeight="1" x14ac:dyDescent="0.3">
      <c r="I8" s="58"/>
      <c r="J8" s="58"/>
      <c r="K8" s="60" t="s">
        <v>158</v>
      </c>
      <c r="L8" s="63">
        <v>10200</v>
      </c>
      <c r="M8" s="63">
        <v>10200</v>
      </c>
      <c r="N8" s="60" t="s">
        <v>145</v>
      </c>
      <c r="O8" s="61" t="s">
        <v>159</v>
      </c>
      <c r="P8" s="62">
        <f>(L9*(1-L10/100)*L12*L15*L14*L20)/(L19*L17*L21)</f>
        <v>1.229049747656813E-4</v>
      </c>
      <c r="Q8" s="62">
        <f>(M9*(1-M10/100)*M12*M15*M14*M20)/(M19*M17*M21)</f>
        <v>3.139376275138443E-4</v>
      </c>
    </row>
    <row r="9" spans="1:17" ht="14.4" customHeight="1" x14ac:dyDescent="0.3">
      <c r="I9" s="58"/>
      <c r="J9" s="58"/>
      <c r="K9" s="60" t="s">
        <v>160</v>
      </c>
      <c r="L9" s="63">
        <v>10200</v>
      </c>
      <c r="M9" s="63">
        <v>10200</v>
      </c>
      <c r="N9" s="60" t="s">
        <v>145</v>
      </c>
      <c r="O9" s="61" t="s">
        <v>161</v>
      </c>
      <c r="P9" s="62">
        <f>(L9*(1-L10/100)*L12*L15*L14*L20)/(L19*L18*L21)</f>
        <v>8.9815173867228632E-5</v>
      </c>
      <c r="Q9" s="62">
        <f>(M9*(1-M10/100)*M12*M15*M14*M20)/(M19*M18*M21)</f>
        <v>4.0248413783826191E-6</v>
      </c>
    </row>
    <row r="10" spans="1:17" ht="14.4" customHeight="1" x14ac:dyDescent="0.3">
      <c r="I10" s="58"/>
      <c r="J10" s="58"/>
      <c r="K10" s="60" t="s">
        <v>89</v>
      </c>
      <c r="L10" s="60">
        <v>90</v>
      </c>
      <c r="M10" s="60">
        <v>90</v>
      </c>
      <c r="N10" s="60" t="s">
        <v>162</v>
      </c>
      <c r="O10" s="61" t="s">
        <v>163</v>
      </c>
      <c r="P10" s="62">
        <f>(L9*(1-L10/100)*L15*L14*L20)/(L18*L21)</f>
        <v>8.1685985247629059E-3</v>
      </c>
      <c r="Q10" s="62">
        <f>(M9*(1-M10/100)*M15*M14*M20)/(M18*M21)</f>
        <v>1.4330874604847205E-4</v>
      </c>
    </row>
    <row r="11" spans="1:17" ht="14.4" customHeight="1" x14ac:dyDescent="0.3">
      <c r="I11" s="58"/>
      <c r="J11" s="58"/>
      <c r="K11" s="60" t="s">
        <v>164</v>
      </c>
      <c r="L11" s="64">
        <v>3.2193859649122807</v>
      </c>
      <c r="M11" s="60">
        <v>1.1060000000000001</v>
      </c>
      <c r="N11" s="60" t="s">
        <v>165</v>
      </c>
    </row>
    <row r="12" spans="1:17" ht="14.4" customHeight="1" x14ac:dyDescent="0.3">
      <c r="I12" s="58"/>
      <c r="J12" s="58"/>
      <c r="K12" s="60" t="s">
        <v>166</v>
      </c>
      <c r="L12" s="56">
        <v>0.87961403508771929</v>
      </c>
      <c r="M12" s="56">
        <v>0.22</v>
      </c>
    </row>
    <row r="13" spans="1:17" ht="14.4" customHeight="1" x14ac:dyDescent="0.3">
      <c r="I13" s="58"/>
      <c r="J13" s="58"/>
      <c r="K13" s="60" t="s">
        <v>167</v>
      </c>
      <c r="L13" s="60">
        <v>4</v>
      </c>
      <c r="M13" s="60">
        <v>4</v>
      </c>
      <c r="N13" s="60" t="s">
        <v>168</v>
      </c>
    </row>
    <row r="14" spans="1:17" ht="14.4" customHeight="1" x14ac:dyDescent="0.3">
      <c r="I14" s="58"/>
      <c r="J14" s="58"/>
      <c r="K14" s="60" t="s">
        <v>169</v>
      </c>
      <c r="L14" s="60">
        <v>4</v>
      </c>
      <c r="M14" s="60">
        <v>4</v>
      </c>
      <c r="N14" s="60" t="s">
        <v>170</v>
      </c>
      <c r="P14" s="65"/>
    </row>
    <row r="15" spans="1:17" ht="14.4" customHeight="1" x14ac:dyDescent="0.3">
      <c r="I15" s="58"/>
      <c r="J15" s="58"/>
      <c r="K15" s="60" t="s">
        <v>171</v>
      </c>
      <c r="L15" s="60">
        <v>57</v>
      </c>
      <c r="M15" s="60">
        <v>1</v>
      </c>
      <c r="N15" s="60" t="s">
        <v>172</v>
      </c>
      <c r="P15" s="65"/>
    </row>
    <row r="16" spans="1:17" ht="14.4" customHeight="1" x14ac:dyDescent="0.3">
      <c r="I16" s="58"/>
      <c r="J16" s="58"/>
      <c r="K16" s="60" t="s">
        <v>173</v>
      </c>
      <c r="L16" s="60">
        <v>1</v>
      </c>
      <c r="M16" s="60">
        <v>1</v>
      </c>
      <c r="N16" s="60" t="s">
        <v>168</v>
      </c>
      <c r="P16" s="65"/>
    </row>
    <row r="17" spans="1:16" ht="14.4" customHeight="1" x14ac:dyDescent="0.3">
      <c r="I17" s="58"/>
      <c r="J17" s="58"/>
      <c r="K17" s="60" t="s">
        <v>174</v>
      </c>
      <c r="L17" s="60">
        <v>57</v>
      </c>
      <c r="M17" s="60">
        <v>1</v>
      </c>
      <c r="N17" s="60" t="s">
        <v>172</v>
      </c>
      <c r="P17" s="65"/>
    </row>
    <row r="18" spans="1:16" ht="14.4" customHeight="1" x14ac:dyDescent="0.3">
      <c r="I18" s="58"/>
      <c r="J18" s="58"/>
      <c r="K18" s="60" t="s">
        <v>175</v>
      </c>
      <c r="L18" s="60">
        <v>78</v>
      </c>
      <c r="M18" s="60">
        <v>78</v>
      </c>
      <c r="N18" s="60" t="s">
        <v>172</v>
      </c>
    </row>
    <row r="19" spans="1:16" ht="17" x14ac:dyDescent="0.3">
      <c r="A19" s="60" t="s">
        <v>176</v>
      </c>
      <c r="B19" s="60" t="s">
        <v>177</v>
      </c>
      <c r="C19" s="60" t="s">
        <v>178</v>
      </c>
      <c r="K19" s="60" t="s">
        <v>179</v>
      </c>
      <c r="L19" s="56">
        <v>80</v>
      </c>
      <c r="M19" s="66">
        <v>7.833333333333333</v>
      </c>
      <c r="N19" s="56" t="s">
        <v>180</v>
      </c>
    </row>
    <row r="20" spans="1:16" ht="17" x14ac:dyDescent="0.3">
      <c r="A20" s="60" t="s">
        <v>181</v>
      </c>
      <c r="B20" s="60" t="s">
        <v>177</v>
      </c>
      <c r="C20" s="60" t="s">
        <v>182</v>
      </c>
      <c r="K20" s="60" t="s">
        <v>183</v>
      </c>
      <c r="L20" s="56">
        <v>1E-3</v>
      </c>
      <c r="M20" s="56">
        <v>1E-3</v>
      </c>
      <c r="N20" s="60" t="s">
        <v>184</v>
      </c>
    </row>
    <row r="21" spans="1:16" ht="17" x14ac:dyDescent="0.3">
      <c r="A21" s="60" t="s">
        <v>185</v>
      </c>
      <c r="B21" s="60" t="s">
        <v>177</v>
      </c>
      <c r="C21" s="60" t="s">
        <v>186</v>
      </c>
      <c r="K21" s="60" t="s">
        <v>187</v>
      </c>
      <c r="L21" s="56">
        <v>365</v>
      </c>
      <c r="M21" s="56">
        <v>365</v>
      </c>
      <c r="N21" s="56" t="s">
        <v>188</v>
      </c>
    </row>
    <row r="22" spans="1:16" ht="17" x14ac:dyDescent="0.3">
      <c r="A22" s="60" t="s">
        <v>189</v>
      </c>
      <c r="B22" s="60" t="s">
        <v>177</v>
      </c>
      <c r="C22" s="60" t="s">
        <v>190</v>
      </c>
    </row>
    <row r="23" spans="1:16" x14ac:dyDescent="0.3">
      <c r="A23" s="60" t="s">
        <v>191</v>
      </c>
      <c r="B23" s="60" t="s">
        <v>177</v>
      </c>
      <c r="C23" s="60" t="s">
        <v>192</v>
      </c>
    </row>
    <row r="24" spans="1:16" x14ac:dyDescent="0.3">
      <c r="A24" s="60" t="s">
        <v>89</v>
      </c>
      <c r="B24" s="60" t="s">
        <v>177</v>
      </c>
      <c r="C24" s="60" t="s">
        <v>193</v>
      </c>
    </row>
    <row r="25" spans="1:16" ht="17" x14ac:dyDescent="0.3">
      <c r="A25" s="60" t="s">
        <v>194</v>
      </c>
      <c r="B25" s="60" t="s">
        <v>177</v>
      </c>
      <c r="C25" s="60" t="s">
        <v>195</v>
      </c>
    </row>
    <row r="26" spans="1:16" ht="17" x14ac:dyDescent="0.3">
      <c r="A26" s="60" t="s">
        <v>196</v>
      </c>
      <c r="B26" s="60" t="s">
        <v>177</v>
      </c>
      <c r="C26" s="60" t="s">
        <v>197</v>
      </c>
    </row>
    <row r="27" spans="1:16" x14ac:dyDescent="0.3">
      <c r="A27" s="60" t="s">
        <v>79</v>
      </c>
      <c r="B27" s="60" t="s">
        <v>177</v>
      </c>
      <c r="C27" s="60" t="s">
        <v>198</v>
      </c>
    </row>
    <row r="28" spans="1:16" x14ac:dyDescent="0.3">
      <c r="A28" s="60" t="s">
        <v>67</v>
      </c>
      <c r="B28" s="60" t="s">
        <v>177</v>
      </c>
      <c r="C28" s="60" t="s">
        <v>68</v>
      </c>
    </row>
    <row r="29" spans="1:16" x14ac:dyDescent="0.3">
      <c r="A29" s="60" t="s">
        <v>75</v>
      </c>
      <c r="B29" s="60" t="s">
        <v>177</v>
      </c>
      <c r="C29" s="60" t="s">
        <v>198</v>
      </c>
    </row>
    <row r="30" spans="1:16" x14ac:dyDescent="0.3">
      <c r="A30" s="60" t="s">
        <v>85</v>
      </c>
      <c r="B30" s="60" t="s">
        <v>177</v>
      </c>
      <c r="C30" s="60" t="s">
        <v>199</v>
      </c>
    </row>
    <row r="31" spans="1:16" x14ac:dyDescent="0.3">
      <c r="A31" s="60" t="s">
        <v>87</v>
      </c>
      <c r="B31" s="60" t="s">
        <v>177</v>
      </c>
      <c r="C31" s="60" t="s">
        <v>200</v>
      </c>
    </row>
    <row r="32" spans="1:16" x14ac:dyDescent="0.3">
      <c r="A32" s="60"/>
      <c r="B32" s="60"/>
      <c r="C32" s="60"/>
      <c r="K32" s="67"/>
    </row>
    <row r="33" spans="1:17" ht="15.75" customHeight="1" x14ac:dyDescent="0.3">
      <c r="A33" s="115" t="s">
        <v>201</v>
      </c>
      <c r="B33" s="115"/>
      <c r="C33" s="115"/>
      <c r="D33" s="115"/>
      <c r="E33" s="115"/>
      <c r="F33" s="115"/>
      <c r="G33" s="115"/>
      <c r="H33" s="115"/>
      <c r="I33" s="115"/>
      <c r="J33" s="115"/>
      <c r="K33" s="67"/>
    </row>
    <row r="34" spans="1:17" ht="15.75" customHeight="1" x14ac:dyDescent="0.3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67"/>
    </row>
    <row r="35" spans="1:17" ht="15.75" customHeight="1" x14ac:dyDescent="0.3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67"/>
    </row>
    <row r="36" spans="1:17" x14ac:dyDescent="0.3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7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7" x14ac:dyDescent="0.3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40" spans="1:17" x14ac:dyDescent="0.3">
      <c r="A40" s="57" t="s">
        <v>202</v>
      </c>
      <c r="K40" s="59" t="s">
        <v>203</v>
      </c>
      <c r="L40" s="60"/>
      <c r="M40" s="60"/>
    </row>
    <row r="41" spans="1:17" x14ac:dyDescent="0.3">
      <c r="K41" s="59" t="s">
        <v>150</v>
      </c>
      <c r="L41" s="60" t="s">
        <v>19</v>
      </c>
      <c r="M41" s="60"/>
    </row>
    <row r="42" spans="1:17" x14ac:dyDescent="0.3">
      <c r="K42" s="57" t="s">
        <v>151</v>
      </c>
      <c r="L42" s="56">
        <v>10</v>
      </c>
    </row>
    <row r="43" spans="1:17" x14ac:dyDescent="0.3">
      <c r="K43" s="57" t="s">
        <v>152</v>
      </c>
      <c r="L43" s="59" t="s">
        <v>153</v>
      </c>
      <c r="M43" s="59" t="s">
        <v>154</v>
      </c>
      <c r="N43" s="57"/>
      <c r="P43" s="57"/>
      <c r="Q43" s="57"/>
    </row>
    <row r="44" spans="1:17" x14ac:dyDescent="0.3">
      <c r="K44" s="59" t="s">
        <v>50</v>
      </c>
      <c r="L44" s="59" t="s">
        <v>155</v>
      </c>
      <c r="M44" s="57" t="s">
        <v>155</v>
      </c>
      <c r="N44" s="59" t="s">
        <v>156</v>
      </c>
      <c r="O44" s="61"/>
      <c r="P44" s="68" t="s">
        <v>153</v>
      </c>
      <c r="Q44" s="68" t="s">
        <v>204</v>
      </c>
    </row>
    <row r="45" spans="1:17" x14ac:dyDescent="0.3">
      <c r="K45" s="60" t="s">
        <v>158</v>
      </c>
      <c r="L45" s="60">
        <v>0.06</v>
      </c>
      <c r="M45" s="60">
        <v>0.06</v>
      </c>
      <c r="N45" s="60" t="s">
        <v>145</v>
      </c>
      <c r="O45" s="61" t="s">
        <v>157</v>
      </c>
      <c r="P45" s="62">
        <f>L45*L49*L54/L53</f>
        <v>2.0700000000000001E-7</v>
      </c>
      <c r="Q45" s="62">
        <f>M45*M49*M54/M53</f>
        <v>3.2112676056338026E-7</v>
      </c>
    </row>
    <row r="46" spans="1:17" x14ac:dyDescent="0.3">
      <c r="K46" s="60" t="s">
        <v>160</v>
      </c>
      <c r="L46" s="60">
        <v>4.2000000000000003E-2</v>
      </c>
      <c r="M46" s="60">
        <v>4.2000000000000003E-2</v>
      </c>
      <c r="N46" s="60" t="s">
        <v>145</v>
      </c>
      <c r="O46" s="61" t="s">
        <v>159</v>
      </c>
      <c r="P46" s="62">
        <f>(L46*L49*L51*L50*L54)/(L53*L52*L55)</f>
        <v>3.9698630136986316E-9</v>
      </c>
      <c r="Q46" s="62">
        <f>(M46*M49*M51*M50*M54)/(M53*M52*M55)</f>
        <v>6.1585954080648273E-9</v>
      </c>
    </row>
    <row r="47" spans="1:17" x14ac:dyDescent="0.3">
      <c r="A47" s="60" t="s">
        <v>205</v>
      </c>
      <c r="B47" s="60" t="s">
        <v>177</v>
      </c>
      <c r="C47" s="60" t="s">
        <v>206</v>
      </c>
      <c r="K47" s="60" t="s">
        <v>207</v>
      </c>
      <c r="L47" s="60">
        <v>9.1999999999999998E-2</v>
      </c>
      <c r="M47" s="60">
        <v>0.152</v>
      </c>
      <c r="N47" s="60" t="s">
        <v>208</v>
      </c>
      <c r="O47" s="61"/>
      <c r="P47" s="62"/>
      <c r="Q47" s="62"/>
    </row>
    <row r="48" spans="1:17" x14ac:dyDescent="0.3">
      <c r="A48" s="60" t="s">
        <v>209</v>
      </c>
      <c r="B48" s="60" t="s">
        <v>177</v>
      </c>
      <c r="C48" s="60" t="s">
        <v>210</v>
      </c>
      <c r="K48" s="60" t="s">
        <v>211</v>
      </c>
      <c r="L48" s="60">
        <v>3</v>
      </c>
      <c r="M48" s="60">
        <v>2</v>
      </c>
      <c r="N48" s="56" t="s">
        <v>212</v>
      </c>
    </row>
    <row r="49" spans="1:17" x14ac:dyDescent="0.3">
      <c r="A49" s="60" t="s">
        <v>191</v>
      </c>
      <c r="B49" s="60" t="s">
        <v>177</v>
      </c>
      <c r="C49" s="60" t="s">
        <v>213</v>
      </c>
      <c r="K49" s="60" t="s">
        <v>214</v>
      </c>
      <c r="L49" s="56">
        <f>L47*L48</f>
        <v>0.27600000000000002</v>
      </c>
      <c r="M49" s="56">
        <f>M47*M48</f>
        <v>0.30399999999999999</v>
      </c>
      <c r="N49" s="60" t="s">
        <v>165</v>
      </c>
    </row>
    <row r="50" spans="1:17" x14ac:dyDescent="0.3">
      <c r="A50" s="60" t="s">
        <v>215</v>
      </c>
      <c r="B50" s="60" t="s">
        <v>177</v>
      </c>
      <c r="C50" s="60" t="s">
        <v>216</v>
      </c>
      <c r="K50" s="60" t="s">
        <v>217</v>
      </c>
      <c r="L50" s="60">
        <v>10</v>
      </c>
      <c r="M50" s="60">
        <v>10</v>
      </c>
      <c r="N50" s="60" t="s">
        <v>170</v>
      </c>
    </row>
    <row r="51" spans="1:17" x14ac:dyDescent="0.3">
      <c r="A51" s="60" t="s">
        <v>196</v>
      </c>
      <c r="B51" s="60" t="s">
        <v>177</v>
      </c>
      <c r="C51" s="60" t="s">
        <v>218</v>
      </c>
      <c r="K51" s="60" t="s">
        <v>219</v>
      </c>
      <c r="L51" s="60">
        <v>57</v>
      </c>
      <c r="M51" s="60">
        <v>5</v>
      </c>
      <c r="N51" s="60" t="s">
        <v>172</v>
      </c>
      <c r="P51" s="65"/>
    </row>
    <row r="52" spans="1:17" x14ac:dyDescent="0.3">
      <c r="A52" s="60" t="s">
        <v>79</v>
      </c>
      <c r="B52" s="60" t="s">
        <v>177</v>
      </c>
      <c r="C52" s="60" t="s">
        <v>220</v>
      </c>
      <c r="K52" s="60" t="s">
        <v>174</v>
      </c>
      <c r="L52" s="60">
        <v>57</v>
      </c>
      <c r="M52" s="60">
        <v>5</v>
      </c>
      <c r="N52" s="60" t="s">
        <v>172</v>
      </c>
      <c r="P52" s="65"/>
    </row>
    <row r="53" spans="1:17" x14ac:dyDescent="0.3">
      <c r="A53" s="60" t="s">
        <v>67</v>
      </c>
      <c r="B53" s="60" t="s">
        <v>177</v>
      </c>
      <c r="C53" s="60" t="s">
        <v>68</v>
      </c>
      <c r="K53" s="60" t="s">
        <v>179</v>
      </c>
      <c r="L53" s="56">
        <v>80</v>
      </c>
      <c r="M53" s="56">
        <v>56.8</v>
      </c>
      <c r="N53" s="56" t="s">
        <v>180</v>
      </c>
      <c r="P53" s="65"/>
    </row>
    <row r="54" spans="1:17" x14ac:dyDescent="0.3">
      <c r="A54" s="60" t="s">
        <v>75</v>
      </c>
      <c r="B54" s="60" t="s">
        <v>177</v>
      </c>
      <c r="C54" s="60" t="s">
        <v>221</v>
      </c>
      <c r="K54" s="60" t="s">
        <v>183</v>
      </c>
      <c r="L54" s="56">
        <v>1E-3</v>
      </c>
      <c r="M54" s="56">
        <v>1E-3</v>
      </c>
      <c r="N54" s="60" t="s">
        <v>184</v>
      </c>
      <c r="P54" s="65"/>
    </row>
    <row r="55" spans="1:17" x14ac:dyDescent="0.3">
      <c r="A55" s="60" t="s">
        <v>85</v>
      </c>
      <c r="B55" s="60" t="s">
        <v>177</v>
      </c>
      <c r="C55" s="60" t="s">
        <v>199</v>
      </c>
      <c r="K55" s="60" t="s">
        <v>187</v>
      </c>
      <c r="L55" s="56">
        <v>365</v>
      </c>
      <c r="M55" s="56">
        <v>365</v>
      </c>
      <c r="N55" s="56" t="s">
        <v>188</v>
      </c>
    </row>
    <row r="56" spans="1:17" x14ac:dyDescent="0.3">
      <c r="A56" s="60" t="s">
        <v>87</v>
      </c>
      <c r="B56" s="60" t="s">
        <v>177</v>
      </c>
      <c r="C56" s="60" t="s">
        <v>200</v>
      </c>
    </row>
    <row r="58" spans="1:17" x14ac:dyDescent="0.3">
      <c r="A58" s="60"/>
      <c r="B58" s="60"/>
      <c r="C58" s="60"/>
    </row>
    <row r="59" spans="1:17" x14ac:dyDescent="0.3">
      <c r="A59" s="57" t="s">
        <v>222</v>
      </c>
      <c r="K59" s="59" t="s">
        <v>223</v>
      </c>
      <c r="L59" s="60"/>
      <c r="M59" s="60"/>
    </row>
    <row r="60" spans="1:17" x14ac:dyDescent="0.3">
      <c r="K60" s="59" t="s">
        <v>150</v>
      </c>
      <c r="L60" s="60" t="s">
        <v>19</v>
      </c>
      <c r="M60" s="60"/>
    </row>
    <row r="61" spans="1:17" x14ac:dyDescent="0.3">
      <c r="K61" s="57" t="s">
        <v>151</v>
      </c>
      <c r="L61" s="56">
        <v>10</v>
      </c>
    </row>
    <row r="62" spans="1:17" x14ac:dyDescent="0.3">
      <c r="K62" s="57" t="s">
        <v>152</v>
      </c>
      <c r="L62" s="59" t="s">
        <v>153</v>
      </c>
      <c r="M62" s="59" t="s">
        <v>154</v>
      </c>
      <c r="N62" s="57"/>
      <c r="P62" s="57"/>
      <c r="Q62" s="57"/>
    </row>
    <row r="63" spans="1:17" x14ac:dyDescent="0.3">
      <c r="K63" s="59" t="s">
        <v>50</v>
      </c>
      <c r="L63" s="59" t="s">
        <v>155</v>
      </c>
      <c r="M63" s="57" t="s">
        <v>155</v>
      </c>
      <c r="N63" s="59" t="s">
        <v>156</v>
      </c>
      <c r="O63" s="61"/>
      <c r="P63" s="68" t="s">
        <v>153</v>
      </c>
      <c r="Q63" s="68" t="s">
        <v>204</v>
      </c>
    </row>
    <row r="64" spans="1:17" x14ac:dyDescent="0.3">
      <c r="K64" s="60" t="s">
        <v>158</v>
      </c>
      <c r="L64" s="60">
        <v>0.06</v>
      </c>
      <c r="M64" s="60">
        <v>0.06</v>
      </c>
      <c r="N64" s="60" t="s">
        <v>145</v>
      </c>
      <c r="O64" s="61" t="s">
        <v>157</v>
      </c>
      <c r="P64" s="62">
        <f>L64*L66*L67*L68*L73*L74/L72</f>
        <v>3.1151250000000003E-7</v>
      </c>
      <c r="Q64" s="62">
        <f>M64*M66*M67*M68*M73*M74/M72</f>
        <v>2.3850000000000002E-7</v>
      </c>
    </row>
    <row r="65" spans="1:17" x14ac:dyDescent="0.3">
      <c r="K65" s="60" t="s">
        <v>160</v>
      </c>
      <c r="L65" s="60">
        <v>4.2000000000000003E-2</v>
      </c>
      <c r="M65" s="60">
        <v>4.2000000000000003E-2</v>
      </c>
      <c r="N65" s="60" t="s">
        <v>145</v>
      </c>
      <c r="O65" s="61" t="s">
        <v>159</v>
      </c>
      <c r="P65" s="62">
        <f>(L65*L66*L67*L68*L69*L70*L73*L74)/(L72*L71*L75)</f>
        <v>5.9742123287671233E-9</v>
      </c>
      <c r="Q65" s="62">
        <f>(M65*M66*M67*M68*M69*M70*M73*M74)/(M72*M71*M75)</f>
        <v>4.5739726027397269E-9</v>
      </c>
    </row>
    <row r="66" spans="1:17" x14ac:dyDescent="0.3">
      <c r="A66" s="60" t="s">
        <v>205</v>
      </c>
      <c r="B66" s="60" t="s">
        <v>177</v>
      </c>
      <c r="C66" s="60" t="s">
        <v>206</v>
      </c>
      <c r="K66" s="60" t="s">
        <v>224</v>
      </c>
      <c r="L66" s="69">
        <v>7.1000000000000004E-3</v>
      </c>
      <c r="M66" s="69">
        <v>7.1000000000000004E-3</v>
      </c>
      <c r="N66" s="60" t="s">
        <v>225</v>
      </c>
      <c r="P66" s="65"/>
      <c r="Q66" s="65"/>
    </row>
    <row r="67" spans="1:17" ht="16" x14ac:dyDescent="0.3">
      <c r="A67" s="60" t="s">
        <v>209</v>
      </c>
      <c r="B67" s="60" t="s">
        <v>177</v>
      </c>
      <c r="C67" s="60" t="s">
        <v>210</v>
      </c>
      <c r="K67" s="60" t="s">
        <v>226</v>
      </c>
      <c r="L67" s="60">
        <v>19500</v>
      </c>
      <c r="M67" s="60">
        <v>15900</v>
      </c>
      <c r="N67" s="60" t="s">
        <v>227</v>
      </c>
      <c r="P67" s="65"/>
      <c r="Q67" s="65"/>
    </row>
    <row r="68" spans="1:17" x14ac:dyDescent="0.3">
      <c r="A68" s="60" t="s">
        <v>191</v>
      </c>
      <c r="B68" s="60" t="s">
        <v>177</v>
      </c>
      <c r="C68" s="60" t="s">
        <v>228</v>
      </c>
      <c r="K68" s="60" t="s">
        <v>211</v>
      </c>
      <c r="L68" s="60">
        <v>3</v>
      </c>
      <c r="M68" s="60">
        <v>2</v>
      </c>
      <c r="N68" s="60" t="s">
        <v>212</v>
      </c>
    </row>
    <row r="69" spans="1:17" x14ac:dyDescent="0.3">
      <c r="A69" s="60" t="s">
        <v>125</v>
      </c>
      <c r="B69" s="60" t="s">
        <v>177</v>
      </c>
      <c r="C69" s="60" t="s">
        <v>229</v>
      </c>
      <c r="K69" s="60" t="s">
        <v>217</v>
      </c>
      <c r="L69" s="60">
        <v>10</v>
      </c>
      <c r="M69" s="60">
        <v>10</v>
      </c>
      <c r="N69" s="60" t="s">
        <v>170</v>
      </c>
    </row>
    <row r="70" spans="1:17" ht="16" x14ac:dyDescent="0.3">
      <c r="A70" s="60" t="s">
        <v>118</v>
      </c>
      <c r="B70" s="60" t="s">
        <v>177</v>
      </c>
      <c r="C70" s="60" t="s">
        <v>230</v>
      </c>
      <c r="K70" s="60" t="s">
        <v>219</v>
      </c>
      <c r="L70" s="60">
        <v>57</v>
      </c>
      <c r="M70" s="60">
        <v>5</v>
      </c>
      <c r="N70" s="60" t="s">
        <v>172</v>
      </c>
      <c r="P70" s="65"/>
    </row>
    <row r="71" spans="1:17" x14ac:dyDescent="0.3">
      <c r="A71" s="60" t="s">
        <v>106</v>
      </c>
      <c r="B71" s="56" t="s">
        <v>177</v>
      </c>
      <c r="C71" s="60" t="s">
        <v>107</v>
      </c>
      <c r="K71" s="60" t="s">
        <v>174</v>
      </c>
      <c r="L71" s="60">
        <v>57</v>
      </c>
      <c r="M71" s="60">
        <v>5</v>
      </c>
      <c r="N71" s="60" t="s">
        <v>172</v>
      </c>
      <c r="P71" s="65"/>
    </row>
    <row r="72" spans="1:17" x14ac:dyDescent="0.3">
      <c r="A72" s="60" t="s">
        <v>196</v>
      </c>
      <c r="B72" s="60" t="s">
        <v>177</v>
      </c>
      <c r="C72" s="60" t="s">
        <v>218</v>
      </c>
      <c r="K72" s="60" t="s">
        <v>179</v>
      </c>
      <c r="L72" s="56">
        <v>80</v>
      </c>
      <c r="M72" s="56">
        <v>56.8</v>
      </c>
      <c r="N72" s="56" t="s">
        <v>180</v>
      </c>
      <c r="P72" s="65"/>
    </row>
    <row r="73" spans="1:17" x14ac:dyDescent="0.3">
      <c r="A73" s="60" t="s">
        <v>79</v>
      </c>
      <c r="B73" s="60" t="s">
        <v>177</v>
      </c>
      <c r="C73" s="60" t="s">
        <v>220</v>
      </c>
      <c r="K73" s="60" t="s">
        <v>183</v>
      </c>
      <c r="L73" s="56">
        <v>1E-3</v>
      </c>
      <c r="M73" s="56">
        <v>1E-3</v>
      </c>
      <c r="N73" s="60" t="s">
        <v>184</v>
      </c>
      <c r="P73" s="65"/>
    </row>
    <row r="74" spans="1:17" ht="16" x14ac:dyDescent="0.3">
      <c r="A74" s="60" t="s">
        <v>67</v>
      </c>
      <c r="B74" s="60" t="s">
        <v>177</v>
      </c>
      <c r="C74" s="60" t="s">
        <v>68</v>
      </c>
      <c r="K74" s="60" t="s">
        <v>187</v>
      </c>
      <c r="L74" s="56">
        <v>1E-3</v>
      </c>
      <c r="M74" s="56">
        <v>1E-3</v>
      </c>
      <c r="N74" s="56" t="s">
        <v>231</v>
      </c>
    </row>
    <row r="75" spans="1:17" x14ac:dyDescent="0.3">
      <c r="A75" s="60" t="s">
        <v>75</v>
      </c>
      <c r="B75" s="60" t="s">
        <v>177</v>
      </c>
      <c r="C75" s="60" t="s">
        <v>221</v>
      </c>
      <c r="K75" s="60" t="s">
        <v>232</v>
      </c>
      <c r="L75" s="56">
        <v>365</v>
      </c>
      <c r="M75" s="56">
        <v>365</v>
      </c>
      <c r="N75" s="56" t="s">
        <v>188</v>
      </c>
    </row>
    <row r="76" spans="1:17" x14ac:dyDescent="0.3">
      <c r="A76" s="60" t="s">
        <v>85</v>
      </c>
      <c r="B76" s="60" t="s">
        <v>177</v>
      </c>
      <c r="C76" s="60" t="s">
        <v>199</v>
      </c>
    </row>
    <row r="77" spans="1:17" ht="16" x14ac:dyDescent="0.3">
      <c r="A77" s="60" t="s">
        <v>87</v>
      </c>
      <c r="B77" s="60" t="s">
        <v>177</v>
      </c>
      <c r="C77" s="60" t="s">
        <v>233</v>
      </c>
    </row>
    <row r="78" spans="1:17" x14ac:dyDescent="0.3">
      <c r="A78" s="60" t="s">
        <v>129</v>
      </c>
      <c r="B78" s="60" t="s">
        <v>177</v>
      </c>
      <c r="C78" s="60" t="s">
        <v>200</v>
      </c>
    </row>
  </sheetData>
  <sheetProtection sheet="1" objects="1" scenarios="1" formatCells="0" formatColumns="0" formatRows="0" sort="0" autoFilter="0"/>
  <mergeCells count="1">
    <mergeCell ref="A33:J3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t T K R V m / 8 c y u k A A A A 9 g A A A B I A H A B D b 2 5 m a W c v U G F j a 2 F n Z S 5 4 b W w g o h g A K K A U A A A A A A A A A A A A A A A A A A A A A A A A A A A A h Y 9 B D o I w F E S v Q r q n L Z g Y J J + y c C u J C d G 4 J a V C I 3 w M L Z a 7 u f B I X k G M o u 5 c z p u 3 m L l f b 5 C O b e N d V G 9 0 h w k J K C e e Q t m V G q u E D P b o R y Q V s C 3 k q a i U N 8 l o 4 t G U C a m t P c e M O e e o W 9 C u r 1 j I e c A O 2 S a X t W o L 8 p H 1 f 9 n X a G y B U h E B + 9 c Y E d K A R 3 Q V L S k H N k P I N H 6 F c N r 7 b H 8 g r I f G D r 0 S C v 1 d D m y O w N 4 f x A N Q S w M E F A A C A A g A t T K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U y k V Y o i k e 4 D g A A A B E A A A A T A B w A R m 9 y b X V s Y X M v U 2 V j d G l v b j E u b S C i G A A o o B Q A A A A A A A A A A A A A A A A A A A A A A A A A A A A r T k 0 u y c z P U w i G 0 I b W A F B L A Q I t A B Q A A g A I A L U y k V Z v / H M r p A A A A P Y A A A A S A A A A A A A A A A A A A A A A A A A A A A B D b 2 5 m a W c v U G F j a 2 F n Z S 5 4 b W x Q S w E C L Q A U A A I A C A C 1 M p F W D 8 r p q 6 Q A A A D p A A A A E w A A A A A A A A A A A A A A A A D w A A A A W 0 N v b n R l b n R f V H l w Z X N d L n h t b F B L A Q I t A B Q A A g A I A L U y k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z 8 E K K s 4 o T K N / Q H A Z N c Q 9 A A A A A A I A A A A A A A N m A A D A A A A A E A A A A P q X v 0 H 7 J l + v J 8 S v S s V R K o 0 A A A A A B I A A A K A A A A A Q A A A A w p b Y B B R e C X M F v X b n / U w 6 / F A A A A A n f Y A Z V Y U X k b i + L f o 0 H U k S 5 A y b O Q a I H y 0 K E 8 V 9 9 J B s j k b f P F 1 y D / / B f M 8 z 8 V B u d V a E p B l a i E X K 9 r h 6 n 0 S B U x t Q K 4 v m a o l W A s l P 4 x T X L P J 0 n x Q A A A C g 5 L h 3 U Y v R 9 e S k 9 f c m N 2 P s F w n 8 C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23352F79007E408EFF44D6142FFCE2" ma:contentTypeVersion="21" ma:contentTypeDescription="Create a new document." ma:contentTypeScope="" ma:versionID="e95dd583e1418bbab84cc60b808c79a9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fecc2597-e8fd-4279-ac06-bd7c891938be" xmlns:ns6="ead8da0f-3542-4e50-96c8-f1f698624e86" targetNamespace="http://schemas.microsoft.com/office/2006/metadata/properties" ma:root="true" ma:fieldsID="2f7c14c724f6fd5b0410ef8d6affcf61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fecc2597-e8fd-4279-ac06-bd7c891938be"/>
    <xsd:import namespace="ead8da0f-3542-4e50-96c8-f1f698624e8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2:e3f09c3df709400db2417a7161762d62" minOccurs="0"/>
                <xsd:element ref="ns5:SharedWithUsers" minOccurs="0"/>
                <xsd:element ref="ns5:SharedWithDetails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  <xsd:element ref="ns6:MediaServiceDateTaken" minOccurs="0"/>
                <xsd:element ref="ns6:MediaServiceLocation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60cad11-562a-4490-8456-b2fd6f157897}" ma:internalName="TaxCatchAllLabel" ma:readOnly="true" ma:showField="CatchAllDataLabel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60cad11-562a-4490-8456-b2fd6f157897}" ma:internalName="TaxCatchAll" ma:showField="CatchAllData" ma:web="fecc2597-e8fd-4279-ac06-bd7c8919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f09c3df709400db2417a7161762d62" ma:index="28" nillable="true" ma:taxonomy="true" ma:internalName="e3f09c3df709400db2417a7161762d62" ma:taxonomyFieldName="EPA_x0020_Subject" ma:displayName="EPA Subject" ma:readOnly="false" ma:default="" ma:fieldId="{e3f09c3d-f709-400d-b241-7a7161762d62}" ma:taxonomyMulti="true" ma:sspId="29f62856-1543-49d4-a736-4569d363f533" ma:termSetId="7a3d4ae0-7e62-45a2-a406-c6a8a6a8eee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c2597-e8fd-4279-ac06-bd7c891938be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8da0f-3542-4e50-96c8-f1f698624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4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4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4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Coverage xmlns="http://schemas.microsoft.com/sharepoint/v3/fields" xsi:nil="true"/>
    <Record xmlns="4ffa91fb-a0ff-4ac5-b2db-65c790d184a4">Shared</Record>
    <EPA_x0020_Office xmlns="4ffa91fb-a0ff-4ac5-b2db-65c790d184a4" xsi:nil="true"/>
    <Document_x0020_Creation_x0020_Date xmlns="4ffa91fb-a0ff-4ac5-b2db-65c790d184a4">2024-09-16T20:28:21+00:00</Document_x0020_Creation_x0020_Date>
    <EPA_x0020_Related_x0020_Documents xmlns="4ffa91fb-a0ff-4ac5-b2db-65c790d184a4" xsi:nil="true"/>
    <_Source xmlns="http://schemas.microsoft.com/sharepoint/v3/fields" xsi:nil="true"/>
    <CategoryDescription xmlns="http://schemas.microsoft.com/sharepoint.v3" xsi:nil="true"/>
    <EPA_x0020_Contributor xmlns="4ffa91fb-a0ff-4ac5-b2db-65c790d184a4">
      <UserInfo>
        <DisplayName/>
        <AccountId xsi:nil="true"/>
        <AccountType/>
      </UserInfo>
    </EPA_x0020_Contributor>
    <TaxKeywordTaxHTField xmlns="4ffa91fb-a0ff-4ac5-b2db-65c790d184a4">
      <Terms xmlns="http://schemas.microsoft.com/office/infopath/2007/PartnerControls"/>
    </TaxKeywordTaxHTField>
    <Rights xmlns="4ffa91fb-a0ff-4ac5-b2db-65c790d184a4" xsi:nil="true"/>
    <External_x0020_Contributor xmlns="4ffa91fb-a0ff-4ac5-b2db-65c790d184a4" xsi:nil="true"/>
    <Identifier xmlns="4ffa91fb-a0ff-4ac5-b2db-65c790d184a4" xsi:nil="true"/>
    <_ip_UnifiedCompliancePolicyUIAction xmlns="http://schemas.microsoft.com/sharepoint/v3" xsi:nil="true"/>
    <Creator xmlns="4ffa91fb-a0ff-4ac5-b2db-65c790d184a4">
      <UserInfo>
        <DisplayName/>
        <AccountId xsi:nil="true"/>
        <AccountType/>
      </UserInfo>
    </Creator>
    <_ip_UnifiedCompliancePolicyProperties xmlns="http://schemas.microsoft.com/sharepoint/v3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lcf76f155ced4ddcb4097134ff3c332f xmlns="ead8da0f-3542-4e50-96c8-f1f698624e86">
      <Terms xmlns="http://schemas.microsoft.com/office/infopath/2007/PartnerControls"/>
    </lcf76f155ced4ddcb4097134ff3c332f>
    <TaxCatchAll xmlns="4ffa91fb-a0ff-4ac5-b2db-65c790d184a4">
      <Value>137</Value>
      <Value>1830</Value>
      <Value>1766</Value>
      <Value>1828</Value>
      <Value>1827</Value>
    </TaxCatchAll>
    <e3f09c3df709400db2417a7161762d62 xmlns="4ffa91fb-a0ff-4ac5-b2db-65c790d184a4">
      <Terms xmlns="http://schemas.microsoft.com/office/infopath/2007/PartnerControls"/>
    </e3f09c3df709400db2417a7161762d62>
  </documentManagement>
</p:properties>
</file>

<file path=customXml/itemProps1.xml><?xml version="1.0" encoding="utf-8"?>
<ds:datastoreItem xmlns:ds="http://schemas.openxmlformats.org/officeDocument/2006/customXml" ds:itemID="{D6842BCC-89DB-4B35-89A6-75435ACAEA2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27DE642-C319-4080-8752-3178F03F6701}"/>
</file>

<file path=customXml/itemProps3.xml><?xml version="1.0" encoding="utf-8"?>
<ds:datastoreItem xmlns:ds="http://schemas.openxmlformats.org/officeDocument/2006/customXml" ds:itemID="{9E2D06E1-E30D-46C2-AB76-6158D92966FE}"/>
</file>

<file path=customXml/itemProps4.xml><?xml version="1.0" encoding="utf-8"?>
<ds:datastoreItem xmlns:ds="http://schemas.openxmlformats.org/officeDocument/2006/customXml" ds:itemID="{0E5CC445-D7BC-465B-A987-D249F8454645}"/>
</file>

<file path=customXml/itemProps5.xml><?xml version="1.0" encoding="utf-8"?>
<ds:datastoreItem xmlns:ds="http://schemas.openxmlformats.org/officeDocument/2006/customXml" ds:itemID="{B057B03D-69B3-45D2-BD2D-5D01AEE2B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 Page</vt:lpstr>
      <vt:lpstr>ReadMe</vt:lpstr>
      <vt:lpstr>Max Release DW Calcs</vt:lpstr>
      <vt:lpstr>Max Release Oral Calc</vt:lpstr>
      <vt:lpstr>Max Release Derm Calc</vt:lpstr>
      <vt:lpstr>Exposure Inputs</vt:lpstr>
      <vt:lpstr>Exposure Equations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2025-05-28T14:12:48Z</dcterms:created>
  <dcterms:modified xsi:type="dcterms:W3CDTF">2025-05-28T14:14:47Z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Document_x0020_Type">
    <vt:lpwstr/>
  </property>
  <property fmtid="{D5CDD505-2E9C-101B-9397-08002B2CF9AE}" pid="4" name="MediaServiceImageTags">
    <vt:lpwstr/>
  </property>
  <property fmtid="{D5CDD505-2E9C-101B-9397-08002B2CF9AE}" pid="5" name="ContentTypeId">
    <vt:lpwstr>0x010100D723352F79007E408EFF44D6142FFCE2</vt:lpwstr>
  </property>
  <property fmtid="{D5CDD505-2E9C-101B-9397-08002B2CF9AE}" pid="6" name="EPA Subject">
    <vt:lpwstr/>
  </property>
  <property fmtid="{D5CDD505-2E9C-101B-9397-08002B2CF9AE}" pid="7" name="EPA_x0020_Subject">
    <vt:lpwstr/>
  </property>
  <property fmtid="{D5CDD505-2E9C-101B-9397-08002B2CF9AE}" pid="8" name="Document Type">
    <vt:lpwstr/>
  </property>
</Properties>
</file>