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464" documentId="8_{7C26BFC9-6526-4C67-BEEA-C135DB88ABB2}" xr6:coauthVersionLast="47" xr6:coauthVersionMax="47" xr10:uidLastSave="{BF602655-9222-4363-A905-536D9A7B8316}"/>
  <bookViews>
    <workbookView xWindow="28680" yWindow="-120" windowWidth="29040" windowHeight="17520" tabRatio="899" xr2:uid="{3E844F0C-A553-4D64-AF66-7A91699FB198}"/>
  </bookViews>
  <sheets>
    <sheet name="Cover Page" sheetId="94" r:id="rId1"/>
    <sheet name="ReadMe" sheetId="89" r:id="rId2"/>
    <sheet name="Max Release DW Calcs (0% DWT)" sheetId="93" r:id="rId3"/>
    <sheet name="Max Release Oral Calc" sheetId="82" r:id="rId4"/>
    <sheet name="Max Release Derm Calc" sheetId="83" r:id="rId5"/>
    <sheet name="Exposure Inputs" sheetId="69" r:id="rId6"/>
    <sheet name="Exposure Equations" sheetId="81" r:id="rId7"/>
  </sheets>
  <externalReferences>
    <externalReference r:id="rId8"/>
    <externalReference r:id="rId9"/>
    <externalReference r:id="rId10"/>
    <externalReference r:id="rId11"/>
  </externalReferences>
  <definedNames>
    <definedName name="_8_hr">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localSheetId="0" hidden="1">10</definedName>
    <definedName name="_AtRisk_SimSetting_ConvergenceTestingPeriod" hidden="1">100</definedName>
    <definedName name="_AtRisk_SimSetting_ConvergenceTolerance" localSheetId="0" hidden="1">0.01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8</definedName>
    <definedName name="_AtRisk_SimSetting_MultipleCPUManualCount" hidden="1">8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15</definedName>
    <definedName name="_AtRisk_SimSetting_ReportOptionReportsFileType" hidden="1">1</definedName>
    <definedName name="_AtRisk_SimSetting_ReportOptionSelectiveQR" hidden="1">FALSE</definedName>
    <definedName name="_AtRisk_SimSetting_ReportsList" hidden="1">15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4" hidden="1">'Max Release Derm Calc'!$A$4:$I$6</definedName>
    <definedName name="_xlnm._FilterDatabase" localSheetId="2" hidden="1">'Max Release DW Calcs (0% DWT)'!$A$4:$AF$7</definedName>
    <definedName name="_xlnm._FilterDatabase" localSheetId="3" hidden="1">'Max Release Oral Calc'!$A$4:$I$6</definedName>
    <definedName name="AT">[1]Constants!$C$12</definedName>
    <definedName name="AT_50th_non_cancer">[2]Constants!$C$11</definedName>
    <definedName name="AT_50th_non_cancer_DC">[2]Constants!$C$25</definedName>
    <definedName name="AT_95th_non_cancer">[2]Constants!$C$10</definedName>
    <definedName name="AT_95th_non_cancer_DC">[2]Constants!$C$24</definedName>
    <definedName name="AT_AC">[2]Constants!$C$4</definedName>
    <definedName name="AT_AC_DC">[2]Constants!$C$17</definedName>
    <definedName name="AT_ADC_high">[1]Constants!$C$18</definedName>
    <definedName name="AT_ADC_mid">[1]Constants!$C$17</definedName>
    <definedName name="AT_cancer">[2]Constants!$C$12</definedName>
    <definedName name="AT_cancer_DC">[2]Constants!$C$26</definedName>
    <definedName name="AT_LADC">[1]Constants!$C$19</definedName>
    <definedName name="AWD">[2]Constants!$C$6</definedName>
    <definedName name="AWD_DC_50th">[2]Constants!$C$20</definedName>
    <definedName name="AWD_DC_95th">[2]Constants!$C$19</definedName>
    <definedName name="BW_default">'[3]Exposure Factors'!$C$4</definedName>
    <definedName name="BW_F">'[3]Exposure Factors'!$D$4</definedName>
    <definedName name="CASRN">'[4]Table 1_Scoping'!#REF!</definedName>
    <definedName name="ED">[1]Constants!$C$11</definedName>
    <definedName name="ED_8">'[3]List Values'!$H$6</definedName>
    <definedName name="ED_AC">[2]Constants!$C$3</definedName>
    <definedName name="ED_AC_DC">[2]Constants!$C$16</definedName>
    <definedName name="ED_chronic">[2]Constants!$C$5</definedName>
    <definedName name="ED_chronic_DC">[2]Constants!$C$18</definedName>
    <definedName name="EF">[1]Constants!$C$13</definedName>
    <definedName name="EFID">'[3]List Values'!$H$11</definedName>
    <definedName name="ID">'[3]List Values'!$H$12</definedName>
    <definedName name="LT">'[3]List Values'!$H$15</definedName>
    <definedName name="Mol_Vol">'[3]List Values'!#REF!</definedName>
    <definedName name="MW">'[3]List Values'!#REF!</definedName>
    <definedName name="Pal_Workbook_GUID" hidden="1">"QFFA8IQU6YFGRFCXE7L4LIWR"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localSheetId="0" hidden="1">6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localSheetId="0" hidden="1">TRUE</definedName>
    <definedName name="RiskMultipleCPUSupportEnabled" hidden="1">FALSE</definedName>
    <definedName name="RiskNumIterations" localSheetId="0" hidden="1">1000000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localSheetId="0" hidden="1">TRUE</definedName>
    <definedName name="RiskUseMultipleCPUs" hidden="1">FALSE</definedName>
    <definedName name="WorkBreathRate">'[3]Exposure Factors'!$C$10</definedName>
    <definedName name="WY_50th">[2]Constants!$C$8</definedName>
    <definedName name="WY_50th_DC">[2]Constants!$C$22</definedName>
    <definedName name="WY_95th">[2]Constants!$C$7</definedName>
    <definedName name="WY_95th_DC">[2]Constants!$C$21</definedName>
    <definedName name="WY_high" localSheetId="0">'[3]List Values'!$H$14</definedName>
    <definedName name="WY_high">[1]Constants!$C$15</definedName>
    <definedName name="WY_mid" localSheetId="0">'[3]List Values'!$H$13</definedName>
    <definedName name="WY_mid">[1]Constants!$C$14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93" l="1"/>
  <c r="Y7" i="93"/>
  <c r="Y5" i="93"/>
  <c r="U6" i="93"/>
  <c r="W6" i="93" s="1"/>
  <c r="U7" i="93"/>
  <c r="U5" i="93"/>
  <c r="Q6" i="93"/>
  <c r="S6" i="93" s="1"/>
  <c r="Q7" i="93"/>
  <c r="Q5" i="93"/>
  <c r="D5" i="83"/>
  <c r="AA6" i="93"/>
  <c r="P65" i="81" l="1"/>
  <c r="P9" i="81"/>
  <c r="P10" i="81"/>
  <c r="P8" i="81"/>
  <c r="H6" i="83"/>
  <c r="F6" i="83"/>
  <c r="D6" i="83"/>
  <c r="H5" i="83"/>
  <c r="F5" i="83"/>
  <c r="S7" i="93"/>
  <c r="W7" i="93"/>
  <c r="AA7" i="93"/>
  <c r="S5" i="93"/>
  <c r="W5" i="93"/>
  <c r="AA5" i="93"/>
  <c r="P45" i="81"/>
  <c r="H22" i="69" l="1"/>
  <c r="G6" i="83" l="1"/>
  <c r="I6" i="83"/>
  <c r="E6" i="83"/>
  <c r="G5" i="83"/>
  <c r="I5" i="83"/>
  <c r="E5" i="83"/>
  <c r="E41" i="69"/>
  <c r="E38" i="69"/>
  <c r="D35" i="69"/>
  <c r="D38" i="69" s="1"/>
  <c r="C35" i="69"/>
  <c r="C38" i="69" s="1"/>
  <c r="D5" i="82" l="1"/>
  <c r="E5" i="82" s="1"/>
  <c r="D6" i="82"/>
  <c r="E6" i="82" s="1"/>
  <c r="F5" i="82"/>
  <c r="G5" i="82" s="1"/>
  <c r="F6" i="82"/>
  <c r="G6" i="82" s="1"/>
  <c r="H5" i="82"/>
  <c r="I5" i="82" s="1"/>
  <c r="H6" i="82"/>
  <c r="I6" i="82" s="1"/>
  <c r="Q65" i="81"/>
  <c r="Q64" i="81"/>
  <c r="P64" i="81"/>
  <c r="M49" i="81"/>
  <c r="Q46" i="81" s="1"/>
  <c r="L49" i="81"/>
  <c r="P46" i="81" s="1"/>
  <c r="Q9" i="81"/>
  <c r="Q7" i="81"/>
  <c r="P7" i="81"/>
  <c r="Q10" i="81"/>
  <c r="Q45" i="81" l="1"/>
  <c r="Q8" i="81"/>
  <c r="C53" i="69" l="1"/>
  <c r="E52" i="69"/>
  <c r="D52" i="69"/>
  <c r="C41" i="69"/>
  <c r="D41" i="69"/>
  <c r="E39" i="69"/>
  <c r="D39" i="69"/>
  <c r="C39" i="69"/>
  <c r="D53" i="69" l="1"/>
  <c r="E53" i="69"/>
  <c r="H20" i="69" l="1"/>
  <c r="C27" i="69"/>
  <c r="H26" i="69"/>
  <c r="H27" i="69" s="1"/>
  <c r="G26" i="69"/>
  <c r="G27" i="69" s="1"/>
  <c r="F26" i="69"/>
  <c r="F27" i="69" s="1"/>
  <c r="E26" i="69"/>
  <c r="E27" i="69" s="1"/>
  <c r="D26" i="69"/>
  <c r="D27" i="69" s="1"/>
  <c r="G24" i="69"/>
  <c r="F24" i="69"/>
  <c r="E24" i="69"/>
  <c r="D24" i="69"/>
  <c r="C24" i="69"/>
  <c r="G23" i="69"/>
  <c r="F23" i="69"/>
  <c r="E23" i="69"/>
  <c r="D23" i="69"/>
  <c r="C23" i="69"/>
  <c r="H24" i="69"/>
  <c r="C13" i="69"/>
  <c r="H12" i="69"/>
  <c r="G12" i="69"/>
  <c r="F12" i="69"/>
  <c r="E12" i="69"/>
  <c r="D12" i="69"/>
  <c r="G10" i="69"/>
  <c r="F10" i="69"/>
  <c r="E10" i="69"/>
  <c r="G9" i="69"/>
  <c r="F9" i="69"/>
  <c r="E9" i="69"/>
  <c r="H8" i="69"/>
  <c r="D8" i="69"/>
  <c r="H7" i="69"/>
  <c r="C7" i="69"/>
  <c r="H6" i="69"/>
  <c r="C6" i="69"/>
  <c r="R6" i="93" l="1"/>
  <c r="R7" i="93"/>
  <c r="R5" i="93"/>
  <c r="J7" i="93"/>
  <c r="L7" i="93" s="1"/>
  <c r="J5" i="93"/>
  <c r="L5" i="93" s="1"/>
  <c r="J6" i="93"/>
  <c r="L6" i="93" s="1"/>
  <c r="O6" i="93"/>
  <c r="M6" i="93"/>
  <c r="M7" i="93"/>
  <c r="O7" i="93" s="1"/>
  <c r="M5" i="93"/>
  <c r="O5" i="93" s="1"/>
  <c r="N6" i="93"/>
  <c r="N7" i="93"/>
  <c r="N5" i="93"/>
  <c r="V6" i="93"/>
  <c r="V7" i="93"/>
  <c r="I6" i="93"/>
  <c r="K6" i="93" s="1"/>
  <c r="I7" i="93"/>
  <c r="I5" i="93"/>
  <c r="K5" i="93" s="1"/>
  <c r="AC6" i="93"/>
  <c r="AE6" i="93" s="1"/>
  <c r="AC7" i="93"/>
  <c r="AC5" i="93"/>
  <c r="AE7" i="93"/>
  <c r="AE5" i="93"/>
  <c r="K7" i="93"/>
  <c r="C9" i="69"/>
  <c r="C10" i="69"/>
  <c r="D9" i="69"/>
  <c r="D13" i="69"/>
  <c r="E13" i="69"/>
  <c r="F13" i="69"/>
  <c r="G13" i="69"/>
  <c r="H13" i="69"/>
  <c r="AD7" i="93" s="1"/>
  <c r="H23" i="69"/>
  <c r="H9" i="69"/>
  <c r="H10" i="69"/>
  <c r="D10" i="69"/>
  <c r="P6" i="93" l="1"/>
  <c r="X6" i="93"/>
  <c r="T6" i="93"/>
  <c r="AD5" i="93"/>
  <c r="AF5" i="93" s="1"/>
  <c r="AD6" i="93"/>
  <c r="Z7" i="93"/>
  <c r="AB7" i="93" s="1"/>
  <c r="AF6" i="93"/>
  <c r="Z5" i="93"/>
  <c r="AB5" i="93" s="1"/>
  <c r="Z6" i="93"/>
  <c r="AB6" i="93" s="1"/>
  <c r="V5" i="93"/>
  <c r="X5" i="93" s="1"/>
  <c r="AF7" i="93"/>
  <c r="P7" i="93"/>
  <c r="P5" i="93"/>
  <c r="T7" i="93"/>
  <c r="T5" i="93"/>
  <c r="X7" i="93"/>
</calcChain>
</file>

<file path=xl/sharedStrings.xml><?xml version="1.0" encoding="utf-8"?>
<sst xmlns="http://schemas.openxmlformats.org/spreadsheetml/2006/main" count="563" uniqueCount="238">
  <si>
    <t>Date</t>
  </si>
  <si>
    <t>Summary</t>
  </si>
  <si>
    <t xml:space="preserve">This spreadsheet calculates surface water concentrations as a result of water releases for DEHP, facility </t>
  </si>
  <si>
    <t>Tabs</t>
  </si>
  <si>
    <t>Details</t>
  </si>
  <si>
    <t>Max Release DW Calcs</t>
  </si>
  <si>
    <t xml:space="preserve">Drinking water exposure and risk estimates </t>
  </si>
  <si>
    <t>Max Release Oral Calc</t>
  </si>
  <si>
    <t>Oral ingestion via swimming exposure and risk estimates</t>
  </si>
  <si>
    <t>Max Release Dermal Calc</t>
  </si>
  <si>
    <t xml:space="preserve">Dermal absorption via swimming exposure and risk estimates </t>
  </si>
  <si>
    <t>Exposure Inputs</t>
  </si>
  <si>
    <t>List of exposure parameters, health values and sources used in calculation of risk calcs</t>
  </si>
  <si>
    <t>Exposure Equations</t>
  </si>
  <si>
    <t xml:space="preserve">Equations used for exposure estimates </t>
  </si>
  <si>
    <t>BCF</t>
  </si>
  <si>
    <t>AAR MOBILITY SYSTEMS</t>
  </si>
  <si>
    <t>Below Acute or Chronic Benchmark</t>
  </si>
  <si>
    <t>Release Drinking Water Calculations</t>
  </si>
  <si>
    <t>Rolling Average (Release Days) Release Scenario</t>
  </si>
  <si>
    <t>Adult (≥21 yrs)</t>
  </si>
  <si>
    <t>Infant (birth to &lt;1 year)</t>
  </si>
  <si>
    <t>Youth (16-20)</t>
  </si>
  <si>
    <t>Youth (11-15 yrs)</t>
  </si>
  <si>
    <t>Child (6-10 yrs)</t>
  </si>
  <si>
    <t>Toddler (1-5 yrs)</t>
  </si>
  <si>
    <t>Exposure</t>
  </si>
  <si>
    <t>Risk Characterization</t>
  </si>
  <si>
    <t>Scenario</t>
  </si>
  <si>
    <t>Release Estimate (kg/day)</t>
  </si>
  <si>
    <t>Removal Efficiency Applied (%)</t>
  </si>
  <si>
    <t>Harmonic Mean Concentration (ug/L)</t>
  </si>
  <si>
    <t>30Q5 Concentration (ug/L)</t>
  </si>
  <si>
    <r>
      <t>ADR</t>
    </r>
    <r>
      <rPr>
        <b/>
        <vertAlign val="subscript"/>
        <sz val="10"/>
        <color theme="1"/>
        <rFont val="Calibri"/>
        <family val="2"/>
        <scheme val="minor"/>
      </rPr>
      <t>POT</t>
    </r>
    <r>
      <rPr>
        <b/>
        <sz val="10"/>
        <color theme="1"/>
        <rFont val="Calibri"/>
        <family val="2"/>
        <scheme val="minor"/>
      </rPr>
      <t xml:space="preserve"> (mg/kg-day)</t>
    </r>
  </si>
  <si>
    <t>ADD (mg/kg-day)</t>
  </si>
  <si>
    <t>Acute MOE (ADR)</t>
  </si>
  <si>
    <t>Chronic MOE (ADD)</t>
  </si>
  <si>
    <t>Plastic Compounding, High-end from Modeling</t>
  </si>
  <si>
    <t xml:space="preserve">High from Monitoring </t>
  </si>
  <si>
    <t>--</t>
  </si>
  <si>
    <t>Max Release Oral Incidental Ingestion Calculations</t>
  </si>
  <si>
    <t>Rolling Average (287 Days) Release Scenario</t>
  </si>
  <si>
    <t>Max Release Incidental Demal Exposure Calculations</t>
  </si>
  <si>
    <t>Drinking Water Exposure Inputs</t>
  </si>
  <si>
    <t>Input</t>
  </si>
  <si>
    <t>Description (units)</t>
  </si>
  <si>
    <t>Adult
(≥ 21 yrs)</t>
  </si>
  <si>
    <t>Infant (birth-&lt; 1 year)</t>
  </si>
  <si>
    <t>Youth
(16-20 yrs)</t>
  </si>
  <si>
    <t>Youth
(11-15 yrs)</t>
  </si>
  <si>
    <t>Child
(6-10 yrs)</t>
  </si>
  <si>
    <t>Toddler
(1-5 yrs)</t>
  </si>
  <si>
    <t>Notes</t>
  </si>
  <si>
    <t>HERO Link</t>
  </si>
  <si>
    <r>
      <t>IR</t>
    </r>
    <r>
      <rPr>
        <vertAlign val="subscript"/>
        <sz val="11"/>
        <color theme="1"/>
        <rFont val="Calibri"/>
        <family val="2"/>
        <scheme val="minor"/>
      </rPr>
      <t>dw-a</t>
    </r>
  </si>
  <si>
    <t>Drinking water intake rate (L/day) - acute</t>
  </si>
  <si>
    <t>U.S. EPA Exposure Factors Handbook Chapter 3 (2019), Table 3-17, Consumer 95th percentile; weighted averages for adults (years 21 to 49 and 50+), for toddlers (years 1-2, 2-3, and 3-&lt;6).</t>
  </si>
  <si>
    <t>U.S. EPA, 2019, 7267482</t>
  </si>
  <si>
    <r>
      <t>IR</t>
    </r>
    <r>
      <rPr>
        <vertAlign val="subscript"/>
        <sz val="11"/>
        <color theme="1"/>
        <rFont val="Calibri"/>
        <family val="2"/>
        <scheme val="minor"/>
      </rPr>
      <t>dw-c</t>
    </r>
  </si>
  <si>
    <t>Drinking water intake rate (L/day) - chronic</t>
  </si>
  <si>
    <t xml:space="preserve">U.S. EPA Exposure Factors Handbook Chapter 3 (2019), Table 3-9 per capita mean values; weighted averages for adults (years 21 to 49 and 50+), for toddlers (years 1-2, 2-3, and 3-&lt;6). </t>
  </si>
  <si>
    <t>BW</t>
  </si>
  <si>
    <t>Body weight (kg)</t>
  </si>
  <si>
    <t xml:space="preserve">U.S. EPA Exposure Factors Handbook Chapter 8 (2011), Table 8-1 mean body weight; weighted average for infants (months 0-&lt;1, 1-&lt;3, 3-&lt;6, 6-12), for toddlers (years 1-2, 2-3, and 3-&lt;6). </t>
  </si>
  <si>
    <t>U.S. EPA, 2011, 7485096</t>
  </si>
  <si>
    <r>
      <t>DW/BW</t>
    </r>
    <r>
      <rPr>
        <vertAlign val="subscript"/>
        <sz val="11"/>
        <color theme="1"/>
        <rFont val="Calibri"/>
        <family val="2"/>
        <scheme val="minor"/>
      </rPr>
      <t>acute</t>
    </r>
  </si>
  <si>
    <t>Drinking water intake/body weight (L/kg-day)</t>
  </si>
  <si>
    <t>Calculation: ingestion rate / body weight</t>
  </si>
  <si>
    <r>
      <t>DW/BW</t>
    </r>
    <r>
      <rPr>
        <vertAlign val="subscript"/>
        <sz val="11"/>
        <color theme="1"/>
        <rFont val="Calibri"/>
        <family val="2"/>
        <scheme val="minor"/>
      </rPr>
      <t>chronic</t>
    </r>
  </si>
  <si>
    <t>AT</t>
  </si>
  <si>
    <r>
      <t>Averaging time (days for ADR</t>
    </r>
    <r>
      <rPr>
        <vertAlign val="subscript"/>
        <sz val="11"/>
        <color theme="1"/>
        <rFont val="Calibri"/>
        <family val="2"/>
        <scheme val="minor"/>
      </rPr>
      <t>POT</t>
    </r>
    <r>
      <rPr>
        <sz val="11"/>
        <color theme="1"/>
        <rFont val="Calibri"/>
        <family val="2"/>
        <scheme val="minor"/>
      </rPr>
      <t>)</t>
    </r>
  </si>
  <si>
    <t>All 1 day, per E-FAST methodology (2014)</t>
  </si>
  <si>
    <t>U.S. EPA, 2014, 4565445</t>
  </si>
  <si>
    <t>ED</t>
  </si>
  <si>
    <r>
      <t>Exposure duration (years for ADD, LADC</t>
    </r>
    <r>
      <rPr>
        <vertAlign val="subscript"/>
        <sz val="11"/>
        <color theme="1"/>
        <rFont val="Calibri"/>
        <family val="2"/>
        <scheme val="minor"/>
      </rPr>
      <t>POT</t>
    </r>
    <r>
      <rPr>
        <sz val="11"/>
        <color theme="1"/>
        <rFont val="Calibri"/>
        <family val="2"/>
        <scheme val="minor"/>
      </rPr>
      <t xml:space="preserve"> and LADD</t>
    </r>
    <r>
      <rPr>
        <vertAlign val="subscript"/>
        <sz val="11"/>
        <color theme="1"/>
        <rFont val="Calibri"/>
        <family val="2"/>
        <scheme val="minor"/>
      </rPr>
      <t>POT</t>
    </r>
    <r>
      <rPr>
        <sz val="11"/>
        <color theme="1"/>
        <rFont val="Calibri"/>
        <family val="2"/>
        <scheme val="minor"/>
      </rPr>
      <t xml:space="preserve">) </t>
    </r>
  </si>
  <si>
    <t xml:space="preserve">Number of years in age group, up to the 95th percentile residential occupancy period. U.S. EPA Exposure Factors Handbook Chapter 16 (2011), Table 16-5. </t>
  </si>
  <si>
    <t>Averaging time (years for ADD)</t>
  </si>
  <si>
    <r>
      <t>Averaging time (years for LADD</t>
    </r>
    <r>
      <rPr>
        <vertAlign val="subscript"/>
        <sz val="11"/>
        <color theme="1"/>
        <rFont val="Calibri"/>
        <family val="2"/>
        <scheme val="minor"/>
      </rPr>
      <t>POT</t>
    </r>
    <r>
      <rPr>
        <sz val="11"/>
        <color theme="1"/>
        <rFont val="Calibri"/>
        <family val="2"/>
        <scheme val="minor"/>
      </rPr>
      <t xml:space="preserve"> and LADC</t>
    </r>
    <r>
      <rPr>
        <vertAlign val="subscript"/>
        <sz val="11"/>
        <color theme="1"/>
        <rFont val="Calibri"/>
        <family val="2"/>
        <scheme val="minor"/>
      </rPr>
      <t>POT</t>
    </r>
    <r>
      <rPr>
        <sz val="11"/>
        <color theme="1"/>
        <rFont val="Calibri"/>
        <family val="2"/>
        <scheme val="minor"/>
      </rPr>
      <t xml:space="preserve">) </t>
    </r>
  </si>
  <si>
    <t xml:space="preserve">U.S. EPA Exposure Factors Handbook Chapter 18 (2011), Table 18-1. </t>
  </si>
  <si>
    <t>CF1</t>
  </si>
  <si>
    <t>Conversion factor (mg/µg)</t>
  </si>
  <si>
    <t>CF2</t>
  </si>
  <si>
    <t>Conversion factor (days/year)</t>
  </si>
  <si>
    <t>DWT</t>
  </si>
  <si>
    <t>Fish Ingestion Exposure Inputs - EFAST</t>
  </si>
  <si>
    <t>Fish ingestion rate (g/day) - acute</t>
  </si>
  <si>
    <t>Cited to 2011 EFH table 10-7</t>
  </si>
  <si>
    <t>Fish ingestion rate (g/day) - chronic</t>
  </si>
  <si>
    <t>Adult value cited to 2011 EFH table 10-31; no chronic data provided for other ages
(Yellow cells: tried scaling adult value by body weight ratio as first approximation. Scaling by acute ingestion rate ratio appears to give lower estimates.)</t>
  </si>
  <si>
    <t>EFAST considers 'small child 3-5 years' and 'infant 1-2 years' rather than toddler; results is the same when they're averaged as the fenceline inputs</t>
  </si>
  <si>
    <r>
      <t>IR/BW</t>
    </r>
    <r>
      <rPr>
        <vertAlign val="subscript"/>
        <sz val="11"/>
        <color theme="1"/>
        <rFont val="Calibri"/>
        <family val="2"/>
        <scheme val="minor"/>
      </rPr>
      <t>acute</t>
    </r>
  </si>
  <si>
    <t>Fish intake/body weight (L/kg-day)</t>
  </si>
  <si>
    <r>
      <t>IR/BW</t>
    </r>
    <r>
      <rPr>
        <vertAlign val="subscript"/>
        <sz val="11"/>
        <color theme="1"/>
        <rFont val="Calibri"/>
        <family val="2"/>
        <scheme val="minor"/>
      </rPr>
      <t>chronic</t>
    </r>
  </si>
  <si>
    <t>Bioconcentration Factor</t>
  </si>
  <si>
    <t>Inputs for Incidental Oral Ingestion Exposure Calculations</t>
  </si>
  <si>
    <r>
      <t>IR</t>
    </r>
    <r>
      <rPr>
        <vertAlign val="subscript"/>
        <sz val="11"/>
        <color theme="1"/>
        <rFont val="Calibri"/>
        <family val="2"/>
        <scheme val="minor"/>
      </rPr>
      <t>inc</t>
    </r>
  </si>
  <si>
    <t>Ingestion rate (L/hr)</t>
  </si>
  <si>
    <t xml:space="preserve">U.S. EPA Exposure Factors Handbook Chapter 3 (2019), Table 3-7, Upper percentile ingestion while swimming. </t>
  </si>
  <si>
    <t xml:space="preserve">U.S. EPA Exposure Factors Handbook Chapter 8 (2011), Table 8-1 mean body weight. </t>
  </si>
  <si>
    <t>ET</t>
  </si>
  <si>
    <t>Exposure time (hrs/day)</t>
  </si>
  <si>
    <t>High-end default short-term duration from U.S. EPA Swimmer Exposure Assessment Model (SWIMODEL), 2015; based on competitive swimmers in the age class.</t>
  </si>
  <si>
    <t>U.S. EPA, 2015, 6811897</t>
  </si>
  <si>
    <r>
      <t>IR</t>
    </r>
    <r>
      <rPr>
        <vertAlign val="subscript"/>
        <sz val="11"/>
        <color theme="1"/>
        <rFont val="Calibri"/>
        <family val="2"/>
        <scheme val="minor"/>
      </rPr>
      <t>inc-daily</t>
    </r>
  </si>
  <si>
    <t>Incidental daily ingestion rate (L/day)</t>
  </si>
  <si>
    <t>Calculation: ingestion rate * exposure time</t>
  </si>
  <si>
    <t xml:space="preserve"> </t>
  </si>
  <si>
    <t>IR/BW</t>
  </si>
  <si>
    <t>Weighted incidental daily ingestion rate (L/kg-day)</t>
  </si>
  <si>
    <t>Exposure duration (years for ADD)</t>
  </si>
  <si>
    <t>Inputs for Incidental Dermal Exposure Calculations</t>
  </si>
  <si>
    <t>SA</t>
  </si>
  <si>
    <r>
      <t>Skin surface area exposed 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</si>
  <si>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U.S. EPA Swimmer Exposure Assessment Model (SWIMODEL), 2015. </t>
  </si>
  <si>
    <t xml:space="preserve">"Absorption Rate" </t>
  </si>
  <si>
    <t>Calculated using dermal ADD formula without surface water concentration (SWC)</t>
  </si>
  <si>
    <t>High-end default short-term duration from U.S. EPA Swimmer Exposure Assessment Model (SWIMODEL), 2015.</t>
  </si>
  <si>
    <t>Number of years in age group, up to the 95th percentile residential occupancy period. U.S. EPA Exposure Factors Handbook Chapter 16 (2011), Table 16-5.</t>
  </si>
  <si>
    <t>Kp</t>
  </si>
  <si>
    <t>Permeability coefficient (cm/hr)</t>
  </si>
  <si>
    <t>Modeled from CEM</t>
  </si>
  <si>
    <r>
      <t>Conversion factor (L/cm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</si>
  <si>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CF3</t>
  </si>
  <si>
    <t>Risk Calculation and Characterization Inputs</t>
  </si>
  <si>
    <t>Relevant Estimate</t>
  </si>
  <si>
    <t>Organ System</t>
  </si>
  <si>
    <t>Endpoint</t>
  </si>
  <si>
    <t>Gen Pop HED (mg/kg)</t>
  </si>
  <si>
    <t>Benchmark</t>
  </si>
  <si>
    <t>Acute, Short-term, and chronic</t>
  </si>
  <si>
    <t xml:space="preserve">Phthalate syndrome-related effects
</t>
  </si>
  <si>
    <t>If margin of exposure (MOE) &lt; benchmark, cells containing those values will be shaded. Reference: https://icfonline.sharepoint.com/:x:/r/teams/OPPTTSCASupport/Shared%20Documents/General/3_Exposure%20Assessment/A.%20Phthalates/Water/PSC_Modeling/DCHP/DCHP%20oral-dermal%20POD%20and%20MOE%20acute%20and%20chronic%20(no%20cancer).xlsx?d=w6b5b1e7f8af745a3b1d95143226e51f4&amp;csf=1&amp;web=1&amp;e=jHCMZn</t>
  </si>
  <si>
    <t>Cancer</t>
  </si>
  <si>
    <t>Ecological Inputs</t>
  </si>
  <si>
    <t>COC 1</t>
  </si>
  <si>
    <t>COC 2</t>
  </si>
  <si>
    <t>COC 3</t>
  </si>
  <si>
    <t>COC</t>
  </si>
  <si>
    <t>µg/L</t>
  </si>
  <si>
    <t>Concentration of concern</t>
  </si>
  <si>
    <r>
      <t>(</t>
    </r>
    <r>
      <rPr>
        <sz val="11"/>
        <color rgb="FFFF0000"/>
        <rFont val="Times New Roman"/>
        <family val="1"/>
      </rPr>
      <t>Public Comment Draft – Do not Cite or Quote</t>
    </r>
    <r>
      <rPr>
        <sz val="11"/>
        <color theme="1"/>
        <rFont val="Times New Roman"/>
        <family val="1"/>
      </rPr>
      <t>)</t>
    </r>
  </si>
  <si>
    <t>Drinking Water</t>
  </si>
  <si>
    <t>Drinking Water Exposure - Example Calculations</t>
  </si>
  <si>
    <t>Release Activity:</t>
  </si>
  <si>
    <t>Days of Release:</t>
  </si>
  <si>
    <t>Age</t>
  </si>
  <si>
    <t>Adult</t>
  </si>
  <si>
    <t>Infant</t>
  </si>
  <si>
    <t>Value</t>
  </si>
  <si>
    <t>Unit</t>
  </si>
  <si>
    <t>ADR=</t>
  </si>
  <si>
    <t>30Q5 Concentration</t>
  </si>
  <si>
    <t>ADD=</t>
  </si>
  <si>
    <t>Harmonic Mean Concentration</t>
  </si>
  <si>
    <t>LADD=</t>
  </si>
  <si>
    <t>%</t>
  </si>
  <si>
    <t>LADC=</t>
  </si>
  <si>
    <t>Intake Rate, acute</t>
  </si>
  <si>
    <t>L/day</t>
  </si>
  <si>
    <t>Intake Rate, chronic</t>
  </si>
  <si>
    <t>Release Days: ADR</t>
  </si>
  <si>
    <t>day</t>
  </si>
  <si>
    <t>Release Days: ADD, LADD, LADC</t>
  </si>
  <si>
    <t>days/yr</t>
  </si>
  <si>
    <t>Exposure Duration: ADD, LADD, and LADC</t>
  </si>
  <si>
    <t>years</t>
  </si>
  <si>
    <t>Averaging Time: ADR</t>
  </si>
  <si>
    <t>Averaging Time: ADD</t>
  </si>
  <si>
    <t>Averaging Time: LADD and LADC</t>
  </si>
  <si>
    <r>
      <t>ADR</t>
    </r>
    <r>
      <rPr>
        <vertAlign val="subscript"/>
        <sz val="11"/>
        <color theme="1"/>
        <rFont val="Times New Roman"/>
        <family val="1"/>
      </rPr>
      <t>POT</t>
    </r>
  </si>
  <si>
    <t>=</t>
  </si>
  <si>
    <t>Potential Acute Dose Rate (mg/kg/day)</t>
  </si>
  <si>
    <t>Body Weight</t>
  </si>
  <si>
    <t>kg</t>
  </si>
  <si>
    <r>
      <t>ADD</t>
    </r>
    <r>
      <rPr>
        <vertAlign val="subscript"/>
        <sz val="11"/>
        <color theme="1"/>
        <rFont val="Times New Roman"/>
        <family val="1"/>
      </rPr>
      <t>POT</t>
    </r>
  </si>
  <si>
    <t>Potential Average Daily Dose (mg/kg/day)</t>
  </si>
  <si>
    <t>Conversion Factor 1</t>
  </si>
  <si>
    <t>mg/µg</t>
  </si>
  <si>
    <r>
      <t>LADD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 xml:space="preserve"> </t>
    </r>
  </si>
  <si>
    <t>Potential Lifetime Average Daily Dose (mg/kg/day)</t>
  </si>
  <si>
    <t>Conversion Factor 2</t>
  </si>
  <si>
    <t>days/year</t>
  </si>
  <si>
    <r>
      <t>LADC</t>
    </r>
    <r>
      <rPr>
        <vertAlign val="subscript"/>
        <sz val="11"/>
        <color theme="1"/>
        <rFont val="Times New Roman"/>
        <family val="1"/>
      </rPr>
      <t>POT</t>
    </r>
  </si>
  <si>
    <t>Potential Lifetime Average Daily Concentration in drinking water (mg/L)</t>
  </si>
  <si>
    <t>SWC</t>
  </si>
  <si>
    <t>Surface water concentration (ppb or µg/L; 30Q5 conc for ADR, harmonic mean for ADD, LADD, LADC)</t>
  </si>
  <si>
    <t xml:space="preserve">Removal during drinking water treatment (%) </t>
  </si>
  <si>
    <r>
      <t>IR</t>
    </r>
    <r>
      <rPr>
        <vertAlign val="subscript"/>
        <sz val="11"/>
        <color theme="1"/>
        <rFont val="Times New Roman"/>
        <family val="1"/>
      </rPr>
      <t>dw</t>
    </r>
  </si>
  <si>
    <t>Drinking water intake rate (L/day)</t>
  </si>
  <si>
    <t>RD</t>
  </si>
  <si>
    <r>
      <t>Release days (days/yr for ADD, LADD and LADC</t>
    </r>
    <r>
      <rPr>
        <vertAlign val="subscript"/>
        <sz val="11"/>
        <color theme="1"/>
        <rFont val="Times New Roman"/>
        <family val="1"/>
      </rPr>
      <t xml:space="preserve">; </t>
    </r>
    <r>
      <rPr>
        <sz val="11"/>
        <color theme="1"/>
        <rFont val="Times New Roman"/>
        <family val="1"/>
      </rPr>
      <t>1 day for ADR)</t>
    </r>
  </si>
  <si>
    <t>Exposure duration (years for ADD, LADD and LADC; 1 day for ADR)</t>
  </si>
  <si>
    <t>Conversion factor (1.0E-03 mg/µg)</t>
  </si>
  <si>
    <t>Conversion factor (365 days/year)</t>
  </si>
  <si>
    <r>
      <t>The harmonic mean streamflow concentration is used to calculate the LADD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 xml:space="preserve"> and LADC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>. The 30Q5 streamflow concentration is used to calculate the ADR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>. This is consistent with EPA’s OW guidance (U.S. EPA, 1991). The mean (central tendency) drinking water intake rate is used to calculate LADD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 xml:space="preserve"> and the high-end drinking water intake rate is used to calculate ADR</t>
    </r>
    <r>
      <rPr>
        <vertAlign val="subscript"/>
        <sz val="11"/>
        <color theme="1"/>
        <rFont val="Times New Roman"/>
        <family val="1"/>
      </rPr>
      <t>POT</t>
    </r>
    <r>
      <rPr>
        <sz val="11"/>
        <color theme="1"/>
        <rFont val="Times New Roman"/>
        <family val="1"/>
      </rPr>
      <t>.</t>
    </r>
  </si>
  <si>
    <t>Incidental Oral Ingestion</t>
  </si>
  <si>
    <t>Incidental Oral Ingestion Exposure - Example Calculations</t>
  </si>
  <si>
    <t>Youth 11 to 15</t>
  </si>
  <si>
    <t>ADR</t>
  </si>
  <si>
    <t>Acute Dose Rate (mg/kg/day)</t>
  </si>
  <si>
    <t>Ingestion Rate</t>
  </si>
  <si>
    <t>L/hr</t>
  </si>
  <si>
    <t>ADD</t>
  </si>
  <si>
    <t>Average Daily Dose (mg/kg/day)</t>
  </si>
  <si>
    <t>Exposure Time</t>
  </si>
  <si>
    <t>hr</t>
  </si>
  <si>
    <t>Surface water concentration (ppb or µg/L)</t>
  </si>
  <si>
    <t>Daily Ingestion Rate</t>
  </si>
  <si>
    <t>IR</t>
  </si>
  <si>
    <t>Daily ingestion rate (L/day)</t>
  </si>
  <si>
    <t>Release Days: ADD</t>
  </si>
  <si>
    <t>Release days (days/yr)</t>
  </si>
  <si>
    <t>Exposure Duration: ADD</t>
  </si>
  <si>
    <t>Exposure duration (years)</t>
  </si>
  <si>
    <t>Averaging time (years)</t>
  </si>
  <si>
    <t>Incidental Dermal</t>
  </si>
  <si>
    <t>Incidental Dermal Exposure - Example Calculations</t>
  </si>
  <si>
    <t>Permeability Coefficient</t>
  </si>
  <si>
    <t>cm/hr</t>
  </si>
  <si>
    <t>Skin Surface Area</t>
  </si>
  <si>
    <r>
      <t>cm</t>
    </r>
    <r>
      <rPr>
        <vertAlign val="superscript"/>
        <sz val="11"/>
        <color theme="1"/>
        <rFont val="Times New Roman"/>
        <family val="1"/>
      </rPr>
      <t>2</t>
    </r>
  </si>
  <si>
    <t>Chemical concentration in water (µg/L)</t>
  </si>
  <si>
    <t>Permeability cofeficient (cm/hr)</t>
  </si>
  <si>
    <r>
      <t>Skin surface area exposed (cm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</si>
  <si>
    <r>
      <t>L/cm</t>
    </r>
    <r>
      <rPr>
        <vertAlign val="superscript"/>
        <sz val="11"/>
        <color theme="1"/>
        <rFont val="Times New Roman"/>
        <family val="1"/>
      </rPr>
      <t>3</t>
    </r>
  </si>
  <si>
    <t>Conversion Factor 3</t>
  </si>
  <si>
    <r>
      <t>Conversion factor (1.0E-03 L/cm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</si>
  <si>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30Q5 Flow (m³/d)</t>
  </si>
  <si>
    <t>Harmonic Mean Flow (m³/d)</t>
  </si>
  <si>
    <t>Laboratory Chemicals, High-end from Generic Scenario Modeling (P50 flow)</t>
  </si>
  <si>
    <t>Plastic Compounding, High-end from TRI Modeling</t>
  </si>
  <si>
    <t>Days of Release per Year</t>
  </si>
  <si>
    <t>Days of Release Per Year</t>
  </si>
  <si>
    <t>PUBLIC RELEASE DRAFT</t>
  </si>
  <si>
    <t>Version – May 2025</t>
  </si>
  <si>
    <t>CASRN: 117-81-7</t>
  </si>
  <si>
    <t>May 2025</t>
  </si>
  <si>
    <t>Draft Surface Water Human Exposure Calculator for Diethylhexyl Phthalate (DEHP)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</si>
</sst>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"/>
    <numFmt numFmtId="165" formatCode="0.0000"/>
    <numFmt numFmtId="166" formatCode="0.0000E+00"/>
    <numFmt numFmtId="167" formatCode="0.000E+00"/>
    <numFmt numFmtId="168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2" fillId="0" borderId="0" applyNumberFormat="0" applyFill="0" applyBorder="0" applyAlignment="0" applyProtection="0"/>
    <xf numFmtId="0" fontId="5" fillId="10" borderId="14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9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7" fillId="0" borderId="0"/>
    <xf numFmtId="43" fontId="5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14" fontId="0" fillId="0" borderId="0" xfId="0" applyNumberFormat="1" applyProtection="1"/>
    <xf numFmtId="0" fontId="1" fillId="0" borderId="0" xfId="0" applyFont="1" applyProtection="1"/>
    <xf numFmtId="0" fontId="0" fillId="0" borderId="4" xfId="0" applyBorder="1" applyProtection="1"/>
    <xf numFmtId="11" fontId="0" fillId="0" borderId="4" xfId="0" applyNumberFormat="1" applyBorder="1" applyProtection="1"/>
    <xf numFmtId="0" fontId="0" fillId="3" borderId="0" xfId="0" applyFill="1" applyAlignment="1" applyProtection="1">
      <alignment wrapText="1"/>
    </xf>
    <xf numFmtId="0" fontId="31" fillId="0" borderId="0" xfId="0" applyFont="1" applyProtection="1"/>
    <xf numFmtId="0" fontId="29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/>
    </xf>
    <xf numFmtId="0" fontId="28" fillId="36" borderId="4" xfId="0" applyFont="1" applyFill="1" applyBorder="1" applyAlignment="1" applyProtection="1">
      <alignment horizontal="center" vertical="center" wrapText="1"/>
    </xf>
    <xf numFmtId="0" fontId="28" fillId="0" borderId="4" xfId="0" applyFont="1" applyBorder="1" applyAlignment="1" applyProtection="1">
      <alignment horizontal="center" vertical="center" wrapText="1"/>
    </xf>
    <xf numFmtId="0" fontId="28" fillId="35" borderId="4" xfId="0" applyFont="1" applyFill="1" applyBorder="1" applyAlignment="1" applyProtection="1">
      <alignment horizontal="center" vertical="center" wrapText="1"/>
    </xf>
    <xf numFmtId="0" fontId="29" fillId="41" borderId="4" xfId="0" applyFont="1" applyFill="1" applyBorder="1" applyAlignment="1" applyProtection="1">
      <alignment horizontal="center" vertical="center" wrapText="1"/>
    </xf>
    <xf numFmtId="1" fontId="34" fillId="0" borderId="0" xfId="0" quotePrefix="1" applyNumberFormat="1" applyFont="1" applyAlignment="1" applyProtection="1">
      <alignment horizontal="center" vertical="center"/>
    </xf>
    <xf numFmtId="165" fontId="34" fillId="0" borderId="0" xfId="0" quotePrefix="1" applyNumberFormat="1" applyFont="1" applyAlignment="1" applyProtection="1">
      <alignment horizontal="center" vertical="center"/>
    </xf>
    <xf numFmtId="168" fontId="34" fillId="0" borderId="0" xfId="44" applyNumberFormat="1" applyFont="1" applyAlignment="1" applyProtection="1">
      <alignment horizontal="center" vertical="center"/>
    </xf>
    <xf numFmtId="2" fontId="34" fillId="0" borderId="0" xfId="0" applyNumberFormat="1" applyFont="1" applyAlignment="1" applyProtection="1">
      <alignment horizontal="center" vertical="center"/>
    </xf>
    <xf numFmtId="166" fontId="34" fillId="0" borderId="0" xfId="0" applyNumberFormat="1" applyFont="1" applyAlignment="1" applyProtection="1">
      <alignment horizontal="center" vertical="center"/>
    </xf>
    <xf numFmtId="11" fontId="29" fillId="0" borderId="0" xfId="0" applyNumberFormat="1" applyFont="1" applyAlignment="1" applyProtection="1">
      <alignment horizontal="center" vertical="center"/>
    </xf>
    <xf numFmtId="166" fontId="29" fillId="0" borderId="0" xfId="0" applyNumberFormat="1" applyFont="1" applyAlignment="1" applyProtection="1">
      <alignment horizontal="center" vertical="center"/>
    </xf>
    <xf numFmtId="1" fontId="29" fillId="0" borderId="0" xfId="0" applyNumberFormat="1" applyFont="1" applyAlignment="1" applyProtection="1">
      <alignment horizontal="center" vertical="center"/>
    </xf>
    <xf numFmtId="0" fontId="34" fillId="0" borderId="0" xfId="0" quotePrefix="1" applyFont="1" applyAlignment="1" applyProtection="1">
      <alignment horizontal="center" vertical="center"/>
    </xf>
    <xf numFmtId="2" fontId="29" fillId="0" borderId="0" xfId="0" quotePrefix="1" applyNumberFormat="1" applyFont="1" applyAlignment="1" applyProtection="1">
      <alignment horizontal="center" vertical="center"/>
    </xf>
    <xf numFmtId="1" fontId="34" fillId="0" borderId="0" xfId="0" applyNumberFormat="1" applyFont="1" applyAlignment="1" applyProtection="1">
      <alignment horizontal="center" vertical="center"/>
    </xf>
    <xf numFmtId="164" fontId="29" fillId="0" borderId="0" xfId="0" applyNumberFormat="1" applyFont="1" applyAlignment="1" applyProtection="1">
      <alignment horizontal="center" vertical="center"/>
    </xf>
    <xf numFmtId="164" fontId="34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left" vertical="top"/>
    </xf>
    <xf numFmtId="164" fontId="0" fillId="0" borderId="5" xfId="0" applyNumberFormat="1" applyBorder="1" applyAlignment="1" applyProtection="1">
      <alignment horizontal="left" vertical="top"/>
    </xf>
    <xf numFmtId="0" fontId="3" fillId="0" borderId="4" xfId="1" applyBorder="1" applyAlignment="1" applyProtection="1">
      <alignment horizontal="left" vertical="top" wrapText="1"/>
    </xf>
    <xf numFmtId="164" fontId="0" fillId="0" borderId="4" xfId="0" applyNumberFormat="1" applyBorder="1" applyAlignment="1" applyProtection="1">
      <alignment horizontal="left" vertical="top"/>
    </xf>
    <xf numFmtId="2" fontId="0" fillId="0" borderId="4" xfId="0" applyNumberFormat="1" applyBorder="1" applyAlignment="1" applyProtection="1">
      <alignment horizontal="left" vertical="top"/>
    </xf>
    <xf numFmtId="165" fontId="0" fillId="0" borderId="4" xfId="0" applyNumberForma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wrapText="1"/>
    </xf>
    <xf numFmtId="11" fontId="0" fillId="0" borderId="0" xfId="0" applyNumberForma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37" borderId="6" xfId="0" applyFont="1" applyFill="1" applyBorder="1" applyAlignment="1" applyProtection="1">
      <alignment horizontal="left" vertical="top" wrapText="1"/>
    </xf>
    <xf numFmtId="0" fontId="3" fillId="0" borderId="4" xfId="1" applyBorder="1" applyAlignment="1" applyProtection="1">
      <alignment horizontal="left" vertical="top"/>
    </xf>
    <xf numFmtId="165" fontId="0" fillId="0" borderId="0" xfId="0" applyNumberFormat="1" applyAlignment="1" applyProtection="1">
      <alignment horizontal="left" vertical="top"/>
    </xf>
    <xf numFmtId="0" fontId="2" fillId="42" borderId="5" xfId="0" applyFont="1" applyFill="1" applyBorder="1" applyAlignment="1" applyProtection="1">
      <alignment horizontal="left" vertical="top" wrapText="1"/>
    </xf>
    <xf numFmtId="1" fontId="0" fillId="42" borderId="5" xfId="0" applyNumberFormat="1" applyFill="1" applyBorder="1" applyAlignment="1" applyProtection="1">
      <alignment horizontal="left" vertical="top"/>
    </xf>
    <xf numFmtId="11" fontId="2" fillId="0" borderId="4" xfId="0" applyNumberFormat="1" applyFont="1" applyBorder="1" applyAlignment="1" applyProtection="1">
      <alignment horizontal="left" vertical="top"/>
    </xf>
    <xf numFmtId="11" fontId="2" fillId="0" borderId="4" xfId="0" applyNumberFormat="1" applyFont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/>
    </xf>
    <xf numFmtId="0" fontId="21" fillId="0" borderId="0" xfId="0" applyFont="1" applyProtection="1"/>
    <xf numFmtId="0" fontId="22" fillId="0" borderId="0" xfId="0" applyFont="1" applyProtection="1"/>
    <xf numFmtId="0" fontId="21" fillId="0" borderId="0" xfId="0" applyFont="1" applyAlignment="1" applyProtection="1">
      <alignment vertical="center" wrapText="1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/>
    </xf>
    <xf numFmtId="11" fontId="21" fillId="0" borderId="0" xfId="0" applyNumberFormat="1" applyFont="1" applyProtection="1"/>
    <xf numFmtId="0" fontId="21" fillId="41" borderId="0" xfId="0" applyFont="1" applyFill="1" applyAlignment="1" applyProtection="1">
      <alignment vertical="center"/>
    </xf>
    <xf numFmtId="164" fontId="21" fillId="0" borderId="0" xfId="0" applyNumberFormat="1" applyFont="1" applyAlignment="1" applyProtection="1">
      <alignment vertical="center"/>
    </xf>
    <xf numFmtId="167" fontId="21" fillId="0" borderId="0" xfId="0" applyNumberFormat="1" applyFont="1" applyProtection="1"/>
    <xf numFmtId="2" fontId="21" fillId="0" borderId="0" xfId="0" applyNumberFormat="1" applyFont="1" applyProtection="1"/>
    <xf numFmtId="0" fontId="21" fillId="0" borderId="0" xfId="0" applyFont="1" applyAlignment="1" applyProtection="1">
      <alignment vertical="top" wrapText="1"/>
    </xf>
    <xf numFmtId="11" fontId="22" fillId="0" borderId="0" xfId="0" applyNumberFormat="1" applyFont="1" applyProtection="1"/>
    <xf numFmtId="0" fontId="26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0" fontId="28" fillId="41" borderId="4" xfId="0" applyFont="1" applyFill="1" applyBorder="1" applyAlignment="1" applyProtection="1">
      <alignment horizontal="center" vertical="center"/>
    </xf>
    <xf numFmtId="0" fontId="28" fillId="40" borderId="4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1" fillId="37" borderId="16" xfId="0" applyFont="1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 wrapText="1"/>
    </xf>
    <xf numFmtId="0" fontId="1" fillId="37" borderId="16" xfId="0" applyFont="1" applyFill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8" fillId="41" borderId="4" xfId="0" applyFont="1" applyFill="1" applyBorder="1" applyAlignment="1" applyProtection="1">
      <alignment horizontal="center" vertical="center"/>
    </xf>
    <xf numFmtId="0" fontId="28" fillId="39" borderId="4" xfId="0" applyFont="1" applyFill="1" applyBorder="1" applyAlignment="1" applyProtection="1">
      <alignment horizontal="center" vertical="center"/>
    </xf>
    <xf numFmtId="0" fontId="28" fillId="40" borderId="4" xfId="0" applyFont="1" applyFill="1" applyBorder="1" applyAlignment="1" applyProtection="1">
      <alignment horizontal="center" vertical="center"/>
    </xf>
    <xf numFmtId="0" fontId="28" fillId="41" borderId="4" xfId="0" applyFont="1" applyFill="1" applyBorder="1" applyAlignment="1" applyProtection="1">
      <alignment horizontal="center" vertical="center" wrapText="1"/>
    </xf>
    <xf numFmtId="0" fontId="28" fillId="38" borderId="4" xfId="0" applyFont="1" applyFill="1" applyBorder="1" applyAlignment="1" applyProtection="1">
      <alignment horizontal="center" vertical="center"/>
    </xf>
    <xf numFmtId="0" fontId="1" fillId="37" borderId="17" xfId="0" applyFont="1" applyFill="1" applyBorder="1" applyAlignment="1" applyProtection="1">
      <alignment horizontal="left" vertical="top"/>
    </xf>
    <xf numFmtId="0" fontId="1" fillId="37" borderId="18" xfId="0" applyFont="1" applyFill="1" applyBorder="1" applyAlignment="1" applyProtection="1">
      <alignment horizontal="left" vertical="top"/>
    </xf>
    <xf numFmtId="0" fontId="1" fillId="37" borderId="19" xfId="0" applyFont="1" applyFill="1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/>
    </xf>
    <xf numFmtId="0" fontId="0" fillId="0" borderId="4" xfId="0" applyBorder="1" applyAlignment="1" applyProtection="1">
      <alignment horizontal="center" vertical="top"/>
    </xf>
    <xf numFmtId="0" fontId="1" fillId="37" borderId="16" xfId="0" applyFont="1" applyFill="1" applyBorder="1" applyAlignment="1" applyProtection="1">
      <alignment horizontal="left" vertical="top"/>
    </xf>
    <xf numFmtId="0" fontId="0" fillId="0" borderId="2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11" fontId="0" fillId="0" borderId="4" xfId="0" applyNumberFormat="1" applyBorder="1" applyAlignment="1" applyProtection="1">
      <alignment horizontal="left" vertical="top"/>
    </xf>
    <xf numFmtId="11" fontId="2" fillId="43" borderId="1" xfId="0" applyNumberFormat="1" applyFont="1" applyFill="1" applyBorder="1" applyAlignment="1" applyProtection="1">
      <alignment horizontal="left" vertical="top" wrapText="1"/>
    </xf>
    <xf numFmtId="11" fontId="2" fillId="43" borderId="2" xfId="0" applyNumberFormat="1" applyFont="1" applyFill="1" applyBorder="1" applyAlignment="1" applyProtection="1">
      <alignment horizontal="left" vertical="top"/>
    </xf>
    <xf numFmtId="11" fontId="2" fillId="43" borderId="3" xfId="0" applyNumberFormat="1" applyFont="1" applyFill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top" wrapText="1"/>
    </xf>
    <xf numFmtId="0" fontId="0" fillId="0" borderId="20" xfId="0" applyBorder="1" applyAlignment="1" applyProtection="1">
      <alignment horizontal="center" vertical="top" wrapText="1"/>
    </xf>
    <xf numFmtId="0" fontId="0" fillId="0" borderId="21" xfId="0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1" fillId="37" borderId="17" xfId="0" applyFont="1" applyFill="1" applyBorder="1" applyAlignment="1" applyProtection="1">
      <alignment horizontal="left" vertical="top" wrapText="1"/>
    </xf>
    <xf numFmtId="0" fontId="1" fillId="37" borderId="19" xfId="0" applyFont="1" applyFill="1" applyBorder="1" applyAlignment="1" applyProtection="1">
      <alignment horizontal="left" vertical="top" wrapText="1"/>
    </xf>
    <xf numFmtId="0" fontId="1" fillId="37" borderId="16" xfId="0" applyFont="1" applyFill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21" fillId="2" borderId="0" xfId="0" applyFont="1" applyFill="1" applyProtection="1"/>
    <xf numFmtId="0" fontId="0" fillId="2" borderId="0" xfId="0" applyFill="1" applyProtection="1"/>
    <xf numFmtId="0" fontId="35" fillId="2" borderId="0" xfId="0" applyFont="1" applyFill="1" applyAlignment="1" applyProtection="1">
      <alignment horizontal="center"/>
    </xf>
    <xf numFmtId="17" fontId="35" fillId="2" borderId="0" xfId="0" quotePrefix="1" applyNumberFormat="1" applyFont="1" applyFill="1" applyAlignment="1" applyProtection="1">
      <alignment horizontal="center"/>
    </xf>
    <xf numFmtId="0" fontId="36" fillId="2" borderId="0" xfId="0" applyFont="1" applyFill="1" applyAlignment="1" applyProtection="1">
      <alignment horizontal="center" vertical="center" wrapText="1"/>
    </xf>
    <xf numFmtId="0" fontId="32" fillId="2" borderId="0" xfId="0" applyFont="1" applyFill="1" applyAlignment="1" applyProtection="1">
      <alignment horizontal="center" vertical="center" wrapText="1"/>
    </xf>
    <xf numFmtId="49" fontId="33" fillId="2" borderId="0" xfId="0" quotePrefix="1" applyNumberFormat="1" applyFont="1" applyFill="1" applyAlignment="1" applyProtection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7C415B9E-880D-46E9-B232-E144DD2033F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">
    <dxf>
      <font>
        <color rgb="FF9C0006"/>
      </font>
      <fill>
        <patternFill>
          <bgColor rgb="FFFFFF00"/>
        </patternFill>
      </fill>
    </dxf>
    <dxf>
      <numFmt numFmtId="169" formatCode="0.0E+00"/>
    </dxf>
    <dxf>
      <numFmt numFmtId="169" formatCode="0.0E+00"/>
    </dxf>
    <dxf>
      <numFmt numFmtId="3" formatCode="#,##0"/>
    </dxf>
    <dxf>
      <font>
        <color rgb="FF9C0006"/>
      </font>
      <fill>
        <patternFill>
          <bgColor rgb="FFFFFF00"/>
        </patternFill>
      </fill>
    </dxf>
    <dxf>
      <numFmt numFmtId="169" formatCode="0.0E+00"/>
    </dxf>
    <dxf>
      <numFmt numFmtId="169" formatCode="0.0E+00"/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numFmt numFmtId="169" formatCode="0.0E+00"/>
    </dxf>
    <dxf>
      <numFmt numFmtId="169" formatCode="0.0E+00"/>
    </dxf>
    <dxf>
      <numFmt numFmtId="3" formatCode="#,##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116553</xdr:colOff>
      <xdr:row>3</xdr:row>
      <xdr:rowOff>107398</xdr:rowOff>
    </xdr:from>
    <xdr:to>
      <xdr:col>5</xdr:col>
      <xdr:colOff>424528</xdr:colOff>
      <xdr:row>6</xdr:row>
      <xdr:rowOff>40723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A6F209-1071-443E-9D90-5BCDB61D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53" y="678898"/>
          <a:ext cx="3206888" cy="47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10</xdr:row>
      <xdr:rowOff>106891</xdr:rowOff>
    </xdr:from>
    <xdr:to>
      <xdr:col>6</xdr:col>
      <xdr:colOff>246590</xdr:colOff>
      <xdr:row>13</xdr:row>
      <xdr:rowOff>27516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3915BB-AB45-47F1-85E5-BAF1ED80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1954741"/>
          <a:ext cx="3829050" cy="47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14</xdr:row>
      <xdr:rowOff>44450</xdr:rowOff>
    </xdr:from>
    <xdr:to>
      <xdr:col>5</xdr:col>
      <xdr:colOff>341840</xdr:colOff>
      <xdr:row>16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46F743-50FA-4236-9B3E-C05B9C88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2628900"/>
          <a:ext cx="331470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59</xdr:row>
      <xdr:rowOff>171450</xdr:rowOff>
    </xdr:from>
    <xdr:to>
      <xdr:col>4</xdr:col>
      <xdr:colOff>189440</xdr:colOff>
      <xdr:row>61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6B9A4E-85E9-4590-B04F-F8E49C56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10883900"/>
          <a:ext cx="25527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43</xdr:row>
      <xdr:rowOff>104775</xdr:rowOff>
    </xdr:from>
    <xdr:to>
      <xdr:col>3</xdr:col>
      <xdr:colOff>418040</xdr:colOff>
      <xdr:row>45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FA1B6-96DB-4359-80D1-E35BA71C5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7972425"/>
          <a:ext cx="21717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62</xdr:row>
      <xdr:rowOff>76200</xdr:rowOff>
    </xdr:from>
    <xdr:to>
      <xdr:col>5</xdr:col>
      <xdr:colOff>284690</xdr:colOff>
      <xdr:row>64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7D1060-CE3E-49C2-961A-5D0D1F15C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11322050"/>
          <a:ext cx="3257550" cy="307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170114</xdr:colOff>
      <xdr:row>40</xdr:row>
      <xdr:rowOff>187601</xdr:rowOff>
    </xdr:from>
    <xdr:to>
      <xdr:col>2</xdr:col>
      <xdr:colOff>420939</xdr:colOff>
      <xdr:row>42</xdr:row>
      <xdr:rowOff>139976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DFA3BA-F473-478E-93FC-0F6824C7A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4" y="13961579"/>
          <a:ext cx="141039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75140</xdr:colOff>
      <xdr:row>7</xdr:row>
      <xdr:rowOff>26458</xdr:rowOff>
    </xdr:from>
    <xdr:to>
      <xdr:col>6</xdr:col>
      <xdr:colOff>19284</xdr:colOff>
      <xdr:row>9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0F60F5-167E-4A53-9E7A-F4AF1C69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0" y="1312333"/>
          <a:ext cx="3601744" cy="44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DCM/Risk%20Evaluation/2018.03%20-%20TD14%20-%20Risk%20Evaluation/Current%20Drafts/Methylene%20Chloride%20Calcs_2018.11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PERC/Risk%20Evaluation/Engineering%20Assessment/Calculation%20Spreadsheets/PCE%20Exposure%20Data%20Summary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epa.sharepoint.com/sites/ocspp_Work/wpc/TSCA%20Scoping%20Next%2020%20HPS%20Review/Phthalates/DEHP/RE%20Documents/Supplemental%20Files%20for%20DEHP/Staging%20for%20Public%20Release/20.%20DEHP%20.%20Draft%20Occupational%20Risk%20Calculator%20.%20Public%20Release%20.%20May%202025.xlsx" TargetMode="External"/><Relationship Id="rId1" Type="http://schemas.openxmlformats.org/officeDocument/2006/relationships/externalLinkPath" Target="20.%20DEHP%20.%20Draft%20Occupational%20Risk%20Calculator%20.%20Public%20Release%20.%20May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MSpiezio/Desktop/2016/2016%20TRI%20Data%20for%2010%20Work%20Plan%20Chemicals_2017.08.06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CS"/>
      <sheetName val="STEL Subset Corrected"/>
      <sheetName val=" TWA Subset Corrected"/>
      <sheetName val="1A-Adhesives"/>
      <sheetName val="1A-Paints and Coatings"/>
      <sheetName val="1A-PU Foam"/>
      <sheetName val="1 - Cold Cleaning"/>
      <sheetName val="1 - Adhes Rem"/>
      <sheetName val="1 - Spot Cleaning"/>
      <sheetName val="1 - Furniture Stripping"/>
      <sheetName val="2 - MFG"/>
      <sheetName val="MFG_8-hr_HSIA"/>
      <sheetName val="2 - Import"/>
      <sheetName val="2 - PROC-Rxn"/>
      <sheetName val="Proc-Rxn_HSIA"/>
      <sheetName val="2 - PROC-Form"/>
      <sheetName val="2 -Sign Manufacturing"/>
      <sheetName val="2 - Fabric Finishing"/>
      <sheetName val="2 - Laboratory"/>
      <sheetName val="2 - Plastic Mfg"/>
      <sheetName val="Plastics_HSIA"/>
      <sheetName val="2 - CTA Film"/>
      <sheetName val="2 - Printing"/>
      <sheetName val="2 - Pharm"/>
      <sheetName val="2 - Other Comm"/>
      <sheetName val="Strip-Automotive Refinish"/>
      <sheetName val="Strip-Art"/>
      <sheetName val="Strip-Aircraft"/>
      <sheetName val="Strip-Ship"/>
      <sheetName val="Summary 8-hr"/>
      <sheetName val="Summary 8-hr_Stripper"/>
      <sheetName val="Summary -Short Term"/>
      <sheetName val="1 - Spot Cleaning_PERC"/>
      <sheetName val="Cleaning Solvent"/>
      <sheetName val="Unknown"/>
      <sheetName val="Working Data Sheet"/>
      <sheetName val="Auto and Machine Repair"/>
      <sheetName val="Stripping-Not Incl"/>
      <sheetName val="Constants"/>
      <sheetName val="Version"/>
      <sheetName val="Data Extraction"/>
      <sheetName val="Source List from PF"/>
      <sheetName val="Facility Data"/>
      <sheetName val="Exposure Data"/>
      <sheetName val="Release Data"/>
      <sheetName val="Values"/>
      <sheetName val="Duplicates - Not Extracted"/>
      <sheetName val="NA"/>
      <sheetName val="Data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"/>
      <sheetName val="Summary"/>
      <sheetName val="Manufacture"/>
      <sheetName val="Formulation"/>
      <sheetName val="Open-Top Degreasing"/>
      <sheetName val="Closed-Loop Degreasing"/>
      <sheetName val="Cold Cleaning"/>
      <sheetName val="Degreasing (unspecified)"/>
      <sheetName val="Aerosol Degreasing"/>
      <sheetName val="Dry Cleaning"/>
      <sheetName val="Adhesive-Coatings"/>
      <sheetName val="Chemical Maskant"/>
      <sheetName val="MWF"/>
      <sheetName val="Wipe Cleaning"/>
      <sheetName val="Other Spot Cleaning"/>
      <sheetName val="Printing"/>
      <sheetName val="Photocopying"/>
      <sheetName val="Photographic Film"/>
      <sheetName val="Misc. Cleaning"/>
      <sheetName val="Constants"/>
      <sheetName val="Intermediate"/>
      <sheetName val="Other Cleaning"/>
      <sheetName val="Sources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Read Me"/>
      <sheetName val="Calculation Summary"/>
      <sheetName val="Dashboard"/>
      <sheetName val="Aggregate RR"/>
      <sheetName val="RR"/>
      <sheetName val="Inhalation Exposure"/>
      <sheetName val="Dermal Exposure"/>
      <sheetName val="Tables for RE (Risk only)"/>
      <sheetName val="Tables for RE"/>
      <sheetName val="Tables for Report"/>
      <sheetName val="Hazard Values"/>
      <sheetName val="List Values"/>
      <sheetName val="Exposure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H6">
            <v>8</v>
          </cell>
        </row>
        <row r="11">
          <cell r="H11">
            <v>22</v>
          </cell>
        </row>
        <row r="12">
          <cell r="H12">
            <v>30</v>
          </cell>
        </row>
        <row r="13">
          <cell r="H13">
            <v>31</v>
          </cell>
        </row>
        <row r="14">
          <cell r="H14">
            <v>40</v>
          </cell>
        </row>
        <row r="15">
          <cell r="H15">
            <v>78</v>
          </cell>
        </row>
      </sheetData>
      <sheetData sheetId="13">
        <row r="4">
          <cell r="C4">
            <v>80</v>
          </cell>
          <cell r="D4">
            <v>72.425000000000011</v>
          </cell>
        </row>
        <row r="10">
          <cell r="C10">
            <v>1.25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_Scopi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hero.epa.gov/hero/index.cfm/reference/details/reference_id/7485096" TargetMode="External"/><Relationship Id="rId13" Type="http://schemas.openxmlformats.org/officeDocument/2006/relationships/hyperlink" Target="https://hero.epa.gov/hero/index.cfm/reference/details/reference_id/7485096" TargetMode="External"/><Relationship Id="rId18" Type="http://schemas.openxmlformats.org/officeDocument/2006/relationships/hyperlink" Target="https://hero.epa.gov/hero/index.cfm/reference/details/reference_id/7485096" TargetMode="External"/><Relationship Id="rId3" Type="http://schemas.openxmlformats.org/officeDocument/2006/relationships/hyperlink" Target="https://hero.epa.gov/hero/index.cfm/reference/details/reference_id/7267482" TargetMode="External"/><Relationship Id="rId21" Type="http://schemas.openxmlformats.org/officeDocument/2006/relationships/hyperlink" Target="https://hero.epa.gov/hero/index.cfm/reference/details/reference_id/6811897" TargetMode="External"/><Relationship Id="rId7" Type="http://schemas.openxmlformats.org/officeDocument/2006/relationships/hyperlink" Target="https://hero.epa.gov/hero/index.cfm/reference/details/reference_id/7267482" TargetMode="External"/><Relationship Id="rId12" Type="http://schemas.openxmlformats.org/officeDocument/2006/relationships/hyperlink" Target="https://hero.epa.gov/hero/index.cfm/reference/details/reference_id/7485096" TargetMode="External"/><Relationship Id="rId17" Type="http://schemas.openxmlformats.org/officeDocument/2006/relationships/hyperlink" Target="https://hero.epa.gov/hero/index.cfm/reference/details/reference_id/7267482" TargetMode="External"/><Relationship Id="rId2" Type="http://schemas.openxmlformats.org/officeDocument/2006/relationships/hyperlink" Target="https://hero.epa.gov/hero/index.cfm/reference/details/reference_id/4565445" TargetMode="External"/><Relationship Id="rId16" Type="http://schemas.openxmlformats.org/officeDocument/2006/relationships/hyperlink" Target="https://hero.epa.gov/hero/index.cfm/reference/details/reference_id/6811897" TargetMode="External"/><Relationship Id="rId20" Type="http://schemas.openxmlformats.org/officeDocument/2006/relationships/hyperlink" Target="https://hero.epa.gov/hero/index.cfm/reference/details/reference_id/7485096" TargetMode="External"/><Relationship Id="rId1" Type="http://schemas.openxmlformats.org/officeDocument/2006/relationships/hyperlink" Target="https://hero.epa.gov/hero/index.cfm/reference/details/reference_id/7485096" TargetMode="External"/><Relationship Id="rId6" Type="http://schemas.openxmlformats.org/officeDocument/2006/relationships/hyperlink" Target="https://hero.epa.gov/hero/index.cfm/reference/details/reference_id/7485096" TargetMode="External"/><Relationship Id="rId11" Type="http://schemas.openxmlformats.org/officeDocument/2006/relationships/hyperlink" Target="https://hero.epa.gov/hero/index.cfm/reference/details/reference_id/7485096" TargetMode="External"/><Relationship Id="rId5" Type="http://schemas.openxmlformats.org/officeDocument/2006/relationships/hyperlink" Target="https://hero.epa.gov/hero/index.cfm/reference/details/reference_id/7485096" TargetMode="External"/><Relationship Id="rId15" Type="http://schemas.openxmlformats.org/officeDocument/2006/relationships/hyperlink" Target="https://hero.epa.gov/hero/index.cfm/reference/details/reference_id/7485096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hero.epa.gov/hero/index.cfm/reference/details/reference_id/7485096" TargetMode="External"/><Relationship Id="rId19" Type="http://schemas.openxmlformats.org/officeDocument/2006/relationships/hyperlink" Target="https://hero.epa.gov/hero/index.cfm/reference/details/reference_id/7485096" TargetMode="External"/><Relationship Id="rId4" Type="http://schemas.openxmlformats.org/officeDocument/2006/relationships/hyperlink" Target="https://hero.epa.gov/hero/index.cfm/reference/details/reference_id/7485096" TargetMode="External"/><Relationship Id="rId9" Type="http://schemas.openxmlformats.org/officeDocument/2006/relationships/hyperlink" Target="https://hero.epa.gov/hero/index.cfm/reference/details/reference_id/4565445" TargetMode="External"/><Relationship Id="rId14" Type="http://schemas.openxmlformats.org/officeDocument/2006/relationships/hyperlink" Target="https://hero.epa.gov/hero/index.cfm/reference/details/reference_id/7485096" TargetMode="External"/><Relationship Id="rId22" Type="http://schemas.openxmlformats.org/officeDocument/2006/relationships/hyperlink" Target="https://hero.epa.gov/hero/index.cfm/reference/details/reference_id/6811897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03E7-F41B-4ACB-ACBA-30E9A643A271}">
  <sheetPr codeName="Sheet1"/>
  <dimension ref="A1:P36"/>
  <sheetViews>
    <sheetView tabSelected="1" topLeftCell="A4" workbookViewId="0"/>
  </sheetViews>
  <sheetFormatPr defaultColWidth="0" defaultRowHeight="14.5" zeroHeight="1" x14ac:dyDescent="0.35"/>
  <cols>
    <col min="1" max="16" width="8.81640625" style="2" customWidth="1"/>
    <col min="17" max="16384" width="8.81640625" style="2" hidden="1"/>
  </cols>
  <sheetData>
    <row r="1" spans="1:16" x14ac:dyDescent="0.35">
      <c r="A1" s="106"/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</row>
    <row r="2" spans="1:16" ht="15.5" x14ac:dyDescent="0.35">
      <c r="A2" s="106"/>
      <c r="B2" s="108" t="s">
        <v>233</v>
      </c>
      <c r="C2" s="108"/>
      <c r="D2" s="108"/>
      <c r="E2" s="108"/>
      <c r="F2" s="108"/>
      <c r="G2" s="106"/>
      <c r="H2" s="106"/>
      <c r="I2" s="107"/>
      <c r="J2" s="107"/>
      <c r="K2" s="107"/>
      <c r="L2" s="107"/>
      <c r="M2" s="107"/>
      <c r="N2" s="107"/>
      <c r="O2" s="107"/>
      <c r="P2" s="107"/>
    </row>
    <row r="3" spans="1:16" ht="15.5" x14ac:dyDescent="0.35">
      <c r="A3" s="106"/>
      <c r="B3" s="106"/>
      <c r="C3" s="109" t="s">
        <v>234</v>
      </c>
      <c r="D3" s="109"/>
      <c r="E3" s="109"/>
      <c r="F3" s="106"/>
      <c r="G3" s="106"/>
      <c r="H3" s="106"/>
      <c r="I3" s="107"/>
      <c r="J3" s="107"/>
      <c r="K3" s="107"/>
      <c r="L3" s="107"/>
      <c r="M3" s="107"/>
      <c r="N3" s="107"/>
      <c r="O3" s="107"/>
      <c r="P3" s="107"/>
    </row>
    <row r="4" spans="1:16" x14ac:dyDescent="0.35">
      <c r="A4" s="106"/>
      <c r="B4" s="106"/>
      <c r="C4" s="106"/>
      <c r="D4" s="106"/>
      <c r="E4" s="106"/>
      <c r="F4" s="106"/>
      <c r="G4" s="106"/>
      <c r="H4" s="106"/>
      <c r="I4" s="107"/>
      <c r="J4" s="107"/>
      <c r="K4" s="107"/>
      <c r="L4" s="107"/>
      <c r="M4" s="107"/>
      <c r="N4" s="107"/>
      <c r="O4" s="107"/>
      <c r="P4" s="107"/>
    </row>
    <row r="5" spans="1:16" x14ac:dyDescent="0.35">
      <c r="A5" s="106"/>
      <c r="B5" s="106"/>
      <c r="C5" s="106"/>
      <c r="D5" s="106"/>
      <c r="E5" s="106"/>
      <c r="F5" s="106"/>
      <c r="G5" s="106"/>
      <c r="H5" s="106"/>
      <c r="I5" s="107"/>
      <c r="J5" s="107"/>
      <c r="K5" s="107"/>
      <c r="L5" s="107"/>
      <c r="M5" s="107"/>
      <c r="N5" s="107"/>
      <c r="O5" s="107"/>
      <c r="P5" s="107"/>
    </row>
    <row r="6" spans="1:16" x14ac:dyDescent="0.35">
      <c r="A6" s="106"/>
      <c r="B6" s="110" t="s">
        <v>237</v>
      </c>
      <c r="C6" s="110"/>
      <c r="D6" s="110"/>
      <c r="E6" s="110"/>
      <c r="F6" s="110"/>
      <c r="G6" s="106"/>
      <c r="H6" s="106"/>
      <c r="I6" s="107"/>
      <c r="J6" s="107"/>
      <c r="K6" s="107"/>
      <c r="L6" s="107"/>
      <c r="M6" s="107"/>
      <c r="N6" s="107"/>
      <c r="O6" s="107"/>
      <c r="P6" s="107"/>
    </row>
    <row r="7" spans="1:16" ht="93" customHeight="1" x14ac:dyDescent="0.35">
      <c r="A7" s="106"/>
      <c r="B7" s="110"/>
      <c r="C7" s="110"/>
      <c r="D7" s="110"/>
      <c r="E7" s="110"/>
      <c r="F7" s="110"/>
      <c r="G7" s="106"/>
      <c r="H7" s="106"/>
      <c r="I7" s="107"/>
      <c r="J7" s="107"/>
      <c r="K7" s="107"/>
      <c r="L7" s="107"/>
      <c r="M7" s="107"/>
      <c r="N7" s="107"/>
      <c r="O7" s="107"/>
      <c r="P7" s="107"/>
    </row>
    <row r="8" spans="1:16" ht="20" x14ac:dyDescent="0.35">
      <c r="A8" s="106"/>
      <c r="B8" s="111"/>
      <c r="C8" s="111"/>
      <c r="D8" s="111"/>
      <c r="E8" s="111"/>
      <c r="F8" s="111"/>
      <c r="G8" s="106"/>
      <c r="H8" s="106"/>
      <c r="I8" s="107"/>
      <c r="J8" s="107"/>
      <c r="K8" s="107"/>
      <c r="L8" s="107"/>
      <c r="M8" s="107"/>
      <c r="N8" s="107"/>
      <c r="O8" s="107"/>
      <c r="P8" s="107"/>
    </row>
    <row r="9" spans="1:16" x14ac:dyDescent="0.35">
      <c r="A9" s="106"/>
      <c r="B9" s="106"/>
      <c r="C9" s="106"/>
      <c r="D9" s="106"/>
      <c r="E9" s="106"/>
      <c r="F9" s="106"/>
      <c r="G9" s="106"/>
      <c r="H9" s="106"/>
      <c r="I9" s="107"/>
      <c r="J9" s="107"/>
      <c r="K9" s="107"/>
      <c r="L9" s="107"/>
      <c r="M9" s="107"/>
      <c r="N9" s="107"/>
      <c r="O9" s="107"/>
      <c r="P9" s="107"/>
    </row>
    <row r="10" spans="1:16" ht="22.5" x14ac:dyDescent="0.35">
      <c r="A10" s="106"/>
      <c r="B10" s="110" t="s">
        <v>235</v>
      </c>
      <c r="C10" s="110"/>
      <c r="D10" s="110"/>
      <c r="E10" s="110"/>
      <c r="F10" s="110"/>
      <c r="G10" s="106"/>
      <c r="H10" s="106"/>
      <c r="I10" s="107"/>
      <c r="J10" s="107"/>
      <c r="K10" s="107"/>
      <c r="L10" s="107"/>
      <c r="M10" s="107"/>
      <c r="N10" s="107"/>
      <c r="O10" s="107"/>
      <c r="P10" s="107"/>
    </row>
    <row r="11" spans="1:16" x14ac:dyDescent="0.35">
      <c r="A11" s="106"/>
      <c r="B11" s="106"/>
      <c r="C11" s="106"/>
      <c r="D11" s="106"/>
      <c r="E11" s="106"/>
      <c r="F11" s="106"/>
      <c r="G11" s="106"/>
      <c r="H11" s="106"/>
      <c r="I11" s="107"/>
      <c r="J11" s="107"/>
      <c r="K11" s="107"/>
      <c r="L11" s="107"/>
      <c r="M11" s="107"/>
      <c r="N11" s="107"/>
      <c r="O11" s="107"/>
      <c r="P11" s="107"/>
    </row>
    <row r="12" spans="1:16" x14ac:dyDescent="0.35">
      <c r="A12" s="106"/>
      <c r="B12" s="106"/>
      <c r="C12" s="106"/>
      <c r="D12" s="106"/>
      <c r="E12" s="106"/>
      <c r="F12" s="106"/>
      <c r="G12" s="106"/>
      <c r="H12" s="106"/>
      <c r="I12" s="107"/>
      <c r="J12" s="107"/>
      <c r="K12" s="107"/>
      <c r="L12" s="107"/>
      <c r="M12" s="107"/>
      <c r="N12" s="107"/>
      <c r="O12" s="107"/>
      <c r="P12" s="107"/>
    </row>
    <row r="13" spans="1:16" ht="17.5" x14ac:dyDescent="0.35">
      <c r="A13" s="106"/>
      <c r="B13" s="112" t="s">
        <v>236</v>
      </c>
      <c r="C13" s="112"/>
      <c r="D13" s="112"/>
      <c r="E13" s="112"/>
      <c r="F13" s="112"/>
      <c r="G13" s="106"/>
      <c r="H13" s="106"/>
      <c r="I13" s="107"/>
      <c r="J13" s="107"/>
      <c r="K13" s="107"/>
      <c r="L13" s="107"/>
      <c r="M13" s="107"/>
      <c r="N13" s="107"/>
      <c r="O13" s="107"/>
      <c r="P13" s="107"/>
    </row>
    <row r="14" spans="1:16" x14ac:dyDescent="0.35">
      <c r="A14" s="106"/>
      <c r="B14" s="106"/>
      <c r="C14" s="106"/>
      <c r="D14" s="106"/>
      <c r="E14" s="106"/>
      <c r="F14" s="106"/>
      <c r="G14" s="106"/>
      <c r="H14" s="106"/>
      <c r="I14" s="107"/>
      <c r="J14" s="107"/>
      <c r="K14" s="107"/>
      <c r="L14" s="107"/>
      <c r="M14" s="107"/>
      <c r="N14" s="107"/>
      <c r="O14" s="107"/>
      <c r="P14" s="107"/>
    </row>
    <row r="15" spans="1:16" x14ac:dyDescent="0.35">
      <c r="A15" s="106"/>
      <c r="B15" s="106"/>
      <c r="C15" s="106"/>
      <c r="D15" s="106"/>
      <c r="E15" s="106"/>
      <c r="F15" s="106"/>
      <c r="G15" s="106"/>
      <c r="H15" s="106"/>
      <c r="I15" s="107"/>
      <c r="J15" s="107"/>
      <c r="K15" s="107"/>
      <c r="L15" s="107"/>
      <c r="M15" s="107"/>
      <c r="N15" s="107"/>
      <c r="O15" s="107"/>
      <c r="P15" s="107"/>
    </row>
    <row r="16" spans="1:16" x14ac:dyDescent="0.35">
      <c r="A16" s="106"/>
      <c r="B16" s="106"/>
      <c r="C16" s="106"/>
      <c r="D16" s="106"/>
      <c r="E16" s="106"/>
      <c r="F16" s="106"/>
      <c r="G16" s="106"/>
      <c r="H16" s="106"/>
      <c r="I16" s="107"/>
      <c r="J16" s="107"/>
      <c r="K16" s="107"/>
      <c r="L16" s="107"/>
      <c r="M16" s="107"/>
      <c r="N16" s="107"/>
      <c r="O16" s="107"/>
      <c r="P16" s="107"/>
    </row>
    <row r="17" spans="1:16" x14ac:dyDescent="0.35">
      <c r="A17" s="106"/>
      <c r="B17" s="106"/>
      <c r="C17" s="106"/>
      <c r="D17" s="106"/>
      <c r="E17" s="106"/>
      <c r="F17" s="106"/>
      <c r="G17" s="106"/>
      <c r="H17" s="106"/>
      <c r="I17" s="107"/>
      <c r="J17" s="107"/>
      <c r="K17" s="107"/>
      <c r="L17" s="107"/>
      <c r="M17" s="107"/>
      <c r="N17" s="107"/>
      <c r="O17" s="107"/>
      <c r="P17" s="107"/>
    </row>
    <row r="18" spans="1:16" x14ac:dyDescent="0.35">
      <c r="A18" s="106"/>
      <c r="B18" s="106"/>
      <c r="C18" s="106"/>
      <c r="D18" s="106"/>
      <c r="E18" s="106"/>
      <c r="F18" s="106"/>
      <c r="G18" s="106"/>
      <c r="H18" s="106"/>
      <c r="I18" s="107"/>
      <c r="J18" s="107"/>
      <c r="K18" s="107"/>
      <c r="L18" s="107"/>
      <c r="M18" s="107"/>
      <c r="N18" s="107"/>
      <c r="O18" s="107"/>
      <c r="P18" s="107"/>
    </row>
    <row r="19" spans="1:16" x14ac:dyDescent="0.35">
      <c r="A19" s="106"/>
      <c r="B19" s="106"/>
      <c r="C19" s="106"/>
      <c r="D19" s="106"/>
      <c r="E19" s="106"/>
      <c r="F19" s="106"/>
      <c r="G19" s="106"/>
      <c r="H19" s="106"/>
      <c r="I19" s="107"/>
      <c r="J19" s="107"/>
      <c r="K19" s="107"/>
      <c r="L19" s="107"/>
      <c r="M19" s="107"/>
      <c r="N19" s="107"/>
      <c r="O19" s="107"/>
      <c r="P19" s="107"/>
    </row>
    <row r="20" spans="1:16" x14ac:dyDescent="0.35">
      <c r="A20" s="106"/>
      <c r="B20" s="106"/>
      <c r="C20" s="106"/>
      <c r="D20" s="106"/>
      <c r="E20" s="106"/>
      <c r="F20" s="106"/>
      <c r="G20" s="106"/>
      <c r="H20" s="106"/>
      <c r="I20" s="107"/>
      <c r="J20" s="107"/>
      <c r="K20" s="107"/>
      <c r="L20" s="107"/>
      <c r="M20" s="107"/>
      <c r="N20" s="107"/>
      <c r="O20" s="107"/>
      <c r="P20" s="107"/>
    </row>
    <row r="21" spans="1:16" x14ac:dyDescent="0.35">
      <c r="A21" s="106"/>
      <c r="B21" s="106"/>
      <c r="C21" s="106"/>
      <c r="D21" s="106"/>
      <c r="E21" s="106"/>
      <c r="F21" s="106"/>
      <c r="G21" s="106"/>
      <c r="H21" s="106"/>
      <c r="I21" s="107"/>
      <c r="J21" s="107"/>
      <c r="K21" s="107"/>
      <c r="L21" s="107"/>
      <c r="M21" s="107"/>
      <c r="N21" s="107"/>
      <c r="O21" s="107"/>
      <c r="P21" s="107"/>
    </row>
    <row r="22" spans="1:16" x14ac:dyDescent="0.35">
      <c r="A22" s="106"/>
      <c r="B22" s="106"/>
      <c r="C22" s="106"/>
      <c r="D22" s="106"/>
      <c r="E22" s="106"/>
      <c r="F22" s="106"/>
      <c r="G22" s="106"/>
      <c r="H22" s="106"/>
      <c r="I22" s="107"/>
      <c r="J22" s="107"/>
      <c r="K22" s="107"/>
      <c r="L22" s="107"/>
      <c r="M22" s="107"/>
      <c r="N22" s="107"/>
      <c r="O22" s="107"/>
      <c r="P22" s="107"/>
    </row>
    <row r="23" spans="1:16" x14ac:dyDescent="0.35">
      <c r="A23" s="106"/>
      <c r="B23" s="106"/>
      <c r="C23" s="106"/>
      <c r="D23" s="106"/>
      <c r="E23" s="106"/>
      <c r="F23" s="106"/>
      <c r="G23" s="106"/>
      <c r="H23" s="106"/>
      <c r="I23" s="107"/>
      <c r="J23" s="107"/>
      <c r="K23" s="107"/>
      <c r="L23" s="107"/>
      <c r="M23" s="107"/>
      <c r="N23" s="107"/>
      <c r="O23" s="107"/>
      <c r="P23" s="107"/>
    </row>
    <row r="24" spans="1:16" x14ac:dyDescent="0.35">
      <c r="A24" s="106"/>
      <c r="B24" s="106"/>
      <c r="C24" s="106"/>
      <c r="D24" s="106"/>
      <c r="E24" s="106"/>
      <c r="F24" s="106"/>
      <c r="G24" s="106"/>
      <c r="H24" s="106"/>
      <c r="I24" s="107"/>
      <c r="J24" s="107"/>
      <c r="K24" s="107"/>
      <c r="L24" s="107"/>
      <c r="M24" s="107"/>
      <c r="N24" s="107"/>
      <c r="O24" s="107"/>
      <c r="P24" s="107"/>
    </row>
    <row r="25" spans="1:16" x14ac:dyDescent="0.35">
      <c r="A25" s="106"/>
      <c r="B25" s="106"/>
      <c r="C25" s="106"/>
      <c r="D25" s="106"/>
      <c r="E25" s="106"/>
      <c r="F25" s="106"/>
      <c r="G25" s="106"/>
      <c r="H25" s="106"/>
      <c r="I25" s="107"/>
      <c r="J25" s="107"/>
      <c r="K25" s="107"/>
      <c r="L25" s="107"/>
      <c r="M25" s="107"/>
      <c r="N25" s="107"/>
      <c r="O25" s="107"/>
      <c r="P25" s="107"/>
    </row>
    <row r="26" spans="1:16" x14ac:dyDescent="0.35">
      <c r="A26" s="106"/>
      <c r="B26" s="106"/>
      <c r="C26" s="106"/>
      <c r="D26" s="106"/>
      <c r="E26" s="106"/>
      <c r="F26" s="106"/>
      <c r="G26" s="106"/>
      <c r="H26" s="106"/>
      <c r="I26" s="107"/>
      <c r="J26" s="107"/>
      <c r="K26" s="107"/>
      <c r="L26" s="107"/>
      <c r="M26" s="107"/>
      <c r="N26" s="107"/>
      <c r="O26" s="107"/>
      <c r="P26" s="107"/>
    </row>
    <row r="27" spans="1:16" x14ac:dyDescent="0.35">
      <c r="A27" s="106"/>
      <c r="B27" s="106"/>
      <c r="C27" s="106"/>
      <c r="D27" s="106"/>
      <c r="E27" s="106"/>
      <c r="F27" s="106"/>
      <c r="G27" s="106"/>
      <c r="H27" s="106"/>
      <c r="I27" s="107"/>
      <c r="J27" s="107"/>
      <c r="K27" s="107"/>
      <c r="L27" s="107"/>
      <c r="M27" s="107"/>
      <c r="N27" s="107"/>
      <c r="O27" s="107"/>
      <c r="P27" s="107"/>
    </row>
    <row r="28" spans="1:16" x14ac:dyDescent="0.35">
      <c r="A28" s="106"/>
      <c r="B28" s="106"/>
      <c r="C28" s="106"/>
      <c r="D28" s="106"/>
      <c r="E28" s="106"/>
      <c r="F28" s="106"/>
      <c r="G28" s="106"/>
      <c r="H28" s="106"/>
      <c r="I28" s="107"/>
      <c r="J28" s="107"/>
      <c r="K28" s="107"/>
      <c r="L28" s="107"/>
      <c r="M28" s="107"/>
      <c r="N28" s="107"/>
      <c r="O28" s="107"/>
      <c r="P28" s="107"/>
    </row>
    <row r="29" spans="1:16" x14ac:dyDescent="0.35">
      <c r="A29" s="106"/>
      <c r="B29" s="106"/>
      <c r="C29" s="106"/>
      <c r="D29" s="106"/>
      <c r="E29" s="106"/>
      <c r="F29" s="106"/>
      <c r="G29" s="106"/>
      <c r="H29" s="106"/>
      <c r="I29" s="107"/>
      <c r="J29" s="107"/>
      <c r="K29" s="107"/>
      <c r="L29" s="107"/>
      <c r="M29" s="107"/>
      <c r="N29" s="107"/>
      <c r="O29" s="107"/>
      <c r="P29" s="107"/>
    </row>
    <row r="30" spans="1:16" x14ac:dyDescent="0.35">
      <c r="A30" s="106"/>
      <c r="B30" s="106"/>
      <c r="C30" s="106"/>
      <c r="D30" s="106"/>
      <c r="E30" s="106"/>
      <c r="F30" s="106"/>
      <c r="G30" s="106"/>
      <c r="H30" s="106"/>
      <c r="I30" s="107"/>
      <c r="J30" s="107"/>
      <c r="K30" s="107"/>
      <c r="L30" s="107"/>
      <c r="M30" s="107"/>
      <c r="N30" s="107"/>
      <c r="O30" s="107"/>
      <c r="P30" s="107"/>
    </row>
    <row r="31" spans="1:16" x14ac:dyDescent="0.35">
      <c r="A31" s="106"/>
      <c r="B31" s="106"/>
      <c r="C31" s="106"/>
      <c r="D31" s="106"/>
      <c r="E31" s="106"/>
      <c r="F31" s="106"/>
      <c r="G31" s="106"/>
      <c r="H31" s="106"/>
      <c r="I31" s="107"/>
      <c r="J31" s="107"/>
      <c r="K31" s="107"/>
      <c r="L31" s="107"/>
      <c r="M31" s="107"/>
      <c r="N31" s="107"/>
      <c r="O31" s="107"/>
      <c r="P31" s="107"/>
    </row>
    <row r="32" spans="1:16" x14ac:dyDescent="0.35">
      <c r="A32" s="106"/>
      <c r="B32" s="106"/>
      <c r="C32" s="106"/>
      <c r="D32" s="106"/>
      <c r="E32" s="106"/>
      <c r="F32" s="106"/>
      <c r="G32" s="106"/>
      <c r="H32" s="106"/>
      <c r="I32" s="107"/>
      <c r="J32" s="107"/>
      <c r="K32" s="107"/>
      <c r="L32" s="107"/>
      <c r="M32" s="107"/>
      <c r="N32" s="107"/>
      <c r="O32" s="107"/>
      <c r="P32" s="107"/>
    </row>
    <row r="33" spans="1:16" x14ac:dyDescent="0.35">
      <c r="A33" s="106"/>
      <c r="B33" s="106"/>
      <c r="C33" s="106"/>
      <c r="D33" s="106"/>
      <c r="E33" s="106"/>
      <c r="F33" s="106"/>
      <c r="G33" s="106"/>
      <c r="H33" s="106"/>
      <c r="I33" s="107"/>
      <c r="J33" s="107"/>
      <c r="K33" s="107"/>
      <c r="L33" s="107"/>
      <c r="M33" s="107"/>
      <c r="N33" s="107"/>
      <c r="O33" s="107"/>
      <c r="P33" s="107"/>
    </row>
    <row r="34" spans="1:16" x14ac:dyDescent="0.35">
      <c r="A34" s="106"/>
      <c r="B34" s="106"/>
      <c r="C34" s="106"/>
      <c r="D34" s="106"/>
      <c r="E34" s="106"/>
      <c r="F34" s="106"/>
      <c r="G34" s="106"/>
      <c r="H34" s="106"/>
      <c r="I34" s="107"/>
      <c r="J34" s="107"/>
      <c r="K34" s="107"/>
      <c r="L34" s="107"/>
      <c r="M34" s="107"/>
      <c r="N34" s="107"/>
      <c r="O34" s="107"/>
      <c r="P34" s="107"/>
    </row>
    <row r="35" spans="1:16" x14ac:dyDescent="0.35">
      <c r="A35" s="106"/>
      <c r="B35" s="106"/>
      <c r="C35" s="106"/>
      <c r="D35" s="106"/>
      <c r="E35" s="106"/>
      <c r="F35" s="106"/>
      <c r="G35" s="106"/>
      <c r="H35" s="106"/>
      <c r="I35" s="107"/>
      <c r="J35" s="107"/>
      <c r="K35" s="107"/>
      <c r="L35" s="107"/>
      <c r="M35" s="107"/>
      <c r="N35" s="107"/>
      <c r="O35" s="107"/>
      <c r="P35" s="107"/>
    </row>
    <row r="36" spans="1:16" x14ac:dyDescent="0.35">
      <c r="A36" s="106"/>
      <c r="B36" s="106"/>
      <c r="C36" s="106"/>
      <c r="D36" s="106"/>
      <c r="E36" s="106"/>
      <c r="F36" s="106"/>
      <c r="G36" s="106"/>
      <c r="H36" s="106"/>
      <c r="I36" s="107"/>
      <c r="J36" s="107"/>
      <c r="K36" s="107"/>
      <c r="L36" s="107"/>
      <c r="M36" s="107"/>
      <c r="N36" s="107"/>
      <c r="O36" s="107"/>
      <c r="P36" s="107"/>
    </row>
  </sheetData>
  <sheetProtection sheet="1" objects="1" scenarios="1" formatCells="0" formatColumns="0" formatRows="0" sort="0" autoFilter="0"/>
  <mergeCells count="5">
    <mergeCell ref="B2:F2"/>
    <mergeCell ref="C3:E3"/>
    <mergeCell ref="B6:F7"/>
    <mergeCell ref="B10:F10"/>
    <mergeCell ref="B13:F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4E57-96D3-4000-A13F-3FB0F9C53BF9}">
  <sheetPr codeName="Sheet2"/>
  <dimension ref="A1:J20"/>
  <sheetViews>
    <sheetView workbookViewId="0"/>
  </sheetViews>
  <sheetFormatPr defaultColWidth="8.6328125" defaultRowHeight="14.5" x14ac:dyDescent="0.35"/>
  <cols>
    <col min="1" max="1" width="40.08984375" style="2" customWidth="1"/>
    <col min="2" max="2" width="10.453125" style="2" bestFit="1" customWidth="1"/>
    <col min="3" max="16384" width="8.6328125" style="2"/>
  </cols>
  <sheetData>
    <row r="1" spans="1:10" x14ac:dyDescent="0.35">
      <c r="A1" s="2" t="s">
        <v>0</v>
      </c>
      <c r="B1" s="3">
        <v>45539</v>
      </c>
    </row>
    <row r="3" spans="1:10" x14ac:dyDescent="0.35">
      <c r="A3" s="2" t="s">
        <v>1</v>
      </c>
      <c r="B3" s="76" t="s">
        <v>2</v>
      </c>
      <c r="C3" s="76"/>
      <c r="D3" s="76"/>
      <c r="E3" s="76"/>
      <c r="F3" s="76"/>
      <c r="G3" s="76"/>
      <c r="H3" s="76"/>
      <c r="I3" s="76"/>
      <c r="J3" s="76"/>
    </row>
    <row r="4" spans="1:10" x14ac:dyDescent="0.35">
      <c r="B4" s="76"/>
      <c r="C4" s="76"/>
      <c r="D4" s="76"/>
      <c r="E4" s="76"/>
      <c r="F4" s="76"/>
      <c r="G4" s="76"/>
      <c r="H4" s="76"/>
      <c r="I4" s="76"/>
      <c r="J4" s="76"/>
    </row>
    <row r="5" spans="1:10" x14ac:dyDescent="0.35">
      <c r="B5" s="76"/>
      <c r="C5" s="76"/>
      <c r="D5" s="76"/>
      <c r="E5" s="76"/>
      <c r="F5" s="76"/>
      <c r="G5" s="76"/>
      <c r="H5" s="76"/>
      <c r="I5" s="76"/>
      <c r="J5" s="76"/>
    </row>
    <row r="6" spans="1:10" x14ac:dyDescent="0.35">
      <c r="B6" s="76"/>
      <c r="C6" s="76"/>
      <c r="D6" s="76"/>
      <c r="E6" s="76"/>
      <c r="F6" s="76"/>
      <c r="G6" s="76"/>
      <c r="H6" s="76"/>
      <c r="I6" s="76"/>
      <c r="J6" s="76"/>
    </row>
    <row r="7" spans="1:10" ht="4.5" customHeight="1" x14ac:dyDescent="0.35">
      <c r="B7" s="76"/>
      <c r="C7" s="76"/>
      <c r="D7" s="76"/>
      <c r="E7" s="76"/>
      <c r="F7" s="76"/>
      <c r="G7" s="76"/>
      <c r="H7" s="76"/>
      <c r="I7" s="76"/>
      <c r="J7" s="76"/>
    </row>
    <row r="8" spans="1:10" hidden="1" x14ac:dyDescent="0.35">
      <c r="B8" s="76"/>
      <c r="C8" s="76"/>
      <c r="D8" s="76"/>
      <c r="E8" s="76"/>
      <c r="F8" s="76"/>
      <c r="G8" s="76"/>
      <c r="H8" s="76"/>
      <c r="I8" s="76"/>
      <c r="J8" s="76"/>
    </row>
    <row r="9" spans="1:10" hidden="1" x14ac:dyDescent="0.35">
      <c r="B9" s="76"/>
      <c r="C9" s="76"/>
      <c r="D9" s="76"/>
      <c r="E9" s="76"/>
      <c r="F9" s="76"/>
      <c r="G9" s="76"/>
      <c r="H9" s="76"/>
      <c r="I9" s="76"/>
      <c r="J9" s="76"/>
    </row>
    <row r="10" spans="1:10" hidden="1" x14ac:dyDescent="0.35">
      <c r="B10" s="76"/>
      <c r="C10" s="76"/>
      <c r="D10" s="76"/>
      <c r="E10" s="76"/>
      <c r="F10" s="76"/>
      <c r="G10" s="76"/>
      <c r="H10" s="76"/>
      <c r="I10" s="76"/>
      <c r="J10" s="76"/>
    </row>
    <row r="11" spans="1:10" hidden="1" x14ac:dyDescent="0.35">
      <c r="B11" s="76"/>
      <c r="C11" s="76"/>
      <c r="D11" s="76"/>
      <c r="E11" s="76"/>
      <c r="F11" s="76"/>
      <c r="G11" s="76"/>
      <c r="H11" s="76"/>
      <c r="I11" s="76"/>
      <c r="J11" s="76"/>
    </row>
    <row r="12" spans="1:10" hidden="1" x14ac:dyDescent="0.35">
      <c r="B12" s="76"/>
      <c r="C12" s="76"/>
      <c r="D12" s="76"/>
      <c r="E12" s="76"/>
      <c r="F12" s="76"/>
      <c r="G12" s="76"/>
      <c r="H12" s="76"/>
      <c r="I12" s="76"/>
      <c r="J12" s="76"/>
    </row>
    <row r="15" spans="1:10" x14ac:dyDescent="0.35">
      <c r="A15" s="2" t="s">
        <v>3</v>
      </c>
      <c r="B15" s="2" t="s">
        <v>4</v>
      </c>
    </row>
    <row r="16" spans="1:10" x14ac:dyDescent="0.35">
      <c r="A16" s="2" t="s">
        <v>5</v>
      </c>
      <c r="B16" s="2" t="s">
        <v>6</v>
      </c>
    </row>
    <row r="17" spans="1:2" x14ac:dyDescent="0.35">
      <c r="A17" s="2" t="s">
        <v>7</v>
      </c>
      <c r="B17" s="2" t="s">
        <v>8</v>
      </c>
    </row>
    <row r="18" spans="1:2" x14ac:dyDescent="0.35">
      <c r="A18" s="2" t="s">
        <v>9</v>
      </c>
      <c r="B18" s="2" t="s">
        <v>10</v>
      </c>
    </row>
    <row r="19" spans="1:2" x14ac:dyDescent="0.35">
      <c r="A19" s="2" t="s">
        <v>11</v>
      </c>
      <c r="B19" s="2" t="s">
        <v>12</v>
      </c>
    </row>
    <row r="20" spans="1:2" x14ac:dyDescent="0.35">
      <c r="A20" s="2" t="s">
        <v>13</v>
      </c>
      <c r="B20" s="2" t="s">
        <v>14</v>
      </c>
    </row>
  </sheetData>
  <sheetProtection sheet="1" objects="1" scenarios="1" formatCells="0" formatColumns="0" formatRows="0" sort="0" autoFilter="0"/>
  <mergeCells count="1">
    <mergeCell ref="B3: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ACC0-A0CA-4FE2-9E1A-DA86B9989DAE}">
  <sheetPr codeName="Sheet15"/>
  <dimension ref="A1:AF1061"/>
  <sheetViews>
    <sheetView zoomScale="110" zoomScaleNormal="110" workbookViewId="0">
      <pane ySplit="4" topLeftCell="A5" activePane="bottomLeft" state="frozen"/>
      <selection activeCell="C29" sqref="C29:H29"/>
      <selection pane="bottomLeft"/>
    </sheetView>
  </sheetViews>
  <sheetFormatPr defaultColWidth="8.6328125" defaultRowHeight="14.5" x14ac:dyDescent="0.35"/>
  <cols>
    <col min="1" max="2" width="17.6328125" style="2" customWidth="1"/>
    <col min="3" max="4" width="15.36328125" style="2" customWidth="1"/>
    <col min="5" max="5" width="16.453125" style="2" customWidth="1"/>
    <col min="6" max="6" width="15.36328125" style="2" customWidth="1"/>
    <col min="7" max="7" width="16.6328125" style="2" customWidth="1"/>
    <col min="8" max="8" width="12.453125" style="2" customWidth="1"/>
    <col min="9" max="9" width="13.08984375" style="2" customWidth="1"/>
    <col min="10" max="10" width="7.453125" style="2" bestFit="1" customWidth="1"/>
    <col min="11" max="11" width="9.08984375" style="2" bestFit="1" customWidth="1"/>
    <col min="12" max="12" width="11" style="2" bestFit="1" customWidth="1"/>
    <col min="13" max="13" width="10.453125" style="2" bestFit="1" customWidth="1"/>
    <col min="14" max="14" width="7.453125" style="2" bestFit="1" customWidth="1"/>
    <col min="15" max="15" width="8.453125" style="2" bestFit="1" customWidth="1"/>
    <col min="16" max="16" width="9.453125" style="2" customWidth="1"/>
    <col min="17" max="17" width="10.453125" style="2" bestFit="1" customWidth="1"/>
    <col min="18" max="18" width="7.453125" style="2" bestFit="1" customWidth="1"/>
    <col min="19" max="19" width="8.453125" style="2" bestFit="1" customWidth="1"/>
    <col min="20" max="20" width="7.453125" style="2" bestFit="1" customWidth="1"/>
    <col min="21" max="21" width="10.453125" style="2" bestFit="1" customWidth="1"/>
    <col min="22" max="22" width="7.453125" style="2" bestFit="1" customWidth="1"/>
    <col min="23" max="23" width="8.453125" style="2" bestFit="1" customWidth="1"/>
    <col min="24" max="24" width="7.453125" style="2" bestFit="1" customWidth="1"/>
    <col min="25" max="25" width="10.453125" style="2" bestFit="1" customWidth="1"/>
    <col min="26" max="26" width="7.453125" style="2" bestFit="1" customWidth="1"/>
    <col min="27" max="27" width="8.453125" style="2" bestFit="1" customWidth="1"/>
    <col min="28" max="28" width="7.453125" style="2" bestFit="1" customWidth="1"/>
    <col min="29" max="29" width="10.453125" style="2" bestFit="1" customWidth="1"/>
    <col min="30" max="30" width="7.453125" style="2" bestFit="1" customWidth="1"/>
    <col min="31" max="31" width="8.453125" style="2" bestFit="1" customWidth="1"/>
    <col min="32" max="32" width="7.453125" style="2" bestFit="1" customWidth="1"/>
    <col min="33" max="16384" width="8.6328125" style="2"/>
  </cols>
  <sheetData>
    <row r="1" spans="1:32" ht="29" x14ac:dyDescent="0.35">
      <c r="A1" s="7" t="s">
        <v>17</v>
      </c>
      <c r="B1" s="7"/>
      <c r="C1" s="1"/>
      <c r="D1" s="1"/>
      <c r="E1" s="1"/>
      <c r="F1" s="1"/>
      <c r="G1" s="8" t="s">
        <v>18</v>
      </c>
    </row>
    <row r="2" spans="1:32" s="10" customFormat="1" ht="27" customHeight="1" x14ac:dyDescent="0.35">
      <c r="A2" s="9"/>
      <c r="B2" s="9"/>
      <c r="C2" s="9"/>
      <c r="D2" s="9"/>
      <c r="E2" s="9"/>
      <c r="F2" s="9"/>
      <c r="G2" s="80" t="s">
        <v>19</v>
      </c>
      <c r="H2" s="80"/>
      <c r="I2" s="81" t="s">
        <v>20</v>
      </c>
      <c r="J2" s="81"/>
      <c r="K2" s="81"/>
      <c r="L2" s="81"/>
      <c r="M2" s="81" t="s">
        <v>21</v>
      </c>
      <c r="N2" s="81"/>
      <c r="O2" s="81"/>
      <c r="P2" s="81"/>
      <c r="Q2" s="78" t="s">
        <v>22</v>
      </c>
      <c r="R2" s="78"/>
      <c r="S2" s="78"/>
      <c r="T2" s="78"/>
      <c r="U2" s="78" t="s">
        <v>23</v>
      </c>
      <c r="V2" s="78"/>
      <c r="W2" s="78"/>
      <c r="X2" s="78"/>
      <c r="Y2" s="78" t="s">
        <v>24</v>
      </c>
      <c r="Z2" s="78"/>
      <c r="AA2" s="78"/>
      <c r="AB2" s="78"/>
      <c r="AC2" s="78" t="s">
        <v>25</v>
      </c>
      <c r="AD2" s="78"/>
      <c r="AE2" s="78"/>
      <c r="AF2" s="78"/>
    </row>
    <row r="3" spans="1:32" s="10" customFormat="1" ht="20.75" customHeight="1" x14ac:dyDescent="0.35">
      <c r="G3" s="80"/>
      <c r="H3" s="80"/>
      <c r="I3" s="79" t="s">
        <v>26</v>
      </c>
      <c r="J3" s="79"/>
      <c r="K3" s="79" t="s">
        <v>27</v>
      </c>
      <c r="L3" s="79"/>
      <c r="M3" s="79" t="s">
        <v>26</v>
      </c>
      <c r="N3" s="79"/>
      <c r="O3" s="79" t="s">
        <v>27</v>
      </c>
      <c r="P3" s="79"/>
      <c r="Q3" s="77" t="s">
        <v>26</v>
      </c>
      <c r="R3" s="77"/>
      <c r="S3" s="77" t="s">
        <v>27</v>
      </c>
      <c r="T3" s="77"/>
      <c r="U3" s="77" t="s">
        <v>26</v>
      </c>
      <c r="V3" s="77"/>
      <c r="W3" s="77" t="s">
        <v>27</v>
      </c>
      <c r="X3" s="77"/>
      <c r="Y3" s="77" t="s">
        <v>26</v>
      </c>
      <c r="Z3" s="77"/>
      <c r="AA3" s="77" t="s">
        <v>27</v>
      </c>
      <c r="AB3" s="77"/>
      <c r="AC3" s="77" t="s">
        <v>26</v>
      </c>
      <c r="AD3" s="77"/>
      <c r="AE3" s="77" t="s">
        <v>27</v>
      </c>
      <c r="AF3" s="77"/>
    </row>
    <row r="4" spans="1:32" s="9" customFormat="1" ht="64.25" customHeight="1" x14ac:dyDescent="0.35">
      <c r="A4" s="11" t="s">
        <v>28</v>
      </c>
      <c r="B4" s="12" t="s">
        <v>231</v>
      </c>
      <c r="C4" s="12" t="s">
        <v>29</v>
      </c>
      <c r="D4" s="12" t="s">
        <v>227</v>
      </c>
      <c r="E4" s="12" t="s">
        <v>228</v>
      </c>
      <c r="F4" s="12" t="s">
        <v>30</v>
      </c>
      <c r="G4" s="11" t="s">
        <v>31</v>
      </c>
      <c r="H4" s="11" t="s">
        <v>32</v>
      </c>
      <c r="I4" s="13" t="s">
        <v>33</v>
      </c>
      <c r="J4" s="13" t="s">
        <v>34</v>
      </c>
      <c r="K4" s="13" t="s">
        <v>35</v>
      </c>
      <c r="L4" s="13" t="s">
        <v>36</v>
      </c>
      <c r="M4" s="13" t="s">
        <v>33</v>
      </c>
      <c r="N4" s="13" t="s">
        <v>34</v>
      </c>
      <c r="O4" s="13" t="s">
        <v>35</v>
      </c>
      <c r="P4" s="13" t="s">
        <v>36</v>
      </c>
      <c r="Q4" s="11" t="s">
        <v>33</v>
      </c>
      <c r="R4" s="11" t="s">
        <v>34</v>
      </c>
      <c r="S4" s="11" t="s">
        <v>35</v>
      </c>
      <c r="T4" s="11" t="s">
        <v>36</v>
      </c>
      <c r="U4" s="11" t="s">
        <v>33</v>
      </c>
      <c r="V4" s="11" t="s">
        <v>34</v>
      </c>
      <c r="W4" s="11" t="s">
        <v>35</v>
      </c>
      <c r="X4" s="11" t="s">
        <v>36</v>
      </c>
      <c r="Y4" s="11" t="s">
        <v>33</v>
      </c>
      <c r="Z4" s="11" t="s">
        <v>34</v>
      </c>
      <c r="AA4" s="11" t="s">
        <v>35</v>
      </c>
      <c r="AB4" s="11" t="s">
        <v>36</v>
      </c>
      <c r="AC4" s="11" t="s">
        <v>33</v>
      </c>
      <c r="AD4" s="11" t="s">
        <v>34</v>
      </c>
      <c r="AE4" s="11" t="s">
        <v>35</v>
      </c>
      <c r="AF4" s="11" t="s">
        <v>36</v>
      </c>
    </row>
    <row r="5" spans="1:32" s="10" customFormat="1" ht="39" x14ac:dyDescent="0.35">
      <c r="A5" s="14" t="s">
        <v>230</v>
      </c>
      <c r="B5" s="15">
        <v>246</v>
      </c>
      <c r="C5" s="16">
        <v>1.4750971E-2</v>
      </c>
      <c r="D5" s="17">
        <v>1046.4547680000001</v>
      </c>
      <c r="E5" s="17">
        <v>3171.5089969999999</v>
      </c>
      <c r="F5" s="18">
        <v>0</v>
      </c>
      <c r="G5" s="18">
        <v>4.1100000000000003</v>
      </c>
      <c r="H5" s="18">
        <v>10.3</v>
      </c>
      <c r="I5" s="19">
        <f>($H5*'Exposure Inputs'!$C$6*1*'Exposure Inputs'!$C$15)/('Exposure Inputs'!$C$8*'Exposure Inputs'!$C$11)</f>
        <v>4.1449594298245614E-4</v>
      </c>
      <c r="J5" s="20">
        <f>($G5*'Exposure Inputs'!$C$7*'Exposure Inputs'!$C$12*'Exposure Inputs'!$C$15*B5)/('Exposure Inputs'!$C$8*'Exposure Inputs'!$C$13*'Exposure Inputs'!$C$16)</f>
        <v>3.045693720259553E-5</v>
      </c>
      <c r="K5" s="20">
        <f>'Exposure Inputs'!$E$61/$I5</f>
        <v>2653.8257336973707</v>
      </c>
      <c r="L5" s="20">
        <f>'Exposure Inputs'!$E$62/$J5</f>
        <v>36116.56657013623</v>
      </c>
      <c r="M5" s="21">
        <f>($H5*'Exposure Inputs'!$D$6*1*'Exposure Inputs'!$C$15)/('Exposure Inputs'!$D$8*'Exposure Inputs'!$D$11)</f>
        <v>1.4542723404255323E-3</v>
      </c>
      <c r="N5" s="20">
        <f>($G5*'Exposure Inputs'!$D$7*'Exposure Inputs'!$D$12*'Exposure Inputs'!$C$15*B5)/('Exposure Inputs'!$D$8*'Exposure Inputs'!$D$13*'Exposure Inputs'!$C$16)</f>
        <v>7.7796514135820477E-5</v>
      </c>
      <c r="O5" s="22">
        <f>'Exposure Inputs'!$E$61/M5</f>
        <v>756.39202467271764</v>
      </c>
      <c r="P5" s="20">
        <f>'Exposure Inputs'!$E$62/N5</f>
        <v>14139.451005215646</v>
      </c>
      <c r="Q5" s="21">
        <f>($H5*'Exposure Inputs'!$E$6*'Exposure Inputs'!$C$15)/('Exposure Inputs'!$E$8*'Exposure Inputs'!$E$11)</f>
        <v>3.1849441340782133E-4</v>
      </c>
      <c r="R5" s="20">
        <f>($G5*'Exposure Inputs'!$E$7*'Exposure Inputs'!$E$12*'Exposure Inputs'!$C$15*B5)/('Exposure Inputs'!$E$8*'Exposure Inputs'!$E$13*'Exposure Inputs'!$C$16)</f>
        <v>1.6867764597841895E-5</v>
      </c>
      <c r="S5" s="20">
        <f>'Exposure Inputs'!$E$61/Q5</f>
        <v>3453.7497478534647</v>
      </c>
      <c r="T5" s="20">
        <f>'Exposure Inputs'!$E$62/R5</f>
        <v>65213.146271956924</v>
      </c>
      <c r="U5" s="21">
        <f>($H5*'Exposure Inputs'!$F$6*'Exposure Inputs'!$C$15)/('Exposure Inputs'!$F$8*'Exposure Inputs'!$F$11)</f>
        <v>3.1933626760563387E-4</v>
      </c>
      <c r="V5" s="20">
        <f>($G5*'Exposure Inputs'!$F$7*'Exposure Inputs'!$F$12*'Exposure Inputs'!$C$15*B5)/('Exposure Inputs'!$F$8*'Exposure Inputs'!$F$13*'Exposure Inputs'!$C$16)</f>
        <v>1.5361947713679337E-5</v>
      </c>
      <c r="W5" s="20">
        <f>'Exposure Inputs'!$E$61/U5</f>
        <v>3444.644757226421</v>
      </c>
      <c r="X5" s="20">
        <f>'Exposure Inputs'!$E$62/V5</f>
        <v>71605.503449310942</v>
      </c>
      <c r="Y5" s="21">
        <f>($H5*'Exposure Inputs'!$G$6*'Exposure Inputs'!$C$15)/('Exposure Inputs'!$G$8*'Exposure Inputs'!$G$11)</f>
        <v>4.0746540880503152E-4</v>
      </c>
      <c r="Z5" s="20">
        <f>($G5*'Exposure Inputs'!$G$7*'Exposure Inputs'!$G$12*'Exposure Inputs'!$C$15*B5)/('Exposure Inputs'!$G$8*'Exposure Inputs'!$G$13*'Exposure Inputs'!$C$16)</f>
        <v>2.5609687257689324E-5</v>
      </c>
      <c r="AA5" s="20">
        <f>'Exposure Inputs'!$E$61/Y5</f>
        <v>2699.615663636223</v>
      </c>
      <c r="AB5" s="20">
        <f>'Exposure Inputs'!$E$62/Z5</f>
        <v>42952.496410112326</v>
      </c>
      <c r="AC5" s="21">
        <f>($H5*'Exposure Inputs'!$H$6*'Exposure Inputs'!$C$15)/('Exposure Inputs'!$H$8*'Exposure Inputs'!$H$11)</f>
        <v>5.1716172839506175E-4</v>
      </c>
      <c r="AD5" s="20">
        <f>($G5*'Exposure Inputs'!$H$7*'Exposure Inputs'!$H$12*'Exposure Inputs'!$C$15*B5)/('Exposure Inputs'!$H$8*'Exposure Inputs'!$H$13*'Exposure Inputs'!$C$16)</f>
        <v>3.3342922374429229E-5</v>
      </c>
      <c r="AE5" s="20">
        <f>'Exposure Inputs'!$E$61/AC5</f>
        <v>2126.9942062683072</v>
      </c>
      <c r="AF5" s="20">
        <f>'Exposure Inputs'!$E$62/AD5</f>
        <v>32990.509579436053</v>
      </c>
    </row>
    <row r="6" spans="1:32" s="10" customFormat="1" ht="65" x14ac:dyDescent="0.35">
      <c r="A6" s="14" t="s">
        <v>229</v>
      </c>
      <c r="B6" s="15">
        <v>260</v>
      </c>
      <c r="C6" s="23">
        <v>0.41399999999999998</v>
      </c>
      <c r="D6" s="17">
        <v>48600</v>
      </c>
      <c r="E6" s="17">
        <v>69800</v>
      </c>
      <c r="F6" s="18">
        <v>0</v>
      </c>
      <c r="G6" s="18">
        <v>5.92</v>
      </c>
      <c r="H6" s="18">
        <v>8.5</v>
      </c>
      <c r="I6" s="19">
        <f>($H6*'Exposure Inputs'!$C$6*1*'Exposure Inputs'!$C$15)/('Exposure Inputs'!$C$8*'Exposure Inputs'!$C$11)</f>
        <v>3.4205975877192981E-4</v>
      </c>
      <c r="J6" s="20">
        <f>($G6*'Exposure Inputs'!$C$7*'Exposure Inputs'!$C$12*'Exposure Inputs'!$C$15*B6)/('Exposure Inputs'!$C$8*'Exposure Inputs'!$C$13*'Exposure Inputs'!$C$16)</f>
        <v>4.6366504205719781E-5</v>
      </c>
      <c r="K6" s="20">
        <f>'Exposure Inputs'!$E$61/$I6</f>
        <v>3215.8123596568139</v>
      </c>
      <c r="L6" s="20">
        <f>'Exposure Inputs'!$E$62/$J6</f>
        <v>23724.022736747618</v>
      </c>
      <c r="M6" s="21">
        <f>($H6*'Exposure Inputs'!$D$6*1*'Exposure Inputs'!$C$15)/('Exposure Inputs'!$D$8*'Exposure Inputs'!$D$11)</f>
        <v>1.2001276595744682E-3</v>
      </c>
      <c r="N6" s="20">
        <f>($G6*'Exposure Inputs'!$D$7*'Exposure Inputs'!$D$12*'Exposure Inputs'!$C$15*B6)/('Exposure Inputs'!$D$8*'Exposure Inputs'!$D$13*'Exposure Inputs'!$C$16)</f>
        <v>1.1843450888953657E-4</v>
      </c>
      <c r="O6" s="22">
        <f>'Exposure Inputs'!$E$61/M6</f>
        <v>916.56915930929335</v>
      </c>
      <c r="P6" s="20">
        <f>'Exposure Inputs'!$E$62/N6</f>
        <v>9287.8335065835072</v>
      </c>
      <c r="Q6" s="21">
        <f>($H6*'Exposure Inputs'!$E$6*'Exposure Inputs'!$C$15)/('Exposure Inputs'!$E$8*'Exposure Inputs'!$E$11)</f>
        <v>2.6283519553072627E-4</v>
      </c>
      <c r="R6" s="20">
        <f>($G6*'Exposure Inputs'!$E$7*'Exposure Inputs'!$E$12*'Exposure Inputs'!$C$15*B6)/('Exposure Inputs'!$E$8*'Exposure Inputs'!$E$13*'Exposure Inputs'!$C$16)</f>
        <v>2.567885513124665E-5</v>
      </c>
      <c r="S6" s="20">
        <f>'Exposure Inputs'!$E$61/Q6</f>
        <v>4185.1320473989053</v>
      </c>
      <c r="T6" s="20">
        <f>'Exposure Inputs'!$E$62/R6</f>
        <v>42836.800720975043</v>
      </c>
      <c r="U6" s="21">
        <f>($H6*'Exposure Inputs'!$F$6*'Exposure Inputs'!$C$15)/('Exposure Inputs'!$F$8*'Exposure Inputs'!$F$11)</f>
        <v>2.6352992957746478E-4</v>
      </c>
      <c r="V6" s="20">
        <f>($G6*'Exposure Inputs'!$F$7*'Exposure Inputs'!$F$12*'Exposure Inputs'!$C$15*B6)/('Exposure Inputs'!$F$8*'Exposure Inputs'!$F$13*'Exposure Inputs'!$C$16)</f>
        <v>2.3386455720625122E-5</v>
      </c>
      <c r="W6" s="20">
        <f>'Exposure Inputs'!$E$61/U6</f>
        <v>4174.0989411096643</v>
      </c>
      <c r="X6" s="20">
        <f>'Exposure Inputs'!$E$62/V6</f>
        <v>47035.772035772039</v>
      </c>
      <c r="Y6" s="21">
        <f>($H6*'Exposure Inputs'!$G$6*'Exposure Inputs'!$C$15)/('Exposure Inputs'!$G$8*'Exposure Inputs'!$G$11)</f>
        <v>3.3625786163522011E-4</v>
      </c>
      <c r="Z6" s="20">
        <f>($G6*'Exposure Inputs'!$G$7*'Exposure Inputs'!$G$12*'Exposure Inputs'!$C$15*B6)/('Exposure Inputs'!$G$8*'Exposure Inputs'!$G$13*'Exposure Inputs'!$C$16)</f>
        <v>3.8987231842853446E-5</v>
      </c>
      <c r="AA6" s="20">
        <f>'Exposure Inputs'!$E$61/Y6</f>
        <v>3271.2989806415417</v>
      </c>
      <c r="AB6" s="20">
        <f>'Exposure Inputs'!$E$62/Z6</f>
        <v>28214.365267936701</v>
      </c>
      <c r="AC6" s="21">
        <f>($H6*'Exposure Inputs'!$H$6*'Exposure Inputs'!$C$15)/('Exposure Inputs'!$H$8*'Exposure Inputs'!$H$11)</f>
        <v>4.2678395061728386E-4</v>
      </c>
      <c r="AD6" s="20">
        <f>($G6*'Exposure Inputs'!$H$7*'Exposure Inputs'!$H$12*'Exposure Inputs'!$C$15*B6)/('Exposure Inputs'!$H$8*'Exposure Inputs'!$H$13*'Exposure Inputs'!$C$16)</f>
        <v>5.0760020294266866E-5</v>
      </c>
      <c r="AE6" s="20">
        <f>'Exposure Inputs'!$E$61/AC6</f>
        <v>2577.4165087721844</v>
      </c>
      <c r="AF6" s="20">
        <f>'Exposure Inputs'!$E$62/AD6</f>
        <v>21670.598112905809</v>
      </c>
    </row>
    <row r="7" spans="1:32" s="10" customFormat="1" ht="13" x14ac:dyDescent="0.35">
      <c r="A7" s="14" t="s">
        <v>38</v>
      </c>
      <c r="B7" s="15">
        <v>260</v>
      </c>
      <c r="C7" s="24" t="s">
        <v>39</v>
      </c>
      <c r="D7" s="24" t="s">
        <v>39</v>
      </c>
      <c r="E7" s="24" t="s">
        <v>39</v>
      </c>
      <c r="F7" s="18">
        <v>0</v>
      </c>
      <c r="G7" s="25">
        <v>150</v>
      </c>
      <c r="H7" s="25">
        <v>150</v>
      </c>
      <c r="I7" s="19">
        <f>($H7*'Exposure Inputs'!$C$6*1*'Exposure Inputs'!$C$15)/('Exposure Inputs'!$C$8*'Exposure Inputs'!$C$11)</f>
        <v>6.0363486842105263E-3</v>
      </c>
      <c r="J7" s="20">
        <f>($G7*'Exposure Inputs'!$C$7*'Exposure Inputs'!$C$12*'Exposure Inputs'!$C$15*B7)/('Exposure Inputs'!$C$8*'Exposure Inputs'!$C$13*'Exposure Inputs'!$C$16)</f>
        <v>1.1748269646719538E-3</v>
      </c>
      <c r="K7" s="20">
        <f>'Exposure Inputs'!$E$61/$I7</f>
        <v>182.22936704721943</v>
      </c>
      <c r="L7" s="20">
        <f>'Exposure Inputs'!$E$62/$J7</f>
        <v>936.30809734363936</v>
      </c>
      <c r="M7" s="21">
        <f>($H7*'Exposure Inputs'!$D$6*1*'Exposure Inputs'!$C$15)/('Exposure Inputs'!$D$8*'Exposure Inputs'!$D$11)</f>
        <v>2.1178723404255324E-2</v>
      </c>
      <c r="N7" s="20">
        <f>($G7*'Exposure Inputs'!$D$7*'Exposure Inputs'!$D$12*'Exposure Inputs'!$C$15*B7)/('Exposure Inputs'!$D$8*'Exposure Inputs'!$D$13*'Exposure Inputs'!$C$16)</f>
        <v>3.0008743806470418E-3</v>
      </c>
      <c r="O7" s="20">
        <f>'Exposure Inputs'!$E$61/M7</f>
        <v>51.938919027526616</v>
      </c>
      <c r="P7" s="20">
        <f>'Exposure Inputs'!$E$62/N7</f>
        <v>366.5598290598291</v>
      </c>
      <c r="Q7" s="21">
        <f>($H7*'Exposure Inputs'!$E$6*'Exposure Inputs'!$C$15)/('Exposure Inputs'!$E$8*'Exposure Inputs'!$E$11)</f>
        <v>4.6382681564245817E-3</v>
      </c>
      <c r="R7" s="20">
        <f>($G7*'Exposure Inputs'!$E$7*'Exposure Inputs'!$E$12*'Exposure Inputs'!$C$15*B7)/('Exposure Inputs'!$E$8*'Exposure Inputs'!$E$13*'Exposure Inputs'!$C$16)</f>
        <v>6.5064666717685776E-4</v>
      </c>
      <c r="S7" s="20">
        <f>'Exposure Inputs'!$E$61/Q7</f>
        <v>237.15748268593796</v>
      </c>
      <c r="T7" s="20">
        <f>'Exposure Inputs'!$E$62/R7</f>
        <v>1690.625735121148</v>
      </c>
      <c r="U7" s="21">
        <f>($H7*'Exposure Inputs'!$F$6*'Exposure Inputs'!$C$15)/('Exposure Inputs'!$F$8*'Exposure Inputs'!$F$11)</f>
        <v>4.650528169014085E-3</v>
      </c>
      <c r="V7" s="20">
        <f>($G7*'Exposure Inputs'!$F$7*'Exposure Inputs'!$F$12*'Exposure Inputs'!$C$15*B7)/('Exposure Inputs'!$F$8*'Exposure Inputs'!$F$13*'Exposure Inputs'!$C$16)</f>
        <v>5.9256222265097441E-4</v>
      </c>
      <c r="W7" s="20">
        <f>'Exposure Inputs'!$E$61/U7</f>
        <v>236.53227332954759</v>
      </c>
      <c r="X7" s="20">
        <f>'Exposure Inputs'!$E$62/V7</f>
        <v>1856.3451363451363</v>
      </c>
      <c r="Y7" s="21">
        <f>($H7*'Exposure Inputs'!$G$6*'Exposure Inputs'!$C$15)/('Exposure Inputs'!$G$8*'Exposure Inputs'!$G$11)</f>
        <v>5.9339622641509425E-3</v>
      </c>
      <c r="Z7" s="20">
        <f>($G7*'Exposure Inputs'!$G$7*'Exposure Inputs'!$G$12*'Exposure Inputs'!$C$15*B7)/('Exposure Inputs'!$G$8*'Exposure Inputs'!$G$13*'Exposure Inputs'!$C$16)</f>
        <v>9.8785215818040823E-4</v>
      </c>
      <c r="AA7" s="20">
        <f>'Exposure Inputs'!$E$61/Y7</f>
        <v>185.37360890302071</v>
      </c>
      <c r="AB7" s="20">
        <f>'Exposure Inputs'!$E$62/Z7</f>
        <v>1113.5269492412351</v>
      </c>
      <c r="AC7" s="21">
        <f>($H7*'Exposure Inputs'!$H$6*'Exposure Inputs'!$C$15)/('Exposure Inputs'!$H$8*'Exposure Inputs'!$H$11)</f>
        <v>7.531481481481481E-3</v>
      </c>
      <c r="AD7" s="20">
        <f>($G7*'Exposure Inputs'!$H$7*'Exposure Inputs'!$H$12*'Exposure Inputs'!$C$15*B7)/('Exposure Inputs'!$H$8*'Exposure Inputs'!$H$13*'Exposure Inputs'!$C$16)</f>
        <v>1.2861491628614913E-3</v>
      </c>
      <c r="AE7" s="20">
        <f>'Exposure Inputs'!$E$61/AC7</f>
        <v>146.05360216375709</v>
      </c>
      <c r="AF7" s="20">
        <f>'Exposure Inputs'!$E$62/AD7</f>
        <v>855.26627218934937</v>
      </c>
    </row>
    <row r="8" spans="1:32" s="10" customFormat="1" ht="13" x14ac:dyDescent="0.35">
      <c r="G8" s="26"/>
    </row>
    <row r="9" spans="1:32" s="10" customFormat="1" ht="13" x14ac:dyDescent="0.35">
      <c r="C9" s="25"/>
      <c r="G9" s="26"/>
    </row>
    <row r="10" spans="1:32" s="10" customFormat="1" ht="13" x14ac:dyDescent="0.35"/>
    <row r="11" spans="1:32" s="10" customFormat="1" ht="13" x14ac:dyDescent="0.35"/>
    <row r="12" spans="1:32" s="10" customFormat="1" ht="13" x14ac:dyDescent="0.35"/>
    <row r="13" spans="1:32" s="10" customFormat="1" ht="13" x14ac:dyDescent="0.35"/>
    <row r="14" spans="1:32" s="10" customFormat="1" ht="13" x14ac:dyDescent="0.35"/>
    <row r="15" spans="1:32" s="10" customFormat="1" ht="13" x14ac:dyDescent="0.35"/>
    <row r="16" spans="1:32" s="10" customFormat="1" ht="13" x14ac:dyDescent="0.35"/>
    <row r="17" s="10" customFormat="1" ht="13" x14ac:dyDescent="0.35"/>
    <row r="18" s="10" customFormat="1" ht="13" x14ac:dyDescent="0.35"/>
    <row r="19" s="10" customFormat="1" ht="13" x14ac:dyDescent="0.35"/>
    <row r="20" s="10" customFormat="1" ht="13" x14ac:dyDescent="0.35"/>
    <row r="21" s="10" customFormat="1" ht="13" x14ac:dyDescent="0.35"/>
    <row r="22" s="10" customFormat="1" ht="13" x14ac:dyDescent="0.35"/>
    <row r="23" s="10" customFormat="1" ht="13" x14ac:dyDescent="0.35"/>
    <row r="24" s="10" customFormat="1" ht="13" x14ac:dyDescent="0.35"/>
    <row r="25" s="10" customFormat="1" ht="13" x14ac:dyDescent="0.35"/>
    <row r="26" s="10" customFormat="1" ht="13" x14ac:dyDescent="0.35"/>
    <row r="27" s="10" customFormat="1" ht="13" x14ac:dyDescent="0.35"/>
    <row r="28" s="10" customFormat="1" ht="13" x14ac:dyDescent="0.35"/>
    <row r="29" s="10" customFormat="1" ht="13" x14ac:dyDescent="0.35"/>
    <row r="30" s="10" customFormat="1" ht="13" x14ac:dyDescent="0.35"/>
    <row r="31" s="10" customFormat="1" ht="13" x14ac:dyDescent="0.35"/>
    <row r="32" s="10" customFormat="1" ht="13" x14ac:dyDescent="0.35"/>
    <row r="33" s="10" customFormat="1" ht="13" x14ac:dyDescent="0.35"/>
    <row r="34" s="10" customFormat="1" ht="13" x14ac:dyDescent="0.35"/>
    <row r="35" s="10" customFormat="1" ht="13" x14ac:dyDescent="0.35"/>
    <row r="36" s="10" customFormat="1" ht="13" x14ac:dyDescent="0.35"/>
    <row r="37" s="10" customFormat="1" ht="13" x14ac:dyDescent="0.35"/>
    <row r="38" s="10" customFormat="1" ht="13" x14ac:dyDescent="0.35"/>
    <row r="39" s="10" customFormat="1" ht="13" x14ac:dyDescent="0.35"/>
    <row r="40" s="10" customFormat="1" ht="13" x14ac:dyDescent="0.35"/>
    <row r="41" s="10" customFormat="1" ht="13" x14ac:dyDescent="0.35"/>
    <row r="42" s="10" customFormat="1" ht="13" x14ac:dyDescent="0.35"/>
    <row r="43" s="10" customFormat="1" ht="13" x14ac:dyDescent="0.35"/>
    <row r="44" s="10" customFormat="1" ht="13" x14ac:dyDescent="0.35"/>
    <row r="45" s="10" customFormat="1" ht="13" x14ac:dyDescent="0.35"/>
    <row r="46" s="10" customFormat="1" ht="13" x14ac:dyDescent="0.35"/>
    <row r="47" s="10" customFormat="1" ht="13" x14ac:dyDescent="0.35"/>
    <row r="48" s="10" customFormat="1" ht="13" x14ac:dyDescent="0.35"/>
    <row r="49" s="10" customFormat="1" ht="13" x14ac:dyDescent="0.35"/>
    <row r="50" s="10" customFormat="1" ht="13" x14ac:dyDescent="0.35"/>
    <row r="51" s="10" customFormat="1" ht="13" x14ac:dyDescent="0.35"/>
    <row r="52" s="10" customFormat="1" ht="13" x14ac:dyDescent="0.35"/>
    <row r="53" s="10" customFormat="1" ht="13" x14ac:dyDescent="0.35"/>
    <row r="54" s="10" customFormat="1" ht="13" x14ac:dyDescent="0.35"/>
    <row r="55" s="10" customFormat="1" ht="13" x14ac:dyDescent="0.35"/>
    <row r="56" s="10" customFormat="1" ht="13" x14ac:dyDescent="0.35"/>
    <row r="57" s="10" customFormat="1" ht="13" x14ac:dyDescent="0.35"/>
    <row r="58" s="10" customFormat="1" ht="13" x14ac:dyDescent="0.35"/>
    <row r="59" s="10" customFormat="1" ht="13" x14ac:dyDescent="0.35"/>
    <row r="60" s="10" customFormat="1" ht="13" x14ac:dyDescent="0.35"/>
    <row r="61" s="10" customFormat="1" ht="13" x14ac:dyDescent="0.35"/>
    <row r="62" s="10" customFormat="1" ht="13" x14ac:dyDescent="0.35"/>
    <row r="63" s="10" customFormat="1" ht="13" x14ac:dyDescent="0.35"/>
    <row r="64" s="10" customFormat="1" ht="13" x14ac:dyDescent="0.35"/>
    <row r="65" s="10" customFormat="1" ht="13" x14ac:dyDescent="0.35"/>
    <row r="66" s="10" customFormat="1" ht="13" x14ac:dyDescent="0.35"/>
    <row r="67" s="10" customFormat="1" ht="13" x14ac:dyDescent="0.35"/>
    <row r="68" s="10" customFormat="1" ht="13" x14ac:dyDescent="0.35"/>
    <row r="69" s="10" customFormat="1" ht="13" x14ac:dyDescent="0.35"/>
    <row r="70" s="10" customFormat="1" ht="13" x14ac:dyDescent="0.35"/>
    <row r="71" s="10" customFormat="1" ht="13" x14ac:dyDescent="0.35"/>
    <row r="72" s="10" customFormat="1" ht="13" x14ac:dyDescent="0.35"/>
    <row r="73" s="10" customFormat="1" ht="13" x14ac:dyDescent="0.35"/>
    <row r="74" s="10" customFormat="1" ht="13" x14ac:dyDescent="0.35"/>
    <row r="75" s="10" customFormat="1" ht="13" x14ac:dyDescent="0.35"/>
    <row r="76" s="10" customFormat="1" ht="13" x14ac:dyDescent="0.35"/>
    <row r="77" s="10" customFormat="1" ht="13" x14ac:dyDescent="0.35"/>
    <row r="78" s="10" customFormat="1" ht="13" x14ac:dyDescent="0.35"/>
    <row r="79" s="10" customFormat="1" ht="13" x14ac:dyDescent="0.35"/>
    <row r="80" s="10" customFormat="1" ht="13" x14ac:dyDescent="0.35"/>
    <row r="81" s="10" customFormat="1" ht="13" x14ac:dyDescent="0.35"/>
    <row r="82" s="10" customFormat="1" ht="13" x14ac:dyDescent="0.35"/>
    <row r="83" s="10" customFormat="1" ht="13" x14ac:dyDescent="0.35"/>
    <row r="84" s="10" customFormat="1" ht="13" x14ac:dyDescent="0.35"/>
    <row r="85" s="10" customFormat="1" ht="13" x14ac:dyDescent="0.35"/>
    <row r="86" s="10" customFormat="1" ht="13" x14ac:dyDescent="0.35"/>
    <row r="87" s="10" customFormat="1" ht="13" x14ac:dyDescent="0.35"/>
    <row r="88" s="10" customFormat="1" ht="13" x14ac:dyDescent="0.35"/>
    <row r="89" s="10" customFormat="1" ht="13" x14ac:dyDescent="0.35"/>
    <row r="90" s="10" customFormat="1" ht="13" x14ac:dyDescent="0.35"/>
    <row r="91" s="10" customFormat="1" ht="13" x14ac:dyDescent="0.35"/>
    <row r="92" s="10" customFormat="1" ht="13" x14ac:dyDescent="0.35"/>
    <row r="93" s="10" customFormat="1" ht="13" x14ac:dyDescent="0.35"/>
    <row r="94" s="10" customFormat="1" ht="13" x14ac:dyDescent="0.35"/>
    <row r="95" s="10" customFormat="1" ht="13" x14ac:dyDescent="0.35"/>
    <row r="96" s="10" customFormat="1" ht="13" x14ac:dyDescent="0.35"/>
    <row r="97" s="10" customFormat="1" ht="13" x14ac:dyDescent="0.35"/>
    <row r="98" s="10" customFormat="1" ht="13" x14ac:dyDescent="0.35"/>
    <row r="99" s="10" customFormat="1" ht="13" x14ac:dyDescent="0.35"/>
    <row r="100" s="10" customFormat="1" ht="13" x14ac:dyDescent="0.35"/>
    <row r="101" s="10" customFormat="1" ht="13" x14ac:dyDescent="0.35"/>
    <row r="102" s="10" customFormat="1" ht="13" x14ac:dyDescent="0.35"/>
    <row r="103" s="10" customFormat="1" ht="13" x14ac:dyDescent="0.35"/>
    <row r="104" s="10" customFormat="1" ht="13" x14ac:dyDescent="0.35"/>
    <row r="105" s="10" customFormat="1" ht="13" x14ac:dyDescent="0.35"/>
    <row r="106" s="10" customFormat="1" ht="13" x14ac:dyDescent="0.35"/>
    <row r="107" s="10" customFormat="1" ht="13" x14ac:dyDescent="0.35"/>
    <row r="108" s="10" customFormat="1" ht="13" x14ac:dyDescent="0.35"/>
    <row r="109" s="10" customFormat="1" ht="13" x14ac:dyDescent="0.35"/>
    <row r="110" s="10" customFormat="1" ht="13" x14ac:dyDescent="0.35"/>
    <row r="111" s="10" customFormat="1" ht="13" x14ac:dyDescent="0.35"/>
    <row r="112" s="10" customFormat="1" ht="13" x14ac:dyDescent="0.35"/>
    <row r="113" s="10" customFormat="1" ht="13" x14ac:dyDescent="0.35"/>
    <row r="114" s="10" customFormat="1" ht="13" x14ac:dyDescent="0.35"/>
    <row r="115" s="10" customFormat="1" ht="13" x14ac:dyDescent="0.35"/>
    <row r="116" s="10" customFormat="1" ht="13" x14ac:dyDescent="0.35"/>
    <row r="117" s="10" customFormat="1" ht="13" x14ac:dyDescent="0.35"/>
    <row r="118" s="10" customFormat="1" ht="13" x14ac:dyDescent="0.35"/>
    <row r="119" s="10" customFormat="1" ht="13" x14ac:dyDescent="0.35"/>
    <row r="120" s="10" customFormat="1" ht="13" x14ac:dyDescent="0.35"/>
    <row r="121" s="10" customFormat="1" ht="13" x14ac:dyDescent="0.35"/>
    <row r="122" s="10" customFormat="1" ht="13" x14ac:dyDescent="0.35"/>
    <row r="123" s="10" customFormat="1" ht="13" x14ac:dyDescent="0.35"/>
    <row r="124" s="10" customFormat="1" ht="13" x14ac:dyDescent="0.35"/>
    <row r="125" s="10" customFormat="1" ht="13" x14ac:dyDescent="0.35"/>
    <row r="126" s="10" customFormat="1" ht="13" x14ac:dyDescent="0.35"/>
    <row r="127" s="10" customFormat="1" ht="13" x14ac:dyDescent="0.35"/>
    <row r="128" s="10" customFormat="1" ht="13" x14ac:dyDescent="0.35"/>
    <row r="129" s="10" customFormat="1" ht="13" x14ac:dyDescent="0.35"/>
    <row r="130" s="10" customFormat="1" ht="13" x14ac:dyDescent="0.35"/>
    <row r="131" s="10" customFormat="1" ht="13" x14ac:dyDescent="0.35"/>
    <row r="132" s="10" customFormat="1" ht="13" x14ac:dyDescent="0.35"/>
    <row r="133" s="10" customFormat="1" ht="13" x14ac:dyDescent="0.35"/>
    <row r="134" s="10" customFormat="1" ht="13" x14ac:dyDescent="0.35"/>
    <row r="135" s="10" customFormat="1" ht="13" x14ac:dyDescent="0.35"/>
    <row r="136" s="10" customFormat="1" ht="13" x14ac:dyDescent="0.35"/>
    <row r="137" s="10" customFormat="1" ht="13" x14ac:dyDescent="0.35"/>
    <row r="138" s="10" customFormat="1" ht="13" x14ac:dyDescent="0.35"/>
    <row r="139" s="10" customFormat="1" ht="13" x14ac:dyDescent="0.35"/>
    <row r="140" s="10" customFormat="1" ht="13" x14ac:dyDescent="0.35"/>
    <row r="141" s="10" customFormat="1" ht="13" x14ac:dyDescent="0.35"/>
    <row r="142" s="10" customFormat="1" ht="13" x14ac:dyDescent="0.35"/>
    <row r="143" s="10" customFormat="1" ht="13" x14ac:dyDescent="0.35"/>
    <row r="144" s="10" customFormat="1" ht="13" x14ac:dyDescent="0.35"/>
    <row r="145" s="10" customFormat="1" ht="13" x14ac:dyDescent="0.35"/>
    <row r="146" s="10" customFormat="1" ht="13" x14ac:dyDescent="0.35"/>
    <row r="147" s="10" customFormat="1" ht="13" x14ac:dyDescent="0.35"/>
    <row r="148" s="10" customFormat="1" ht="13" x14ac:dyDescent="0.35"/>
    <row r="149" s="10" customFormat="1" ht="13" x14ac:dyDescent="0.35"/>
    <row r="150" s="10" customFormat="1" ht="13" x14ac:dyDescent="0.35"/>
    <row r="151" s="10" customFormat="1" ht="13" x14ac:dyDescent="0.35"/>
    <row r="152" s="10" customFormat="1" ht="13" x14ac:dyDescent="0.35"/>
    <row r="153" s="10" customFormat="1" ht="13" x14ac:dyDescent="0.35"/>
    <row r="154" s="10" customFormat="1" ht="13" x14ac:dyDescent="0.35"/>
    <row r="155" s="10" customFormat="1" ht="13" x14ac:dyDescent="0.35"/>
    <row r="156" s="10" customFormat="1" ht="13" x14ac:dyDescent="0.35"/>
    <row r="157" s="10" customFormat="1" ht="13" x14ac:dyDescent="0.35"/>
    <row r="158" s="10" customFormat="1" ht="13" x14ac:dyDescent="0.35"/>
    <row r="159" s="10" customFormat="1" ht="13" x14ac:dyDescent="0.35"/>
    <row r="160" s="10" customFormat="1" ht="13" x14ac:dyDescent="0.35"/>
    <row r="161" s="10" customFormat="1" ht="13" x14ac:dyDescent="0.35"/>
    <row r="162" s="10" customFormat="1" ht="13" x14ac:dyDescent="0.35"/>
    <row r="163" s="10" customFormat="1" ht="13" x14ac:dyDescent="0.35"/>
    <row r="164" s="10" customFormat="1" ht="13" x14ac:dyDescent="0.35"/>
    <row r="165" s="10" customFormat="1" ht="13" x14ac:dyDescent="0.35"/>
    <row r="166" s="10" customFormat="1" ht="13" x14ac:dyDescent="0.35"/>
    <row r="167" s="10" customFormat="1" ht="13" x14ac:dyDescent="0.35"/>
    <row r="168" s="10" customFormat="1" ht="13" x14ac:dyDescent="0.35"/>
    <row r="169" s="10" customFormat="1" ht="13" x14ac:dyDescent="0.35"/>
    <row r="170" s="10" customFormat="1" ht="13" x14ac:dyDescent="0.35"/>
    <row r="171" s="10" customFormat="1" ht="13" x14ac:dyDescent="0.35"/>
    <row r="172" s="10" customFormat="1" ht="13" x14ac:dyDescent="0.35"/>
    <row r="173" s="10" customFormat="1" ht="13" x14ac:dyDescent="0.35"/>
    <row r="174" s="10" customFormat="1" ht="13" x14ac:dyDescent="0.35"/>
    <row r="175" s="10" customFormat="1" ht="13" x14ac:dyDescent="0.35"/>
    <row r="176" s="10" customFormat="1" ht="13" x14ac:dyDescent="0.35"/>
    <row r="177" s="10" customFormat="1" ht="13" x14ac:dyDescent="0.35"/>
    <row r="178" s="10" customFormat="1" ht="13" x14ac:dyDescent="0.35"/>
    <row r="179" s="10" customFormat="1" ht="13" x14ac:dyDescent="0.35"/>
    <row r="180" s="10" customFormat="1" ht="13" x14ac:dyDescent="0.35"/>
    <row r="181" s="10" customFormat="1" ht="13" x14ac:dyDescent="0.35"/>
    <row r="182" s="10" customFormat="1" ht="13" x14ac:dyDescent="0.35"/>
    <row r="183" s="10" customFormat="1" ht="13" x14ac:dyDescent="0.35"/>
    <row r="184" s="10" customFormat="1" ht="13" x14ac:dyDescent="0.35"/>
    <row r="185" s="10" customFormat="1" ht="13" x14ac:dyDescent="0.35"/>
    <row r="186" s="10" customFormat="1" ht="13" x14ac:dyDescent="0.35"/>
    <row r="187" s="10" customFormat="1" ht="13" x14ac:dyDescent="0.35"/>
    <row r="188" s="10" customFormat="1" ht="13" x14ac:dyDescent="0.35"/>
    <row r="189" s="10" customFormat="1" ht="13" x14ac:dyDescent="0.35"/>
    <row r="190" s="10" customFormat="1" ht="13" x14ac:dyDescent="0.35"/>
    <row r="191" s="10" customFormat="1" ht="13" x14ac:dyDescent="0.35"/>
    <row r="192" s="10" customFormat="1" ht="13" x14ac:dyDescent="0.35"/>
    <row r="193" s="10" customFormat="1" ht="13" x14ac:dyDescent="0.35"/>
    <row r="194" s="10" customFormat="1" ht="13" x14ac:dyDescent="0.35"/>
    <row r="195" s="10" customFormat="1" ht="13" x14ac:dyDescent="0.35"/>
    <row r="196" s="10" customFormat="1" ht="13" x14ac:dyDescent="0.35"/>
    <row r="197" s="10" customFormat="1" ht="13" x14ac:dyDescent="0.35"/>
    <row r="198" s="10" customFormat="1" ht="13" x14ac:dyDescent="0.35"/>
    <row r="199" s="10" customFormat="1" ht="13" x14ac:dyDescent="0.35"/>
    <row r="200" s="10" customFormat="1" ht="13" x14ac:dyDescent="0.35"/>
    <row r="201" s="10" customFormat="1" ht="13" x14ac:dyDescent="0.35"/>
    <row r="202" s="10" customFormat="1" ht="13" x14ac:dyDescent="0.35"/>
    <row r="203" s="10" customFormat="1" ht="13" x14ac:dyDescent="0.35"/>
    <row r="204" s="10" customFormat="1" ht="13" x14ac:dyDescent="0.35"/>
    <row r="205" s="10" customFormat="1" ht="13" x14ac:dyDescent="0.35"/>
    <row r="206" s="10" customFormat="1" ht="13" x14ac:dyDescent="0.35"/>
    <row r="207" s="10" customFormat="1" ht="13" x14ac:dyDescent="0.35"/>
    <row r="208" s="10" customFormat="1" ht="13" x14ac:dyDescent="0.35"/>
    <row r="209" s="10" customFormat="1" ht="13" x14ac:dyDescent="0.35"/>
    <row r="210" s="10" customFormat="1" ht="13" x14ac:dyDescent="0.35"/>
    <row r="211" s="10" customFormat="1" ht="13" x14ac:dyDescent="0.35"/>
    <row r="212" s="10" customFormat="1" ht="13" x14ac:dyDescent="0.35"/>
    <row r="213" s="10" customFormat="1" ht="13" x14ac:dyDescent="0.35"/>
    <row r="214" s="10" customFormat="1" ht="13" x14ac:dyDescent="0.35"/>
    <row r="215" s="10" customFormat="1" ht="13" x14ac:dyDescent="0.35"/>
    <row r="216" s="10" customFormat="1" ht="13" x14ac:dyDescent="0.35"/>
    <row r="217" s="10" customFormat="1" ht="13" x14ac:dyDescent="0.35"/>
    <row r="218" s="10" customFormat="1" ht="13" x14ac:dyDescent="0.35"/>
    <row r="219" s="10" customFormat="1" ht="13" x14ac:dyDescent="0.35"/>
    <row r="220" s="10" customFormat="1" ht="13" x14ac:dyDescent="0.35"/>
    <row r="221" s="10" customFormat="1" ht="13" x14ac:dyDescent="0.35"/>
    <row r="222" s="10" customFormat="1" ht="13" x14ac:dyDescent="0.35"/>
    <row r="223" s="10" customFormat="1" ht="13" x14ac:dyDescent="0.35"/>
    <row r="224" s="10" customFormat="1" ht="13" x14ac:dyDescent="0.35"/>
    <row r="225" s="10" customFormat="1" ht="13" x14ac:dyDescent="0.35"/>
    <row r="226" s="10" customFormat="1" ht="13" x14ac:dyDescent="0.35"/>
    <row r="227" s="10" customFormat="1" ht="13" x14ac:dyDescent="0.35"/>
    <row r="228" s="10" customFormat="1" ht="13" x14ac:dyDescent="0.35"/>
    <row r="229" s="10" customFormat="1" ht="13" x14ac:dyDescent="0.35"/>
    <row r="230" s="10" customFormat="1" ht="13" x14ac:dyDescent="0.35"/>
    <row r="231" s="10" customFormat="1" ht="13" x14ac:dyDescent="0.35"/>
    <row r="232" s="10" customFormat="1" ht="13" x14ac:dyDescent="0.35"/>
    <row r="233" s="10" customFormat="1" ht="13" x14ac:dyDescent="0.35"/>
    <row r="234" s="10" customFormat="1" ht="13" x14ac:dyDescent="0.35"/>
    <row r="235" s="10" customFormat="1" ht="13" x14ac:dyDescent="0.35"/>
    <row r="236" s="10" customFormat="1" ht="13" x14ac:dyDescent="0.35"/>
    <row r="237" s="10" customFormat="1" ht="13" x14ac:dyDescent="0.35"/>
    <row r="238" s="10" customFormat="1" ht="13" x14ac:dyDescent="0.35"/>
    <row r="239" s="10" customFormat="1" ht="13" x14ac:dyDescent="0.35"/>
    <row r="240" s="10" customFormat="1" ht="13" x14ac:dyDescent="0.35"/>
    <row r="241" s="10" customFormat="1" ht="13" x14ac:dyDescent="0.35"/>
    <row r="242" s="10" customFormat="1" ht="13" x14ac:dyDescent="0.35"/>
    <row r="243" s="10" customFormat="1" ht="13" x14ac:dyDescent="0.35"/>
    <row r="244" s="10" customFormat="1" ht="13" x14ac:dyDescent="0.35"/>
    <row r="245" s="10" customFormat="1" ht="13" x14ac:dyDescent="0.35"/>
    <row r="246" s="10" customFormat="1" ht="13" x14ac:dyDescent="0.35"/>
    <row r="247" s="10" customFormat="1" ht="13" x14ac:dyDescent="0.35"/>
    <row r="248" s="10" customFormat="1" ht="13" x14ac:dyDescent="0.35"/>
    <row r="249" s="10" customFormat="1" ht="13" x14ac:dyDescent="0.35"/>
    <row r="250" s="10" customFormat="1" ht="13" x14ac:dyDescent="0.35"/>
    <row r="251" s="10" customFormat="1" ht="13" x14ac:dyDescent="0.35"/>
    <row r="252" s="10" customFormat="1" ht="13" x14ac:dyDescent="0.35"/>
    <row r="253" s="10" customFormat="1" ht="13" x14ac:dyDescent="0.35"/>
    <row r="254" s="10" customFormat="1" ht="13" x14ac:dyDescent="0.35"/>
    <row r="255" s="10" customFormat="1" ht="13" x14ac:dyDescent="0.35"/>
    <row r="256" s="10" customFormat="1" ht="13" x14ac:dyDescent="0.35"/>
    <row r="257" s="10" customFormat="1" ht="13" x14ac:dyDescent="0.35"/>
    <row r="258" s="10" customFormat="1" ht="13" x14ac:dyDescent="0.35"/>
    <row r="259" s="10" customFormat="1" ht="13" x14ac:dyDescent="0.35"/>
    <row r="260" s="10" customFormat="1" ht="13" x14ac:dyDescent="0.35"/>
    <row r="261" s="10" customFormat="1" ht="13" x14ac:dyDescent="0.35"/>
    <row r="262" s="10" customFormat="1" ht="13" x14ac:dyDescent="0.35"/>
    <row r="263" s="10" customFormat="1" ht="13" x14ac:dyDescent="0.35"/>
    <row r="264" s="10" customFormat="1" ht="13" x14ac:dyDescent="0.35"/>
    <row r="265" s="10" customFormat="1" ht="13" x14ac:dyDescent="0.35"/>
    <row r="266" s="10" customFormat="1" ht="13" x14ac:dyDescent="0.35"/>
    <row r="267" s="10" customFormat="1" ht="13" x14ac:dyDescent="0.35"/>
    <row r="268" s="10" customFormat="1" ht="13" x14ac:dyDescent="0.35"/>
    <row r="269" s="10" customFormat="1" ht="13" x14ac:dyDescent="0.35"/>
    <row r="270" s="10" customFormat="1" ht="13" x14ac:dyDescent="0.35"/>
    <row r="271" s="10" customFormat="1" ht="13" x14ac:dyDescent="0.35"/>
    <row r="272" s="10" customFormat="1" ht="13" x14ac:dyDescent="0.35"/>
    <row r="273" s="10" customFormat="1" ht="13" x14ac:dyDescent="0.35"/>
    <row r="274" s="10" customFormat="1" ht="13" x14ac:dyDescent="0.35"/>
    <row r="275" s="10" customFormat="1" ht="13" x14ac:dyDescent="0.35"/>
    <row r="276" s="10" customFormat="1" ht="13" x14ac:dyDescent="0.35"/>
    <row r="277" s="10" customFormat="1" ht="13" x14ac:dyDescent="0.35"/>
    <row r="278" s="10" customFormat="1" ht="13" x14ac:dyDescent="0.35"/>
    <row r="279" s="10" customFormat="1" ht="13" x14ac:dyDescent="0.35"/>
    <row r="280" s="10" customFormat="1" ht="13" x14ac:dyDescent="0.35"/>
    <row r="281" s="10" customFormat="1" ht="13" x14ac:dyDescent="0.35"/>
    <row r="282" s="10" customFormat="1" ht="13" x14ac:dyDescent="0.35"/>
    <row r="283" s="10" customFormat="1" ht="13" x14ac:dyDescent="0.35"/>
    <row r="284" s="10" customFormat="1" ht="13" x14ac:dyDescent="0.35"/>
    <row r="285" s="10" customFormat="1" ht="13" x14ac:dyDescent="0.35"/>
    <row r="286" s="10" customFormat="1" ht="13" x14ac:dyDescent="0.35"/>
    <row r="287" s="10" customFormat="1" ht="13" x14ac:dyDescent="0.35"/>
    <row r="288" s="10" customFormat="1" ht="13" x14ac:dyDescent="0.35"/>
    <row r="289" s="10" customFormat="1" ht="13" x14ac:dyDescent="0.35"/>
    <row r="290" s="10" customFormat="1" ht="13" x14ac:dyDescent="0.35"/>
    <row r="291" s="10" customFormat="1" ht="13" x14ac:dyDescent="0.35"/>
    <row r="292" s="10" customFormat="1" ht="13" x14ac:dyDescent="0.35"/>
    <row r="293" s="10" customFormat="1" ht="13" x14ac:dyDescent="0.35"/>
    <row r="294" s="10" customFormat="1" ht="13" x14ac:dyDescent="0.35"/>
    <row r="295" s="10" customFormat="1" ht="13" x14ac:dyDescent="0.35"/>
    <row r="296" s="10" customFormat="1" ht="13" x14ac:dyDescent="0.35"/>
    <row r="297" s="10" customFormat="1" ht="13" x14ac:dyDescent="0.35"/>
    <row r="298" s="10" customFormat="1" ht="13" x14ac:dyDescent="0.35"/>
    <row r="299" s="10" customFormat="1" ht="13" x14ac:dyDescent="0.35"/>
    <row r="300" s="10" customFormat="1" ht="13" x14ac:dyDescent="0.35"/>
    <row r="301" s="10" customFormat="1" ht="13" x14ac:dyDescent="0.35"/>
    <row r="302" s="10" customFormat="1" ht="13" x14ac:dyDescent="0.35"/>
    <row r="303" s="10" customFormat="1" ht="13" x14ac:dyDescent="0.35"/>
    <row r="304" s="10" customFormat="1" ht="13" x14ac:dyDescent="0.35"/>
    <row r="305" s="10" customFormat="1" ht="13" x14ac:dyDescent="0.35"/>
    <row r="306" s="10" customFormat="1" ht="13" x14ac:dyDescent="0.35"/>
    <row r="307" s="10" customFormat="1" ht="13" x14ac:dyDescent="0.35"/>
    <row r="308" s="10" customFormat="1" ht="13" x14ac:dyDescent="0.35"/>
    <row r="309" s="10" customFormat="1" ht="13" x14ac:dyDescent="0.35"/>
    <row r="310" s="10" customFormat="1" ht="13" x14ac:dyDescent="0.35"/>
    <row r="311" s="10" customFormat="1" ht="13" x14ac:dyDescent="0.35"/>
    <row r="312" s="10" customFormat="1" ht="13" x14ac:dyDescent="0.35"/>
    <row r="313" s="10" customFormat="1" ht="13" x14ac:dyDescent="0.35"/>
    <row r="314" s="10" customFormat="1" ht="13" x14ac:dyDescent="0.35"/>
    <row r="315" s="10" customFormat="1" ht="13" x14ac:dyDescent="0.35"/>
    <row r="316" s="10" customFormat="1" ht="13" x14ac:dyDescent="0.35"/>
    <row r="317" s="10" customFormat="1" ht="13" x14ac:dyDescent="0.35"/>
    <row r="318" s="10" customFormat="1" ht="13" x14ac:dyDescent="0.35"/>
    <row r="319" s="10" customFormat="1" ht="13" x14ac:dyDescent="0.35"/>
    <row r="320" s="10" customFormat="1" ht="13" x14ac:dyDescent="0.35"/>
    <row r="321" s="10" customFormat="1" ht="13" x14ac:dyDescent="0.35"/>
    <row r="322" s="10" customFormat="1" ht="13" x14ac:dyDescent="0.35"/>
    <row r="323" s="10" customFormat="1" ht="13" x14ac:dyDescent="0.35"/>
    <row r="324" s="10" customFormat="1" ht="13" x14ac:dyDescent="0.35"/>
    <row r="325" s="10" customFormat="1" ht="13" x14ac:dyDescent="0.35"/>
    <row r="326" s="10" customFormat="1" ht="13" x14ac:dyDescent="0.35"/>
    <row r="327" s="10" customFormat="1" ht="13" x14ac:dyDescent="0.35"/>
    <row r="328" s="10" customFormat="1" ht="13" x14ac:dyDescent="0.35"/>
    <row r="329" s="10" customFormat="1" ht="13" x14ac:dyDescent="0.35"/>
    <row r="330" s="10" customFormat="1" ht="13" x14ac:dyDescent="0.35"/>
    <row r="331" s="10" customFormat="1" ht="13" x14ac:dyDescent="0.35"/>
    <row r="332" s="10" customFormat="1" ht="13" x14ac:dyDescent="0.35"/>
    <row r="333" s="10" customFormat="1" ht="13" x14ac:dyDescent="0.35"/>
    <row r="334" s="10" customFormat="1" ht="13" x14ac:dyDescent="0.35"/>
    <row r="335" s="10" customFormat="1" ht="13" x14ac:dyDescent="0.35"/>
    <row r="336" s="10" customFormat="1" ht="13" x14ac:dyDescent="0.35"/>
    <row r="337" s="10" customFormat="1" ht="13" x14ac:dyDescent="0.35"/>
    <row r="338" s="10" customFormat="1" ht="13" x14ac:dyDescent="0.35"/>
    <row r="339" s="10" customFormat="1" ht="13" x14ac:dyDescent="0.35"/>
    <row r="340" s="10" customFormat="1" ht="13" x14ac:dyDescent="0.35"/>
    <row r="341" s="10" customFormat="1" ht="13" x14ac:dyDescent="0.35"/>
    <row r="342" s="10" customFormat="1" ht="13" x14ac:dyDescent="0.35"/>
    <row r="343" s="10" customFormat="1" ht="13" x14ac:dyDescent="0.35"/>
    <row r="344" s="10" customFormat="1" ht="13" x14ac:dyDescent="0.35"/>
    <row r="345" s="10" customFormat="1" ht="13" x14ac:dyDescent="0.35"/>
    <row r="346" s="10" customFormat="1" ht="13" x14ac:dyDescent="0.35"/>
    <row r="347" s="10" customFormat="1" ht="13" x14ac:dyDescent="0.35"/>
    <row r="348" s="10" customFormat="1" ht="13" x14ac:dyDescent="0.35"/>
    <row r="349" s="10" customFormat="1" ht="13" x14ac:dyDescent="0.35"/>
    <row r="350" s="10" customFormat="1" ht="13" x14ac:dyDescent="0.35"/>
    <row r="351" s="10" customFormat="1" ht="13" x14ac:dyDescent="0.35"/>
    <row r="352" s="10" customFormat="1" ht="13" x14ac:dyDescent="0.35"/>
    <row r="353" s="10" customFormat="1" ht="13" x14ac:dyDescent="0.35"/>
    <row r="354" s="10" customFormat="1" ht="13" x14ac:dyDescent="0.35"/>
    <row r="355" s="10" customFormat="1" ht="13" x14ac:dyDescent="0.35"/>
    <row r="356" s="10" customFormat="1" ht="13" x14ac:dyDescent="0.35"/>
    <row r="357" s="10" customFormat="1" ht="13" x14ac:dyDescent="0.35"/>
    <row r="358" s="10" customFormat="1" ht="13" x14ac:dyDescent="0.35"/>
    <row r="359" s="10" customFormat="1" ht="13" x14ac:dyDescent="0.35"/>
    <row r="360" s="10" customFormat="1" ht="13" x14ac:dyDescent="0.35"/>
    <row r="361" s="10" customFormat="1" ht="13" x14ac:dyDescent="0.35"/>
    <row r="362" s="10" customFormat="1" ht="13" x14ac:dyDescent="0.35"/>
    <row r="363" s="10" customFormat="1" ht="13" x14ac:dyDescent="0.35"/>
    <row r="364" s="10" customFormat="1" ht="13" x14ac:dyDescent="0.35"/>
    <row r="365" s="10" customFormat="1" ht="13" x14ac:dyDescent="0.35"/>
    <row r="366" s="10" customFormat="1" ht="13" x14ac:dyDescent="0.35"/>
    <row r="367" s="10" customFormat="1" ht="13" x14ac:dyDescent="0.35"/>
    <row r="368" s="10" customFormat="1" ht="13" x14ac:dyDescent="0.35"/>
    <row r="369" s="10" customFormat="1" ht="13" x14ac:dyDescent="0.35"/>
    <row r="370" s="10" customFormat="1" ht="13" x14ac:dyDescent="0.35"/>
    <row r="371" s="10" customFormat="1" ht="13" x14ac:dyDescent="0.35"/>
    <row r="372" s="10" customFormat="1" ht="13" x14ac:dyDescent="0.35"/>
    <row r="373" s="10" customFormat="1" ht="13" x14ac:dyDescent="0.35"/>
    <row r="374" s="10" customFormat="1" ht="13" x14ac:dyDescent="0.35"/>
    <row r="375" s="10" customFormat="1" ht="13" x14ac:dyDescent="0.35"/>
    <row r="376" s="10" customFormat="1" ht="13" x14ac:dyDescent="0.35"/>
    <row r="377" s="10" customFormat="1" ht="13" x14ac:dyDescent="0.35"/>
    <row r="378" s="10" customFormat="1" ht="13" x14ac:dyDescent="0.35"/>
    <row r="379" s="10" customFormat="1" ht="13" x14ac:dyDescent="0.35"/>
    <row r="380" s="10" customFormat="1" ht="13" x14ac:dyDescent="0.35"/>
    <row r="381" s="10" customFormat="1" ht="13" x14ac:dyDescent="0.35"/>
    <row r="382" s="10" customFormat="1" ht="13" x14ac:dyDescent="0.35"/>
    <row r="383" s="10" customFormat="1" ht="13" x14ac:dyDescent="0.35"/>
    <row r="384" s="10" customFormat="1" ht="13" x14ac:dyDescent="0.35"/>
    <row r="385" s="10" customFormat="1" ht="13" x14ac:dyDescent="0.35"/>
    <row r="386" s="10" customFormat="1" ht="13" x14ac:dyDescent="0.35"/>
    <row r="387" s="10" customFormat="1" ht="13" x14ac:dyDescent="0.35"/>
    <row r="388" s="10" customFormat="1" ht="13" x14ac:dyDescent="0.35"/>
    <row r="389" s="10" customFormat="1" ht="13" x14ac:dyDescent="0.35"/>
    <row r="390" s="10" customFormat="1" ht="13" x14ac:dyDescent="0.35"/>
    <row r="391" s="10" customFormat="1" ht="13" x14ac:dyDescent="0.35"/>
    <row r="392" s="10" customFormat="1" ht="13" x14ac:dyDescent="0.35"/>
    <row r="393" s="10" customFormat="1" ht="13" x14ac:dyDescent="0.35"/>
    <row r="394" s="10" customFormat="1" ht="13" x14ac:dyDescent="0.35"/>
    <row r="395" s="10" customFormat="1" ht="13" x14ac:dyDescent="0.35"/>
    <row r="396" s="10" customFormat="1" ht="13" x14ac:dyDescent="0.35"/>
    <row r="397" s="10" customFormat="1" ht="13" x14ac:dyDescent="0.35"/>
    <row r="398" s="10" customFormat="1" ht="13" x14ac:dyDescent="0.35"/>
    <row r="399" s="10" customFormat="1" ht="13" x14ac:dyDescent="0.35"/>
    <row r="400" s="10" customFormat="1" ht="13" x14ac:dyDescent="0.35"/>
    <row r="401" s="10" customFormat="1" ht="13" x14ac:dyDescent="0.35"/>
    <row r="402" s="10" customFormat="1" ht="13" x14ac:dyDescent="0.35"/>
    <row r="403" s="10" customFormat="1" ht="13" x14ac:dyDescent="0.35"/>
    <row r="404" s="10" customFormat="1" ht="13" x14ac:dyDescent="0.35"/>
    <row r="405" s="10" customFormat="1" ht="13" x14ac:dyDescent="0.35"/>
    <row r="406" s="10" customFormat="1" ht="13" x14ac:dyDescent="0.35"/>
    <row r="407" s="10" customFormat="1" ht="13" x14ac:dyDescent="0.35"/>
    <row r="408" s="10" customFormat="1" ht="13" x14ac:dyDescent="0.35"/>
    <row r="409" s="10" customFormat="1" ht="13" x14ac:dyDescent="0.35"/>
    <row r="410" s="10" customFormat="1" ht="13" x14ac:dyDescent="0.35"/>
    <row r="411" s="10" customFormat="1" ht="13" x14ac:dyDescent="0.35"/>
    <row r="412" s="10" customFormat="1" ht="13" x14ac:dyDescent="0.35"/>
    <row r="413" s="10" customFormat="1" ht="13" x14ac:dyDescent="0.35"/>
    <row r="414" s="10" customFormat="1" ht="13" x14ac:dyDescent="0.35"/>
    <row r="415" s="10" customFormat="1" ht="13" x14ac:dyDescent="0.35"/>
    <row r="416" s="10" customFormat="1" ht="13" x14ac:dyDescent="0.35"/>
    <row r="417" s="10" customFormat="1" ht="13" x14ac:dyDescent="0.35"/>
    <row r="418" s="10" customFormat="1" ht="13" x14ac:dyDescent="0.35"/>
    <row r="419" s="10" customFormat="1" ht="13" x14ac:dyDescent="0.35"/>
    <row r="420" s="10" customFormat="1" ht="13" x14ac:dyDescent="0.35"/>
    <row r="421" s="10" customFormat="1" ht="13" x14ac:dyDescent="0.35"/>
    <row r="422" s="10" customFormat="1" ht="13" x14ac:dyDescent="0.35"/>
    <row r="423" s="10" customFormat="1" ht="13" x14ac:dyDescent="0.35"/>
    <row r="424" s="10" customFormat="1" ht="13" x14ac:dyDescent="0.35"/>
    <row r="425" s="10" customFormat="1" ht="13" x14ac:dyDescent="0.35"/>
    <row r="426" s="10" customFormat="1" ht="13" x14ac:dyDescent="0.35"/>
    <row r="427" s="10" customFormat="1" ht="13" x14ac:dyDescent="0.35"/>
    <row r="428" s="10" customFormat="1" ht="13" x14ac:dyDescent="0.35"/>
    <row r="429" s="10" customFormat="1" ht="13" x14ac:dyDescent="0.35"/>
    <row r="430" s="10" customFormat="1" ht="13" x14ac:dyDescent="0.35"/>
    <row r="431" s="10" customFormat="1" ht="13" x14ac:dyDescent="0.35"/>
    <row r="432" s="10" customFormat="1" ht="13" x14ac:dyDescent="0.35"/>
    <row r="433" s="10" customFormat="1" ht="13" x14ac:dyDescent="0.35"/>
    <row r="434" s="10" customFormat="1" ht="13" x14ac:dyDescent="0.35"/>
    <row r="435" s="10" customFormat="1" ht="13" x14ac:dyDescent="0.35"/>
    <row r="436" s="10" customFormat="1" ht="13" x14ac:dyDescent="0.35"/>
    <row r="437" s="10" customFormat="1" ht="13" x14ac:dyDescent="0.35"/>
    <row r="438" s="10" customFormat="1" ht="13" x14ac:dyDescent="0.35"/>
    <row r="439" s="10" customFormat="1" ht="13" x14ac:dyDescent="0.35"/>
    <row r="440" s="10" customFormat="1" ht="13" x14ac:dyDescent="0.35"/>
    <row r="441" s="10" customFormat="1" ht="13" x14ac:dyDescent="0.35"/>
    <row r="442" s="10" customFormat="1" ht="13" x14ac:dyDescent="0.35"/>
    <row r="443" s="10" customFormat="1" ht="13" x14ac:dyDescent="0.35"/>
    <row r="444" s="10" customFormat="1" ht="13" x14ac:dyDescent="0.35"/>
    <row r="445" s="10" customFormat="1" ht="13" x14ac:dyDescent="0.35"/>
    <row r="446" s="10" customFormat="1" ht="13" x14ac:dyDescent="0.35"/>
    <row r="447" s="10" customFormat="1" ht="13" x14ac:dyDescent="0.35"/>
    <row r="448" s="10" customFormat="1" ht="13" x14ac:dyDescent="0.35"/>
    <row r="449" s="10" customFormat="1" ht="13" x14ac:dyDescent="0.35"/>
    <row r="450" s="10" customFormat="1" ht="13" x14ac:dyDescent="0.35"/>
    <row r="451" s="10" customFormat="1" ht="13" x14ac:dyDescent="0.35"/>
    <row r="452" s="10" customFormat="1" ht="13" x14ac:dyDescent="0.35"/>
    <row r="453" s="10" customFormat="1" ht="13" x14ac:dyDescent="0.35"/>
    <row r="454" s="10" customFormat="1" ht="13" x14ac:dyDescent="0.35"/>
    <row r="455" s="10" customFormat="1" ht="13" x14ac:dyDescent="0.35"/>
    <row r="456" s="10" customFormat="1" ht="13" x14ac:dyDescent="0.35"/>
    <row r="457" s="10" customFormat="1" ht="13" x14ac:dyDescent="0.35"/>
    <row r="458" s="10" customFormat="1" ht="13" x14ac:dyDescent="0.35"/>
    <row r="459" s="10" customFormat="1" ht="13" x14ac:dyDescent="0.35"/>
    <row r="460" s="10" customFormat="1" ht="13" x14ac:dyDescent="0.35"/>
    <row r="461" s="10" customFormat="1" ht="13" x14ac:dyDescent="0.35"/>
    <row r="462" s="10" customFormat="1" ht="13" x14ac:dyDescent="0.35"/>
    <row r="463" s="10" customFormat="1" ht="13" x14ac:dyDescent="0.35"/>
    <row r="464" s="10" customFormat="1" ht="13" x14ac:dyDescent="0.35"/>
    <row r="465" s="10" customFormat="1" ht="13" x14ac:dyDescent="0.35"/>
    <row r="466" s="10" customFormat="1" ht="13" x14ac:dyDescent="0.35"/>
    <row r="467" s="10" customFormat="1" ht="13" x14ac:dyDescent="0.35"/>
    <row r="468" s="10" customFormat="1" ht="13" x14ac:dyDescent="0.35"/>
    <row r="469" s="10" customFormat="1" ht="13" x14ac:dyDescent="0.35"/>
    <row r="470" s="10" customFormat="1" ht="13" x14ac:dyDescent="0.35"/>
    <row r="471" s="10" customFormat="1" ht="13" x14ac:dyDescent="0.35"/>
    <row r="472" s="10" customFormat="1" ht="13" x14ac:dyDescent="0.35"/>
    <row r="473" s="10" customFormat="1" ht="13" x14ac:dyDescent="0.35"/>
    <row r="474" s="10" customFormat="1" ht="13" x14ac:dyDescent="0.35"/>
    <row r="475" s="10" customFormat="1" ht="13" x14ac:dyDescent="0.35"/>
    <row r="476" s="10" customFormat="1" ht="13" x14ac:dyDescent="0.35"/>
    <row r="477" s="10" customFormat="1" ht="13" x14ac:dyDescent="0.35"/>
    <row r="478" s="10" customFormat="1" ht="13" x14ac:dyDescent="0.35"/>
    <row r="479" s="10" customFormat="1" ht="13" x14ac:dyDescent="0.35"/>
    <row r="480" s="10" customFormat="1" ht="13" x14ac:dyDescent="0.35"/>
    <row r="481" s="10" customFormat="1" ht="13" x14ac:dyDescent="0.35"/>
    <row r="482" s="10" customFormat="1" ht="13" x14ac:dyDescent="0.35"/>
    <row r="483" s="10" customFormat="1" ht="13" x14ac:dyDescent="0.35"/>
    <row r="484" s="10" customFormat="1" ht="13" x14ac:dyDescent="0.35"/>
    <row r="485" s="10" customFormat="1" ht="13" x14ac:dyDescent="0.35"/>
    <row r="486" s="10" customFormat="1" ht="13" x14ac:dyDescent="0.35"/>
    <row r="487" s="10" customFormat="1" ht="13" x14ac:dyDescent="0.35"/>
    <row r="488" s="10" customFormat="1" ht="13" x14ac:dyDescent="0.35"/>
    <row r="489" s="10" customFormat="1" ht="13" x14ac:dyDescent="0.35"/>
    <row r="490" s="10" customFormat="1" ht="13" x14ac:dyDescent="0.35"/>
    <row r="491" s="10" customFormat="1" ht="13" x14ac:dyDescent="0.35"/>
    <row r="492" s="10" customFormat="1" ht="13" x14ac:dyDescent="0.35"/>
    <row r="493" s="10" customFormat="1" ht="13" x14ac:dyDescent="0.35"/>
    <row r="494" s="10" customFormat="1" ht="13" x14ac:dyDescent="0.35"/>
    <row r="495" s="10" customFormat="1" ht="13" x14ac:dyDescent="0.35"/>
    <row r="496" s="10" customFormat="1" ht="13" x14ac:dyDescent="0.35"/>
    <row r="497" s="10" customFormat="1" ht="13" x14ac:dyDescent="0.35"/>
    <row r="498" s="10" customFormat="1" ht="13" x14ac:dyDescent="0.35"/>
    <row r="499" s="10" customFormat="1" ht="13" x14ac:dyDescent="0.35"/>
    <row r="500" s="10" customFormat="1" ht="13" x14ac:dyDescent="0.35"/>
    <row r="501" s="10" customFormat="1" ht="13" x14ac:dyDescent="0.35"/>
    <row r="502" s="10" customFormat="1" ht="13" x14ac:dyDescent="0.35"/>
    <row r="503" s="10" customFormat="1" ht="13" x14ac:dyDescent="0.35"/>
    <row r="504" s="10" customFormat="1" ht="13" x14ac:dyDescent="0.35"/>
    <row r="505" s="10" customFormat="1" ht="13" x14ac:dyDescent="0.35"/>
    <row r="506" s="10" customFormat="1" ht="13" x14ac:dyDescent="0.35"/>
    <row r="507" s="10" customFormat="1" ht="13" x14ac:dyDescent="0.35"/>
    <row r="508" s="10" customFormat="1" ht="13" x14ac:dyDescent="0.35"/>
    <row r="509" s="10" customFormat="1" ht="13" x14ac:dyDescent="0.35"/>
    <row r="510" s="10" customFormat="1" ht="13" x14ac:dyDescent="0.35"/>
    <row r="511" s="10" customFormat="1" ht="13" x14ac:dyDescent="0.35"/>
    <row r="512" s="10" customFormat="1" ht="13" x14ac:dyDescent="0.35"/>
    <row r="513" s="10" customFormat="1" ht="13" x14ac:dyDescent="0.35"/>
    <row r="514" s="10" customFormat="1" ht="13" x14ac:dyDescent="0.35"/>
    <row r="515" s="10" customFormat="1" ht="13" x14ac:dyDescent="0.35"/>
    <row r="516" s="10" customFormat="1" ht="13" x14ac:dyDescent="0.35"/>
    <row r="517" s="10" customFormat="1" ht="13" x14ac:dyDescent="0.35"/>
    <row r="518" s="10" customFormat="1" ht="13" x14ac:dyDescent="0.35"/>
    <row r="519" s="10" customFormat="1" ht="13" x14ac:dyDescent="0.35"/>
    <row r="520" s="10" customFormat="1" ht="13" x14ac:dyDescent="0.35"/>
    <row r="521" s="10" customFormat="1" ht="13" x14ac:dyDescent="0.35"/>
    <row r="522" s="10" customFormat="1" ht="13" x14ac:dyDescent="0.35"/>
    <row r="523" s="10" customFormat="1" ht="13" x14ac:dyDescent="0.35"/>
    <row r="524" s="10" customFormat="1" ht="13" x14ac:dyDescent="0.35"/>
    <row r="525" s="10" customFormat="1" ht="13" x14ac:dyDescent="0.35"/>
    <row r="526" s="10" customFormat="1" ht="13" x14ac:dyDescent="0.35"/>
    <row r="527" s="10" customFormat="1" ht="13" x14ac:dyDescent="0.35"/>
    <row r="528" s="10" customFormat="1" ht="13" x14ac:dyDescent="0.35"/>
    <row r="529" s="10" customFormat="1" ht="13" x14ac:dyDescent="0.35"/>
    <row r="530" s="10" customFormat="1" ht="13" x14ac:dyDescent="0.35"/>
    <row r="531" s="10" customFormat="1" ht="13" x14ac:dyDescent="0.35"/>
    <row r="532" s="10" customFormat="1" ht="13" x14ac:dyDescent="0.35"/>
    <row r="533" s="10" customFormat="1" ht="13" x14ac:dyDescent="0.35"/>
    <row r="534" s="10" customFormat="1" ht="13" x14ac:dyDescent="0.35"/>
    <row r="535" s="10" customFormat="1" ht="13" x14ac:dyDescent="0.35"/>
    <row r="536" s="10" customFormat="1" ht="13" x14ac:dyDescent="0.35"/>
    <row r="537" s="10" customFormat="1" ht="13" x14ac:dyDescent="0.35"/>
    <row r="538" s="10" customFormat="1" ht="13" x14ac:dyDescent="0.35"/>
    <row r="539" s="10" customFormat="1" ht="13" x14ac:dyDescent="0.35"/>
    <row r="540" s="10" customFormat="1" ht="13" x14ac:dyDescent="0.35"/>
    <row r="541" s="10" customFormat="1" ht="13" x14ac:dyDescent="0.35"/>
    <row r="542" s="10" customFormat="1" ht="13" x14ac:dyDescent="0.35"/>
    <row r="543" s="10" customFormat="1" ht="13" x14ac:dyDescent="0.35"/>
    <row r="544" s="10" customFormat="1" ht="13" x14ac:dyDescent="0.35"/>
    <row r="545" s="10" customFormat="1" ht="13" x14ac:dyDescent="0.35"/>
    <row r="546" s="10" customFormat="1" ht="13" x14ac:dyDescent="0.35"/>
    <row r="547" s="10" customFormat="1" ht="13" x14ac:dyDescent="0.35"/>
    <row r="548" s="10" customFormat="1" ht="13" x14ac:dyDescent="0.35"/>
    <row r="549" s="10" customFormat="1" ht="13" x14ac:dyDescent="0.35"/>
    <row r="550" s="10" customFormat="1" ht="13" x14ac:dyDescent="0.35"/>
    <row r="551" s="10" customFormat="1" ht="13" x14ac:dyDescent="0.35"/>
    <row r="552" s="10" customFormat="1" ht="13" x14ac:dyDescent="0.35"/>
    <row r="553" s="10" customFormat="1" ht="13" x14ac:dyDescent="0.35"/>
    <row r="554" s="10" customFormat="1" ht="13" x14ac:dyDescent="0.35"/>
    <row r="555" s="10" customFormat="1" ht="13" x14ac:dyDescent="0.35"/>
    <row r="556" s="10" customFormat="1" ht="13" x14ac:dyDescent="0.35"/>
    <row r="557" s="10" customFormat="1" ht="13" x14ac:dyDescent="0.35"/>
    <row r="558" s="10" customFormat="1" ht="13" x14ac:dyDescent="0.35"/>
    <row r="559" s="10" customFormat="1" ht="13" x14ac:dyDescent="0.35"/>
    <row r="560" s="10" customFormat="1" ht="13" x14ac:dyDescent="0.35"/>
    <row r="561" s="10" customFormat="1" ht="13" x14ac:dyDescent="0.35"/>
    <row r="562" s="10" customFormat="1" ht="13" x14ac:dyDescent="0.35"/>
    <row r="563" s="10" customFormat="1" ht="13" x14ac:dyDescent="0.35"/>
    <row r="564" s="10" customFormat="1" ht="13" x14ac:dyDescent="0.35"/>
    <row r="565" s="10" customFormat="1" ht="13" x14ac:dyDescent="0.35"/>
    <row r="566" s="10" customFormat="1" ht="13" x14ac:dyDescent="0.35"/>
    <row r="567" s="10" customFormat="1" ht="13" x14ac:dyDescent="0.35"/>
    <row r="568" s="10" customFormat="1" ht="13" x14ac:dyDescent="0.35"/>
    <row r="569" s="10" customFormat="1" ht="13" x14ac:dyDescent="0.35"/>
    <row r="570" s="10" customFormat="1" ht="13" x14ac:dyDescent="0.35"/>
    <row r="571" s="10" customFormat="1" ht="13" x14ac:dyDescent="0.35"/>
    <row r="572" s="10" customFormat="1" ht="13" x14ac:dyDescent="0.35"/>
    <row r="573" s="10" customFormat="1" ht="13" x14ac:dyDescent="0.35"/>
    <row r="574" s="10" customFormat="1" ht="13" x14ac:dyDescent="0.35"/>
    <row r="575" s="10" customFormat="1" ht="13" x14ac:dyDescent="0.35"/>
    <row r="576" s="10" customFormat="1" ht="13" x14ac:dyDescent="0.35"/>
    <row r="577" s="10" customFormat="1" ht="13" x14ac:dyDescent="0.35"/>
    <row r="578" s="10" customFormat="1" ht="13" x14ac:dyDescent="0.35"/>
    <row r="579" s="10" customFormat="1" ht="13" x14ac:dyDescent="0.35"/>
    <row r="580" s="10" customFormat="1" ht="13" x14ac:dyDescent="0.35"/>
    <row r="581" s="10" customFormat="1" ht="13" x14ac:dyDescent="0.35"/>
    <row r="582" s="10" customFormat="1" ht="13" x14ac:dyDescent="0.35"/>
    <row r="583" s="10" customFormat="1" ht="13" x14ac:dyDescent="0.35"/>
    <row r="584" s="10" customFormat="1" ht="13" x14ac:dyDescent="0.35"/>
    <row r="585" s="10" customFormat="1" ht="13" x14ac:dyDescent="0.35"/>
    <row r="586" s="10" customFormat="1" ht="13" x14ac:dyDescent="0.35"/>
    <row r="587" s="10" customFormat="1" ht="13" x14ac:dyDescent="0.35"/>
    <row r="588" s="10" customFormat="1" ht="13" x14ac:dyDescent="0.35"/>
    <row r="589" s="10" customFormat="1" ht="13" x14ac:dyDescent="0.35"/>
    <row r="590" s="10" customFormat="1" ht="13" x14ac:dyDescent="0.35"/>
    <row r="591" s="10" customFormat="1" ht="13" x14ac:dyDescent="0.35"/>
    <row r="592" s="10" customFormat="1" ht="13" x14ac:dyDescent="0.35"/>
    <row r="593" s="10" customFormat="1" ht="13" x14ac:dyDescent="0.35"/>
    <row r="594" s="10" customFormat="1" ht="13" x14ac:dyDescent="0.35"/>
    <row r="595" s="10" customFormat="1" ht="13" x14ac:dyDescent="0.35"/>
    <row r="596" s="10" customFormat="1" ht="13" x14ac:dyDescent="0.35"/>
    <row r="597" s="10" customFormat="1" ht="13" x14ac:dyDescent="0.35"/>
    <row r="598" s="10" customFormat="1" ht="13" x14ac:dyDescent="0.35"/>
    <row r="599" s="10" customFormat="1" ht="13" x14ac:dyDescent="0.35"/>
    <row r="600" s="10" customFormat="1" ht="13" x14ac:dyDescent="0.35"/>
    <row r="601" s="10" customFormat="1" ht="13" x14ac:dyDescent="0.35"/>
    <row r="602" s="10" customFormat="1" ht="13" x14ac:dyDescent="0.35"/>
    <row r="603" s="10" customFormat="1" ht="13" x14ac:dyDescent="0.35"/>
    <row r="604" s="10" customFormat="1" ht="13" x14ac:dyDescent="0.35"/>
    <row r="605" s="10" customFormat="1" ht="13" x14ac:dyDescent="0.35"/>
    <row r="606" s="10" customFormat="1" ht="13" x14ac:dyDescent="0.35"/>
    <row r="607" s="10" customFormat="1" ht="13" x14ac:dyDescent="0.35"/>
    <row r="608" s="10" customFormat="1" ht="13" x14ac:dyDescent="0.35"/>
    <row r="609" s="10" customFormat="1" ht="13" x14ac:dyDescent="0.35"/>
    <row r="610" s="10" customFormat="1" ht="13" x14ac:dyDescent="0.35"/>
    <row r="611" s="10" customFormat="1" ht="13" x14ac:dyDescent="0.35"/>
    <row r="612" s="10" customFormat="1" ht="13" x14ac:dyDescent="0.35"/>
    <row r="613" s="10" customFormat="1" ht="13" x14ac:dyDescent="0.35"/>
    <row r="614" s="10" customFormat="1" ht="13" x14ac:dyDescent="0.35"/>
    <row r="615" s="10" customFormat="1" ht="13" x14ac:dyDescent="0.35"/>
    <row r="616" s="10" customFormat="1" ht="13" x14ac:dyDescent="0.35"/>
    <row r="617" s="10" customFormat="1" ht="13" x14ac:dyDescent="0.35"/>
    <row r="618" s="10" customFormat="1" ht="13" x14ac:dyDescent="0.35"/>
    <row r="619" s="10" customFormat="1" ht="13" x14ac:dyDescent="0.35"/>
    <row r="620" s="10" customFormat="1" ht="13" x14ac:dyDescent="0.35"/>
    <row r="621" s="10" customFormat="1" ht="13" x14ac:dyDescent="0.35"/>
    <row r="622" s="10" customFormat="1" ht="13" x14ac:dyDescent="0.35"/>
    <row r="623" s="10" customFormat="1" ht="13" x14ac:dyDescent="0.35"/>
    <row r="624" s="10" customFormat="1" ht="13" x14ac:dyDescent="0.35"/>
    <row r="625" s="10" customFormat="1" ht="13" x14ac:dyDescent="0.35"/>
    <row r="626" s="10" customFormat="1" ht="13" x14ac:dyDescent="0.35"/>
    <row r="627" s="10" customFormat="1" ht="13" x14ac:dyDescent="0.35"/>
    <row r="628" s="10" customFormat="1" ht="13" x14ac:dyDescent="0.35"/>
    <row r="629" s="10" customFormat="1" ht="13" x14ac:dyDescent="0.35"/>
    <row r="630" s="10" customFormat="1" ht="13" x14ac:dyDescent="0.35"/>
    <row r="631" s="10" customFormat="1" ht="13" x14ac:dyDescent="0.35"/>
    <row r="632" s="10" customFormat="1" ht="13" x14ac:dyDescent="0.35"/>
    <row r="633" s="10" customFormat="1" ht="13" x14ac:dyDescent="0.35"/>
    <row r="634" s="10" customFormat="1" ht="13" x14ac:dyDescent="0.35"/>
    <row r="635" s="10" customFormat="1" ht="13" x14ac:dyDescent="0.35"/>
    <row r="636" s="10" customFormat="1" ht="13" x14ac:dyDescent="0.35"/>
    <row r="637" s="10" customFormat="1" ht="13" x14ac:dyDescent="0.35"/>
    <row r="638" s="10" customFormat="1" ht="13" x14ac:dyDescent="0.35"/>
    <row r="639" s="10" customFormat="1" ht="13" x14ac:dyDescent="0.35"/>
    <row r="640" s="10" customFormat="1" ht="13" x14ac:dyDescent="0.35"/>
    <row r="641" s="10" customFormat="1" ht="13" x14ac:dyDescent="0.35"/>
    <row r="642" s="10" customFormat="1" ht="13" x14ac:dyDescent="0.35"/>
    <row r="643" s="10" customFormat="1" ht="13" x14ac:dyDescent="0.35"/>
    <row r="644" s="10" customFormat="1" ht="13" x14ac:dyDescent="0.35"/>
    <row r="645" s="10" customFormat="1" ht="13" x14ac:dyDescent="0.35"/>
    <row r="646" s="10" customFormat="1" ht="13" x14ac:dyDescent="0.35"/>
    <row r="647" s="10" customFormat="1" ht="13" x14ac:dyDescent="0.35"/>
    <row r="648" s="10" customFormat="1" ht="13" x14ac:dyDescent="0.35"/>
    <row r="649" s="10" customFormat="1" ht="13" x14ac:dyDescent="0.35"/>
    <row r="650" s="10" customFormat="1" ht="13" x14ac:dyDescent="0.35"/>
    <row r="651" s="10" customFormat="1" ht="13" x14ac:dyDescent="0.35"/>
    <row r="652" s="10" customFormat="1" ht="13" x14ac:dyDescent="0.35"/>
    <row r="653" s="10" customFormat="1" ht="13" x14ac:dyDescent="0.35"/>
    <row r="654" s="10" customFormat="1" ht="13" x14ac:dyDescent="0.35"/>
    <row r="655" s="10" customFormat="1" ht="13" x14ac:dyDescent="0.35"/>
    <row r="656" s="10" customFormat="1" ht="13" x14ac:dyDescent="0.35"/>
    <row r="657" s="10" customFormat="1" ht="13" x14ac:dyDescent="0.35"/>
    <row r="658" s="10" customFormat="1" ht="13" x14ac:dyDescent="0.35"/>
    <row r="659" s="10" customFormat="1" ht="13" x14ac:dyDescent="0.35"/>
    <row r="660" s="10" customFormat="1" ht="13" x14ac:dyDescent="0.35"/>
    <row r="661" s="10" customFormat="1" ht="13" x14ac:dyDescent="0.35"/>
    <row r="662" s="10" customFormat="1" ht="13" x14ac:dyDescent="0.35"/>
    <row r="663" s="10" customFormat="1" ht="13" x14ac:dyDescent="0.35"/>
    <row r="664" s="10" customFormat="1" ht="13" x14ac:dyDescent="0.35"/>
    <row r="665" s="10" customFormat="1" ht="13" x14ac:dyDescent="0.35"/>
    <row r="666" s="10" customFormat="1" ht="13" x14ac:dyDescent="0.35"/>
    <row r="667" s="10" customFormat="1" ht="13" x14ac:dyDescent="0.35"/>
    <row r="668" s="10" customFormat="1" ht="13" x14ac:dyDescent="0.35"/>
    <row r="669" s="10" customFormat="1" ht="13" x14ac:dyDescent="0.35"/>
    <row r="670" s="10" customFormat="1" ht="13" x14ac:dyDescent="0.35"/>
    <row r="671" s="10" customFormat="1" ht="13" x14ac:dyDescent="0.35"/>
    <row r="672" s="10" customFormat="1" ht="13" x14ac:dyDescent="0.35"/>
    <row r="673" s="10" customFormat="1" ht="13" x14ac:dyDescent="0.35"/>
    <row r="674" s="10" customFormat="1" ht="13" x14ac:dyDescent="0.35"/>
    <row r="675" s="10" customFormat="1" ht="13" x14ac:dyDescent="0.35"/>
    <row r="676" s="10" customFormat="1" ht="13" x14ac:dyDescent="0.35"/>
    <row r="677" s="10" customFormat="1" ht="13" x14ac:dyDescent="0.35"/>
    <row r="678" s="10" customFormat="1" ht="13" x14ac:dyDescent="0.35"/>
    <row r="679" s="10" customFormat="1" ht="13" x14ac:dyDescent="0.35"/>
    <row r="680" s="10" customFormat="1" ht="13" x14ac:dyDescent="0.35"/>
    <row r="681" s="10" customFormat="1" ht="13" x14ac:dyDescent="0.35"/>
    <row r="682" s="10" customFormat="1" ht="13" x14ac:dyDescent="0.35"/>
    <row r="683" s="10" customFormat="1" ht="13" x14ac:dyDescent="0.35"/>
    <row r="684" s="10" customFormat="1" ht="13" x14ac:dyDescent="0.35"/>
    <row r="685" s="10" customFormat="1" ht="13" x14ac:dyDescent="0.35"/>
    <row r="686" s="10" customFormat="1" ht="13" x14ac:dyDescent="0.35"/>
    <row r="687" s="10" customFormat="1" ht="13" x14ac:dyDescent="0.35"/>
    <row r="688" s="10" customFormat="1" ht="13" x14ac:dyDescent="0.35"/>
    <row r="689" s="10" customFormat="1" ht="13" x14ac:dyDescent="0.35"/>
    <row r="690" s="10" customFormat="1" ht="13" x14ac:dyDescent="0.35"/>
    <row r="691" s="10" customFormat="1" ht="13" x14ac:dyDescent="0.35"/>
    <row r="692" s="10" customFormat="1" ht="13" x14ac:dyDescent="0.35"/>
    <row r="693" s="10" customFormat="1" ht="13" x14ac:dyDescent="0.35"/>
    <row r="694" s="10" customFormat="1" ht="13" x14ac:dyDescent="0.35"/>
    <row r="695" s="10" customFormat="1" ht="13" x14ac:dyDescent="0.35"/>
    <row r="696" s="10" customFormat="1" ht="13" x14ac:dyDescent="0.35"/>
    <row r="697" s="10" customFormat="1" ht="13" x14ac:dyDescent="0.35"/>
    <row r="698" s="10" customFormat="1" ht="13" x14ac:dyDescent="0.35"/>
    <row r="699" s="10" customFormat="1" ht="13" x14ac:dyDescent="0.35"/>
    <row r="700" s="10" customFormat="1" ht="13" x14ac:dyDescent="0.35"/>
    <row r="701" s="10" customFormat="1" ht="13" x14ac:dyDescent="0.35"/>
    <row r="702" s="10" customFormat="1" ht="13" x14ac:dyDescent="0.35"/>
    <row r="703" s="10" customFormat="1" ht="13" x14ac:dyDescent="0.35"/>
    <row r="704" s="10" customFormat="1" ht="13" x14ac:dyDescent="0.35"/>
    <row r="705" s="10" customFormat="1" ht="13" x14ac:dyDescent="0.35"/>
    <row r="706" s="10" customFormat="1" ht="13" x14ac:dyDescent="0.35"/>
    <row r="707" s="10" customFormat="1" ht="13" x14ac:dyDescent="0.35"/>
    <row r="708" s="10" customFormat="1" ht="13" x14ac:dyDescent="0.35"/>
    <row r="709" s="10" customFormat="1" ht="13" x14ac:dyDescent="0.35"/>
    <row r="710" s="10" customFormat="1" ht="13" x14ac:dyDescent="0.35"/>
    <row r="711" s="10" customFormat="1" ht="13" x14ac:dyDescent="0.35"/>
    <row r="712" s="10" customFormat="1" ht="13" x14ac:dyDescent="0.35"/>
    <row r="713" s="10" customFormat="1" ht="13" x14ac:dyDescent="0.35"/>
    <row r="714" s="10" customFormat="1" ht="13" x14ac:dyDescent="0.35"/>
    <row r="715" s="10" customFormat="1" ht="13" x14ac:dyDescent="0.35"/>
    <row r="716" s="10" customFormat="1" ht="13" x14ac:dyDescent="0.35"/>
    <row r="717" s="10" customFormat="1" ht="13" x14ac:dyDescent="0.35"/>
    <row r="718" s="10" customFormat="1" ht="13" x14ac:dyDescent="0.35"/>
    <row r="719" s="10" customFormat="1" ht="13" x14ac:dyDescent="0.35"/>
    <row r="720" s="10" customFormat="1" ht="13" x14ac:dyDescent="0.35"/>
    <row r="721" s="10" customFormat="1" ht="13" x14ac:dyDescent="0.35"/>
    <row r="722" s="10" customFormat="1" ht="13" x14ac:dyDescent="0.35"/>
    <row r="723" s="10" customFormat="1" ht="13" x14ac:dyDescent="0.35"/>
    <row r="724" s="10" customFormat="1" ht="13" x14ac:dyDescent="0.35"/>
    <row r="725" s="10" customFormat="1" ht="13" x14ac:dyDescent="0.35"/>
    <row r="726" s="10" customFormat="1" ht="13" x14ac:dyDescent="0.35"/>
    <row r="727" s="10" customFormat="1" ht="13" x14ac:dyDescent="0.35"/>
    <row r="728" s="10" customFormat="1" ht="13" x14ac:dyDescent="0.35"/>
    <row r="729" s="10" customFormat="1" ht="13" x14ac:dyDescent="0.35"/>
    <row r="730" s="10" customFormat="1" ht="13" x14ac:dyDescent="0.35"/>
    <row r="731" s="10" customFormat="1" ht="13" x14ac:dyDescent="0.35"/>
    <row r="732" s="10" customFormat="1" ht="13" x14ac:dyDescent="0.35"/>
    <row r="733" s="10" customFormat="1" ht="13" x14ac:dyDescent="0.35"/>
    <row r="734" s="10" customFormat="1" ht="13" x14ac:dyDescent="0.35"/>
    <row r="735" s="10" customFormat="1" ht="13" x14ac:dyDescent="0.35"/>
    <row r="736" s="10" customFormat="1" ht="13" x14ac:dyDescent="0.35"/>
    <row r="737" s="10" customFormat="1" ht="13" x14ac:dyDescent="0.35"/>
    <row r="738" s="10" customFormat="1" ht="13" x14ac:dyDescent="0.35"/>
    <row r="739" s="10" customFormat="1" ht="13" x14ac:dyDescent="0.35"/>
    <row r="740" s="10" customFormat="1" ht="13" x14ac:dyDescent="0.35"/>
    <row r="741" s="10" customFormat="1" ht="13" x14ac:dyDescent="0.35"/>
    <row r="742" s="10" customFormat="1" ht="13" x14ac:dyDescent="0.35"/>
    <row r="743" s="10" customFormat="1" ht="13" x14ac:dyDescent="0.35"/>
    <row r="744" s="10" customFormat="1" ht="13" x14ac:dyDescent="0.35"/>
    <row r="745" s="10" customFormat="1" ht="13" x14ac:dyDescent="0.35"/>
    <row r="746" s="10" customFormat="1" ht="13" x14ac:dyDescent="0.35"/>
    <row r="747" s="10" customFormat="1" ht="13" x14ac:dyDescent="0.35"/>
    <row r="748" s="10" customFormat="1" ht="13" x14ac:dyDescent="0.35"/>
    <row r="749" s="10" customFormat="1" ht="13" x14ac:dyDescent="0.35"/>
    <row r="750" s="10" customFormat="1" ht="13" x14ac:dyDescent="0.35"/>
    <row r="751" s="10" customFormat="1" ht="13" x14ac:dyDescent="0.35"/>
    <row r="752" s="10" customFormat="1" ht="13" x14ac:dyDescent="0.35"/>
    <row r="753" s="10" customFormat="1" ht="13" x14ac:dyDescent="0.35"/>
    <row r="754" s="10" customFormat="1" ht="13" x14ac:dyDescent="0.35"/>
    <row r="755" s="10" customFormat="1" ht="13" x14ac:dyDescent="0.35"/>
    <row r="756" s="10" customFormat="1" ht="13" x14ac:dyDescent="0.35"/>
    <row r="757" s="10" customFormat="1" ht="13" x14ac:dyDescent="0.35"/>
    <row r="758" s="10" customFormat="1" ht="13" x14ac:dyDescent="0.35"/>
    <row r="759" s="10" customFormat="1" ht="13" x14ac:dyDescent="0.35"/>
    <row r="760" s="10" customFormat="1" ht="13" x14ac:dyDescent="0.35"/>
    <row r="761" s="10" customFormat="1" ht="13" x14ac:dyDescent="0.35"/>
    <row r="762" s="10" customFormat="1" ht="13" x14ac:dyDescent="0.35"/>
    <row r="763" s="10" customFormat="1" ht="13" x14ac:dyDescent="0.35"/>
    <row r="764" s="10" customFormat="1" ht="13" x14ac:dyDescent="0.35"/>
    <row r="765" s="10" customFormat="1" ht="13" x14ac:dyDescent="0.35"/>
    <row r="766" s="10" customFormat="1" ht="13" x14ac:dyDescent="0.35"/>
    <row r="767" s="10" customFormat="1" ht="13" x14ac:dyDescent="0.35"/>
    <row r="768" s="10" customFormat="1" ht="13" x14ac:dyDescent="0.35"/>
    <row r="769" s="10" customFormat="1" ht="13" x14ac:dyDescent="0.35"/>
    <row r="770" s="10" customFormat="1" ht="13" x14ac:dyDescent="0.35"/>
    <row r="771" s="10" customFormat="1" ht="13" x14ac:dyDescent="0.35"/>
    <row r="772" s="10" customFormat="1" ht="13" x14ac:dyDescent="0.35"/>
    <row r="773" s="10" customFormat="1" ht="13" x14ac:dyDescent="0.35"/>
    <row r="774" s="10" customFormat="1" ht="13" x14ac:dyDescent="0.35"/>
    <row r="775" s="10" customFormat="1" ht="13" x14ac:dyDescent="0.35"/>
    <row r="776" s="10" customFormat="1" ht="13" x14ac:dyDescent="0.35"/>
    <row r="777" s="10" customFormat="1" ht="13" x14ac:dyDescent="0.35"/>
    <row r="778" s="10" customFormat="1" ht="13" x14ac:dyDescent="0.35"/>
    <row r="779" s="10" customFormat="1" ht="13" x14ac:dyDescent="0.35"/>
    <row r="780" s="10" customFormat="1" ht="13" x14ac:dyDescent="0.35"/>
    <row r="781" s="10" customFormat="1" ht="13" x14ac:dyDescent="0.35"/>
    <row r="782" s="10" customFormat="1" ht="13" x14ac:dyDescent="0.35"/>
    <row r="783" s="10" customFormat="1" ht="13" x14ac:dyDescent="0.35"/>
    <row r="784" s="10" customFormat="1" ht="13" x14ac:dyDescent="0.35"/>
    <row r="785" s="10" customFormat="1" ht="13" x14ac:dyDescent="0.35"/>
    <row r="786" s="10" customFormat="1" ht="13" x14ac:dyDescent="0.35"/>
    <row r="787" s="10" customFormat="1" ht="13" x14ac:dyDescent="0.35"/>
    <row r="788" s="10" customFormat="1" ht="13" x14ac:dyDescent="0.35"/>
    <row r="789" s="10" customFormat="1" ht="13" x14ac:dyDescent="0.35"/>
    <row r="790" s="10" customFormat="1" ht="13" x14ac:dyDescent="0.35"/>
    <row r="791" s="10" customFormat="1" ht="13" x14ac:dyDescent="0.35"/>
    <row r="792" s="10" customFormat="1" ht="13" x14ac:dyDescent="0.35"/>
    <row r="793" s="10" customFormat="1" ht="13" x14ac:dyDescent="0.35"/>
    <row r="794" s="10" customFormat="1" ht="13" x14ac:dyDescent="0.35"/>
    <row r="795" s="10" customFormat="1" ht="13" x14ac:dyDescent="0.35"/>
    <row r="796" s="10" customFormat="1" ht="13" x14ac:dyDescent="0.35"/>
    <row r="797" s="10" customFormat="1" ht="13" x14ac:dyDescent="0.35"/>
    <row r="798" s="10" customFormat="1" ht="13" x14ac:dyDescent="0.35"/>
    <row r="799" s="10" customFormat="1" ht="13" x14ac:dyDescent="0.35"/>
    <row r="800" s="10" customFormat="1" ht="13" x14ac:dyDescent="0.35"/>
    <row r="801" s="10" customFormat="1" ht="13" x14ac:dyDescent="0.35"/>
    <row r="802" s="10" customFormat="1" ht="13" x14ac:dyDescent="0.35"/>
    <row r="803" s="10" customFormat="1" ht="13" x14ac:dyDescent="0.35"/>
    <row r="804" s="10" customFormat="1" ht="13" x14ac:dyDescent="0.35"/>
    <row r="805" s="10" customFormat="1" ht="13" x14ac:dyDescent="0.35"/>
    <row r="806" s="10" customFormat="1" ht="13" x14ac:dyDescent="0.35"/>
    <row r="807" s="10" customFormat="1" ht="13" x14ac:dyDescent="0.35"/>
    <row r="808" s="10" customFormat="1" ht="13" x14ac:dyDescent="0.35"/>
    <row r="809" s="10" customFormat="1" ht="13" x14ac:dyDescent="0.35"/>
    <row r="810" s="10" customFormat="1" ht="13" x14ac:dyDescent="0.35"/>
    <row r="811" s="10" customFormat="1" ht="13" x14ac:dyDescent="0.35"/>
    <row r="812" s="10" customFormat="1" ht="13" x14ac:dyDescent="0.35"/>
    <row r="813" s="10" customFormat="1" ht="13" x14ac:dyDescent="0.35"/>
    <row r="814" s="10" customFormat="1" ht="13" x14ac:dyDescent="0.35"/>
    <row r="815" s="10" customFormat="1" ht="13" x14ac:dyDescent="0.35"/>
    <row r="816" s="10" customFormat="1" ht="13" x14ac:dyDescent="0.35"/>
    <row r="817" s="10" customFormat="1" ht="13" x14ac:dyDescent="0.35"/>
    <row r="818" s="10" customFormat="1" ht="13" x14ac:dyDescent="0.35"/>
    <row r="819" s="10" customFormat="1" ht="13" x14ac:dyDescent="0.35"/>
    <row r="820" s="10" customFormat="1" ht="13" x14ac:dyDescent="0.35"/>
    <row r="821" s="10" customFormat="1" ht="13" x14ac:dyDescent="0.35"/>
    <row r="822" s="10" customFormat="1" ht="13" x14ac:dyDescent="0.35"/>
    <row r="823" s="10" customFormat="1" ht="13" x14ac:dyDescent="0.35"/>
    <row r="824" s="10" customFormat="1" ht="13" x14ac:dyDescent="0.35"/>
    <row r="825" s="10" customFormat="1" ht="13" x14ac:dyDescent="0.35"/>
    <row r="826" s="10" customFormat="1" ht="13" x14ac:dyDescent="0.35"/>
    <row r="827" s="10" customFormat="1" ht="13" x14ac:dyDescent="0.35"/>
    <row r="828" s="10" customFormat="1" ht="13" x14ac:dyDescent="0.35"/>
    <row r="829" s="10" customFormat="1" ht="13" x14ac:dyDescent="0.35"/>
    <row r="830" s="10" customFormat="1" ht="13" x14ac:dyDescent="0.35"/>
    <row r="831" s="10" customFormat="1" ht="13" x14ac:dyDescent="0.35"/>
    <row r="832" s="10" customFormat="1" ht="13" x14ac:dyDescent="0.35"/>
    <row r="833" s="10" customFormat="1" ht="13" x14ac:dyDescent="0.35"/>
    <row r="834" s="10" customFormat="1" ht="13" x14ac:dyDescent="0.35"/>
    <row r="835" s="10" customFormat="1" ht="13" x14ac:dyDescent="0.35"/>
    <row r="836" s="10" customFormat="1" ht="13" x14ac:dyDescent="0.35"/>
    <row r="837" s="10" customFormat="1" ht="13" x14ac:dyDescent="0.35"/>
    <row r="838" s="10" customFormat="1" ht="13" x14ac:dyDescent="0.35"/>
    <row r="839" s="10" customFormat="1" ht="13" x14ac:dyDescent="0.35"/>
    <row r="840" s="10" customFormat="1" ht="13" x14ac:dyDescent="0.35"/>
    <row r="841" s="10" customFormat="1" ht="13" x14ac:dyDescent="0.35"/>
    <row r="842" s="10" customFormat="1" ht="13" x14ac:dyDescent="0.35"/>
    <row r="843" s="10" customFormat="1" ht="13" x14ac:dyDescent="0.35"/>
    <row r="844" s="10" customFormat="1" ht="13" x14ac:dyDescent="0.35"/>
    <row r="845" s="10" customFormat="1" ht="13" x14ac:dyDescent="0.35"/>
    <row r="846" s="10" customFormat="1" ht="13" x14ac:dyDescent="0.35"/>
    <row r="847" s="10" customFormat="1" ht="13" x14ac:dyDescent="0.35"/>
    <row r="848" s="10" customFormat="1" ht="13" x14ac:dyDescent="0.35"/>
    <row r="849" s="10" customFormat="1" ht="13" x14ac:dyDescent="0.35"/>
    <row r="850" s="10" customFormat="1" ht="13" x14ac:dyDescent="0.35"/>
    <row r="851" s="10" customFormat="1" ht="13" x14ac:dyDescent="0.35"/>
    <row r="852" s="10" customFormat="1" ht="13" x14ac:dyDescent="0.35"/>
    <row r="853" s="10" customFormat="1" ht="13" x14ac:dyDescent="0.35"/>
    <row r="854" s="10" customFormat="1" ht="13" x14ac:dyDescent="0.35"/>
    <row r="855" s="10" customFormat="1" ht="13" x14ac:dyDescent="0.35"/>
    <row r="856" s="10" customFormat="1" ht="13" x14ac:dyDescent="0.35"/>
    <row r="857" s="10" customFormat="1" ht="13" x14ac:dyDescent="0.35"/>
    <row r="858" s="10" customFormat="1" ht="13" x14ac:dyDescent="0.35"/>
    <row r="859" s="10" customFormat="1" ht="13" x14ac:dyDescent="0.35"/>
    <row r="860" s="10" customFormat="1" ht="13" x14ac:dyDescent="0.35"/>
    <row r="861" s="10" customFormat="1" ht="13" x14ac:dyDescent="0.35"/>
    <row r="862" s="10" customFormat="1" ht="13" x14ac:dyDescent="0.35"/>
    <row r="863" s="10" customFormat="1" ht="13" x14ac:dyDescent="0.35"/>
    <row r="864" s="10" customFormat="1" ht="13" x14ac:dyDescent="0.35"/>
    <row r="865" s="10" customFormat="1" ht="13" x14ac:dyDescent="0.35"/>
    <row r="866" s="10" customFormat="1" ht="13" x14ac:dyDescent="0.35"/>
    <row r="867" s="10" customFormat="1" ht="13" x14ac:dyDescent="0.35"/>
    <row r="868" s="10" customFormat="1" ht="13" x14ac:dyDescent="0.35"/>
    <row r="869" s="10" customFormat="1" ht="13" x14ac:dyDescent="0.35"/>
    <row r="870" s="10" customFormat="1" ht="13" x14ac:dyDescent="0.35"/>
    <row r="871" s="10" customFormat="1" ht="13" x14ac:dyDescent="0.35"/>
    <row r="872" s="10" customFormat="1" ht="13" x14ac:dyDescent="0.35"/>
    <row r="873" s="10" customFormat="1" ht="13" x14ac:dyDescent="0.35"/>
    <row r="874" s="10" customFormat="1" ht="13" x14ac:dyDescent="0.35"/>
    <row r="875" s="10" customFormat="1" ht="13" x14ac:dyDescent="0.35"/>
    <row r="876" s="10" customFormat="1" ht="13" x14ac:dyDescent="0.35"/>
    <row r="877" s="10" customFormat="1" ht="13" x14ac:dyDescent="0.35"/>
    <row r="878" s="10" customFormat="1" ht="13" x14ac:dyDescent="0.35"/>
    <row r="879" s="10" customFormat="1" ht="13" x14ac:dyDescent="0.35"/>
    <row r="880" s="10" customFormat="1" ht="13" x14ac:dyDescent="0.35"/>
    <row r="881" s="10" customFormat="1" ht="13" x14ac:dyDescent="0.35"/>
    <row r="882" s="10" customFormat="1" ht="13" x14ac:dyDescent="0.35"/>
    <row r="883" s="10" customFormat="1" ht="13" x14ac:dyDescent="0.35"/>
    <row r="884" s="10" customFormat="1" ht="13" x14ac:dyDescent="0.35"/>
    <row r="885" s="10" customFormat="1" ht="13" x14ac:dyDescent="0.35"/>
    <row r="886" s="10" customFormat="1" ht="13" x14ac:dyDescent="0.35"/>
    <row r="887" s="10" customFormat="1" ht="13" x14ac:dyDescent="0.35"/>
    <row r="888" s="10" customFormat="1" ht="13" x14ac:dyDescent="0.35"/>
    <row r="889" s="10" customFormat="1" ht="13" x14ac:dyDescent="0.35"/>
    <row r="890" s="10" customFormat="1" ht="13" x14ac:dyDescent="0.35"/>
    <row r="891" s="10" customFormat="1" ht="13" x14ac:dyDescent="0.35"/>
    <row r="892" s="10" customFormat="1" ht="13" x14ac:dyDescent="0.35"/>
    <row r="893" s="10" customFormat="1" ht="13" x14ac:dyDescent="0.35"/>
    <row r="894" s="10" customFormat="1" ht="13" x14ac:dyDescent="0.35"/>
    <row r="895" s="10" customFormat="1" ht="13" x14ac:dyDescent="0.35"/>
    <row r="896" s="10" customFormat="1" ht="13" x14ac:dyDescent="0.35"/>
    <row r="897" s="10" customFormat="1" ht="13" x14ac:dyDescent="0.35"/>
    <row r="898" s="10" customFormat="1" ht="13" x14ac:dyDescent="0.35"/>
    <row r="899" s="10" customFormat="1" ht="13" x14ac:dyDescent="0.35"/>
    <row r="900" s="10" customFormat="1" ht="13" x14ac:dyDescent="0.35"/>
    <row r="901" s="10" customFormat="1" ht="13" x14ac:dyDescent="0.35"/>
    <row r="902" s="10" customFormat="1" ht="13" x14ac:dyDescent="0.35"/>
    <row r="903" s="10" customFormat="1" ht="13" x14ac:dyDescent="0.35"/>
    <row r="904" s="10" customFormat="1" ht="13" x14ac:dyDescent="0.35"/>
    <row r="905" s="10" customFormat="1" ht="13" x14ac:dyDescent="0.35"/>
    <row r="906" s="10" customFormat="1" ht="13" x14ac:dyDescent="0.35"/>
    <row r="907" s="10" customFormat="1" ht="13" x14ac:dyDescent="0.35"/>
    <row r="908" s="10" customFormat="1" ht="13" x14ac:dyDescent="0.35"/>
    <row r="909" s="10" customFormat="1" ht="13" x14ac:dyDescent="0.35"/>
    <row r="910" s="10" customFormat="1" ht="13" x14ac:dyDescent="0.35"/>
    <row r="911" s="10" customFormat="1" ht="13" x14ac:dyDescent="0.35"/>
    <row r="912" s="10" customFormat="1" ht="13" x14ac:dyDescent="0.35"/>
    <row r="913" s="10" customFormat="1" ht="13" x14ac:dyDescent="0.35"/>
    <row r="914" s="10" customFormat="1" ht="13" x14ac:dyDescent="0.35"/>
    <row r="915" s="10" customFormat="1" ht="13" x14ac:dyDescent="0.35"/>
    <row r="916" s="10" customFormat="1" ht="13" x14ac:dyDescent="0.35"/>
    <row r="917" s="10" customFormat="1" ht="13" x14ac:dyDescent="0.35"/>
    <row r="918" s="10" customFormat="1" ht="13" x14ac:dyDescent="0.35"/>
    <row r="919" s="10" customFormat="1" ht="13" x14ac:dyDescent="0.35"/>
    <row r="920" s="10" customFormat="1" ht="13" x14ac:dyDescent="0.35"/>
    <row r="921" s="10" customFormat="1" ht="13" x14ac:dyDescent="0.35"/>
    <row r="922" s="10" customFormat="1" ht="13" x14ac:dyDescent="0.35"/>
    <row r="923" s="10" customFormat="1" ht="13" x14ac:dyDescent="0.35"/>
    <row r="924" s="10" customFormat="1" ht="13" x14ac:dyDescent="0.35"/>
    <row r="925" s="10" customFormat="1" ht="13" x14ac:dyDescent="0.35"/>
    <row r="926" s="10" customFormat="1" ht="13" x14ac:dyDescent="0.35"/>
    <row r="927" s="10" customFormat="1" ht="13" x14ac:dyDescent="0.35"/>
    <row r="928" s="10" customFormat="1" ht="13" x14ac:dyDescent="0.35"/>
    <row r="929" s="10" customFormat="1" ht="13" x14ac:dyDescent="0.35"/>
    <row r="930" s="10" customFormat="1" ht="13" x14ac:dyDescent="0.35"/>
    <row r="931" s="10" customFormat="1" ht="13" x14ac:dyDescent="0.35"/>
    <row r="932" s="10" customFormat="1" ht="13" x14ac:dyDescent="0.35"/>
    <row r="933" s="10" customFormat="1" ht="13" x14ac:dyDescent="0.35"/>
    <row r="934" s="10" customFormat="1" ht="13" x14ac:dyDescent="0.35"/>
    <row r="935" s="10" customFormat="1" ht="13" x14ac:dyDescent="0.35"/>
    <row r="936" s="10" customFormat="1" ht="13" x14ac:dyDescent="0.35"/>
    <row r="937" s="10" customFormat="1" ht="13" x14ac:dyDescent="0.35"/>
    <row r="938" s="10" customFormat="1" ht="13" x14ac:dyDescent="0.35"/>
    <row r="939" s="10" customFormat="1" ht="13" x14ac:dyDescent="0.35"/>
    <row r="940" s="10" customFormat="1" ht="13" x14ac:dyDescent="0.35"/>
    <row r="941" s="10" customFormat="1" ht="13" x14ac:dyDescent="0.35"/>
    <row r="942" s="10" customFormat="1" ht="13" x14ac:dyDescent="0.35"/>
    <row r="943" s="10" customFormat="1" ht="13" x14ac:dyDescent="0.35"/>
    <row r="944" s="10" customFormat="1" ht="13" x14ac:dyDescent="0.35"/>
    <row r="945" s="10" customFormat="1" ht="13" x14ac:dyDescent="0.35"/>
    <row r="946" s="10" customFormat="1" ht="13" x14ac:dyDescent="0.35"/>
    <row r="947" s="10" customFormat="1" ht="13" x14ac:dyDescent="0.35"/>
    <row r="948" s="10" customFormat="1" ht="13" x14ac:dyDescent="0.35"/>
    <row r="949" s="10" customFormat="1" ht="13" x14ac:dyDescent="0.35"/>
    <row r="950" s="10" customFormat="1" ht="13" x14ac:dyDescent="0.35"/>
    <row r="951" s="10" customFormat="1" ht="13" x14ac:dyDescent="0.35"/>
    <row r="952" s="10" customFormat="1" ht="13" x14ac:dyDescent="0.35"/>
    <row r="953" s="10" customFormat="1" ht="13" x14ac:dyDescent="0.35"/>
    <row r="954" s="10" customFormat="1" ht="13" x14ac:dyDescent="0.35"/>
    <row r="955" s="10" customFormat="1" ht="13" x14ac:dyDescent="0.35"/>
    <row r="956" s="10" customFormat="1" ht="13" x14ac:dyDescent="0.35"/>
    <row r="957" s="10" customFormat="1" ht="13" x14ac:dyDescent="0.35"/>
    <row r="958" s="10" customFormat="1" ht="13" x14ac:dyDescent="0.35"/>
    <row r="959" s="10" customFormat="1" ht="13" x14ac:dyDescent="0.35"/>
    <row r="960" s="10" customFormat="1" ht="13" x14ac:dyDescent="0.35"/>
    <row r="961" s="10" customFormat="1" ht="13" x14ac:dyDescent="0.35"/>
    <row r="962" s="10" customFormat="1" ht="13" x14ac:dyDescent="0.35"/>
    <row r="963" s="10" customFormat="1" ht="13" x14ac:dyDescent="0.35"/>
    <row r="964" s="10" customFormat="1" ht="13" x14ac:dyDescent="0.35"/>
    <row r="965" s="10" customFormat="1" ht="13" x14ac:dyDescent="0.35"/>
    <row r="966" s="10" customFormat="1" ht="13" x14ac:dyDescent="0.35"/>
    <row r="967" s="10" customFormat="1" ht="13" x14ac:dyDescent="0.35"/>
    <row r="968" s="10" customFormat="1" ht="13" x14ac:dyDescent="0.35"/>
    <row r="969" s="10" customFormat="1" ht="13" x14ac:dyDescent="0.35"/>
    <row r="970" s="10" customFormat="1" ht="13" x14ac:dyDescent="0.35"/>
    <row r="971" s="10" customFormat="1" ht="13" x14ac:dyDescent="0.35"/>
    <row r="972" s="10" customFormat="1" ht="13" x14ac:dyDescent="0.35"/>
    <row r="973" s="10" customFormat="1" ht="13" x14ac:dyDescent="0.35"/>
    <row r="974" s="10" customFormat="1" ht="13" x14ac:dyDescent="0.35"/>
    <row r="975" s="10" customFormat="1" ht="13" x14ac:dyDescent="0.35"/>
    <row r="976" s="10" customFormat="1" ht="13" x14ac:dyDescent="0.35"/>
    <row r="977" s="10" customFormat="1" ht="13" x14ac:dyDescent="0.35"/>
    <row r="978" s="10" customFormat="1" ht="13" x14ac:dyDescent="0.35"/>
    <row r="979" s="10" customFormat="1" ht="13" x14ac:dyDescent="0.35"/>
    <row r="980" s="10" customFormat="1" ht="13" x14ac:dyDescent="0.35"/>
    <row r="981" s="10" customFormat="1" ht="13" x14ac:dyDescent="0.35"/>
    <row r="982" s="10" customFormat="1" ht="13" x14ac:dyDescent="0.35"/>
    <row r="983" s="10" customFormat="1" ht="13" x14ac:dyDescent="0.35"/>
    <row r="984" s="10" customFormat="1" ht="13" x14ac:dyDescent="0.35"/>
    <row r="985" s="10" customFormat="1" ht="13" x14ac:dyDescent="0.35"/>
    <row r="986" s="10" customFormat="1" ht="13" x14ac:dyDescent="0.35"/>
    <row r="987" s="10" customFormat="1" ht="13" x14ac:dyDescent="0.35"/>
    <row r="988" s="10" customFormat="1" ht="13" x14ac:dyDescent="0.35"/>
    <row r="989" s="10" customFormat="1" ht="13" x14ac:dyDescent="0.35"/>
    <row r="990" s="10" customFormat="1" ht="13" x14ac:dyDescent="0.35"/>
    <row r="991" s="10" customFormat="1" ht="13" x14ac:dyDescent="0.35"/>
    <row r="992" s="10" customFormat="1" ht="13" x14ac:dyDescent="0.35"/>
    <row r="993" s="10" customFormat="1" ht="13" x14ac:dyDescent="0.35"/>
    <row r="994" s="10" customFormat="1" ht="13" x14ac:dyDescent="0.35"/>
    <row r="995" s="10" customFormat="1" ht="13" x14ac:dyDescent="0.35"/>
    <row r="996" s="10" customFormat="1" ht="13" x14ac:dyDescent="0.35"/>
    <row r="997" s="10" customFormat="1" ht="13" x14ac:dyDescent="0.35"/>
    <row r="998" s="10" customFormat="1" ht="13" x14ac:dyDescent="0.35"/>
    <row r="999" s="10" customFormat="1" ht="13" x14ac:dyDescent="0.35"/>
    <row r="1000" s="10" customFormat="1" ht="13" x14ac:dyDescent="0.35"/>
    <row r="1001" s="10" customFormat="1" ht="13" x14ac:dyDescent="0.35"/>
    <row r="1002" s="10" customFormat="1" ht="13" x14ac:dyDescent="0.35"/>
    <row r="1003" s="10" customFormat="1" ht="13" x14ac:dyDescent="0.35"/>
    <row r="1004" s="10" customFormat="1" ht="13" x14ac:dyDescent="0.35"/>
    <row r="1005" s="10" customFormat="1" ht="13" x14ac:dyDescent="0.35"/>
    <row r="1006" s="10" customFormat="1" ht="13" x14ac:dyDescent="0.35"/>
    <row r="1007" s="10" customFormat="1" ht="13" x14ac:dyDescent="0.35"/>
    <row r="1008" s="10" customFormat="1" ht="13" x14ac:dyDescent="0.35"/>
    <row r="1009" s="10" customFormat="1" ht="13" x14ac:dyDescent="0.35"/>
    <row r="1010" s="10" customFormat="1" ht="13" x14ac:dyDescent="0.35"/>
    <row r="1011" s="10" customFormat="1" ht="13" x14ac:dyDescent="0.35"/>
    <row r="1012" s="10" customFormat="1" ht="13" x14ac:dyDescent="0.35"/>
    <row r="1013" s="10" customFormat="1" ht="13" x14ac:dyDescent="0.35"/>
    <row r="1014" s="10" customFormat="1" ht="13" x14ac:dyDescent="0.35"/>
    <row r="1015" s="10" customFormat="1" ht="13" x14ac:dyDescent="0.35"/>
    <row r="1016" s="10" customFormat="1" ht="13" x14ac:dyDescent="0.35"/>
    <row r="1017" s="10" customFormat="1" ht="13" x14ac:dyDescent="0.35"/>
    <row r="1018" s="10" customFormat="1" ht="13" x14ac:dyDescent="0.35"/>
    <row r="1019" s="10" customFormat="1" ht="13" x14ac:dyDescent="0.35"/>
    <row r="1020" s="10" customFormat="1" ht="13" x14ac:dyDescent="0.35"/>
    <row r="1021" s="10" customFormat="1" ht="13" x14ac:dyDescent="0.35"/>
    <row r="1022" s="10" customFormat="1" ht="13" x14ac:dyDescent="0.35"/>
    <row r="1023" s="10" customFormat="1" ht="13" x14ac:dyDescent="0.35"/>
    <row r="1024" s="10" customFormat="1" ht="13" x14ac:dyDescent="0.35"/>
    <row r="1025" s="10" customFormat="1" ht="13" x14ac:dyDescent="0.35"/>
    <row r="1026" s="10" customFormat="1" ht="13" x14ac:dyDescent="0.35"/>
    <row r="1027" s="10" customFormat="1" ht="13" x14ac:dyDescent="0.35"/>
    <row r="1028" s="10" customFormat="1" ht="13" x14ac:dyDescent="0.35"/>
    <row r="1029" s="10" customFormat="1" ht="13" x14ac:dyDescent="0.35"/>
    <row r="1030" s="10" customFormat="1" ht="13" x14ac:dyDescent="0.35"/>
    <row r="1031" s="10" customFormat="1" ht="13" x14ac:dyDescent="0.35"/>
    <row r="1032" s="10" customFormat="1" ht="13" x14ac:dyDescent="0.35"/>
    <row r="1033" s="10" customFormat="1" ht="13" x14ac:dyDescent="0.35"/>
    <row r="1034" s="10" customFormat="1" ht="13" x14ac:dyDescent="0.35"/>
    <row r="1035" s="10" customFormat="1" ht="13" x14ac:dyDescent="0.35"/>
    <row r="1036" s="10" customFormat="1" ht="13" x14ac:dyDescent="0.35"/>
    <row r="1037" s="10" customFormat="1" ht="13" x14ac:dyDescent="0.35"/>
    <row r="1038" s="10" customFormat="1" ht="13" x14ac:dyDescent="0.35"/>
    <row r="1039" s="10" customFormat="1" ht="13" x14ac:dyDescent="0.35"/>
    <row r="1040" s="10" customFormat="1" ht="13" x14ac:dyDescent="0.35"/>
    <row r="1041" s="10" customFormat="1" ht="13" x14ac:dyDescent="0.35"/>
    <row r="1042" s="10" customFormat="1" ht="13" x14ac:dyDescent="0.35"/>
    <row r="1043" s="10" customFormat="1" ht="13" x14ac:dyDescent="0.35"/>
    <row r="1044" s="10" customFormat="1" ht="13" x14ac:dyDescent="0.35"/>
    <row r="1045" s="10" customFormat="1" ht="13" x14ac:dyDescent="0.35"/>
    <row r="1046" s="10" customFormat="1" ht="13" x14ac:dyDescent="0.35"/>
    <row r="1047" s="10" customFormat="1" ht="13" x14ac:dyDescent="0.35"/>
    <row r="1048" s="10" customFormat="1" ht="13" x14ac:dyDescent="0.35"/>
    <row r="1049" s="10" customFormat="1" ht="13" x14ac:dyDescent="0.35"/>
    <row r="1050" s="10" customFormat="1" ht="13" x14ac:dyDescent="0.35"/>
    <row r="1051" s="10" customFormat="1" ht="13" x14ac:dyDescent="0.35"/>
    <row r="1052" s="10" customFormat="1" ht="13" x14ac:dyDescent="0.35"/>
    <row r="1053" s="10" customFormat="1" ht="13" x14ac:dyDescent="0.35"/>
    <row r="1054" s="10" customFormat="1" ht="13" x14ac:dyDescent="0.35"/>
    <row r="1055" s="10" customFormat="1" ht="13" x14ac:dyDescent="0.35"/>
    <row r="1056" s="10" customFormat="1" ht="13" x14ac:dyDescent="0.35"/>
    <row r="1057" s="10" customFormat="1" ht="13" x14ac:dyDescent="0.35"/>
    <row r="1058" s="10" customFormat="1" ht="13" x14ac:dyDescent="0.35"/>
    <row r="1059" s="10" customFormat="1" ht="13" x14ac:dyDescent="0.35"/>
    <row r="1060" s="10" customFormat="1" ht="13" x14ac:dyDescent="0.35"/>
    <row r="1061" s="10" customFormat="1" ht="13" x14ac:dyDescent="0.35"/>
  </sheetData>
  <sheetProtection sheet="1" objects="1" scenarios="1" formatCells="0" formatColumns="0" formatRows="0" sort="0" autoFilter="0"/>
  <autoFilter ref="A4:AF7" xr:uid="{4F2846AF-725A-4C20-88D8-E67AA4B06A0C}"/>
  <mergeCells count="19">
    <mergeCell ref="G2:H3"/>
    <mergeCell ref="I2:L2"/>
    <mergeCell ref="M2:P2"/>
    <mergeCell ref="Q2:T2"/>
    <mergeCell ref="U2:X2"/>
    <mergeCell ref="AC3:AD3"/>
    <mergeCell ref="AE3:AF3"/>
    <mergeCell ref="AC2:AF2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2:AB2"/>
    <mergeCell ref="AA3:AB3"/>
  </mergeCells>
  <conditionalFormatting sqref="I5:AF7">
    <cfRule type="cellIs" dxfId="13" priority="4" operator="between">
      <formula>10</formula>
      <formula>9999.999</formula>
    </cfRule>
    <cfRule type="cellIs" dxfId="12" priority="5" operator="greaterThanOrEqual">
      <formula>10000</formula>
    </cfRule>
    <cfRule type="cellIs" dxfId="11" priority="6" operator="lessThan">
      <formula>0.1</formula>
    </cfRule>
  </conditionalFormatting>
  <conditionalFormatting sqref="L5:L7 P5:P7 T5:T7 X5:X7 AB5:AB7 AF5:AF7">
    <cfRule type="cellIs" dxfId="8" priority="3" operator="lessThan">
      <formula>100</formula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" id="{8E309E97-3D28-4A15-8C5F-37EB788966B9}">
            <xm:f>'Exposure Inputs'!$F$61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K5:K7 O5:O7 S5:S7 W5:W7 AA5:AA7 AE5:AE7</xm:sqref>
        </x14:conditionalFormatting>
        <x14:conditionalFormatting xmlns:xm="http://schemas.microsoft.com/office/excel/2006/main">
          <x14:cfRule type="cellIs" priority="1" operator="lessThan" id="{461992B5-E280-4C72-88BE-CC03DDD2ADAE}">
            <xm:f>'Exposure Inputs'!$F$62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L5:L7 P5:P7 T5:T7 X5:X7 AB5:AB7 AF5:AF7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2F15-333B-459B-B25A-1639B9833C28}">
  <sheetPr codeName="Sheet16"/>
  <dimension ref="A1:I1071"/>
  <sheetViews>
    <sheetView zoomScale="110" zoomScaleNormal="110" workbookViewId="0"/>
  </sheetViews>
  <sheetFormatPr defaultColWidth="8.6328125" defaultRowHeight="14.5" x14ac:dyDescent="0.35"/>
  <cols>
    <col min="1" max="2" width="18.6328125" style="2" customWidth="1"/>
    <col min="3" max="3" width="22.90625" style="2" customWidth="1"/>
    <col min="4" max="4" width="11.6328125" style="2" customWidth="1"/>
    <col min="5" max="5" width="18.36328125" style="2" customWidth="1"/>
    <col min="6" max="6" width="11.6328125" style="2" customWidth="1"/>
    <col min="7" max="7" width="19" style="2" customWidth="1"/>
    <col min="8" max="8" width="11.6328125" style="2" customWidth="1"/>
    <col min="9" max="9" width="19.1796875" style="2" customWidth="1"/>
    <col min="10" max="16384" width="8.6328125" style="2"/>
  </cols>
  <sheetData>
    <row r="1" spans="1:9" ht="28.5" customHeight="1" x14ac:dyDescent="0.35">
      <c r="C1" s="8" t="s">
        <v>40</v>
      </c>
    </row>
    <row r="2" spans="1:9" s="10" customFormat="1" ht="20.75" customHeight="1" x14ac:dyDescent="0.35">
      <c r="C2" s="80" t="s">
        <v>41</v>
      </c>
      <c r="D2" s="81" t="s">
        <v>20</v>
      </c>
      <c r="E2" s="81"/>
      <c r="F2" s="78" t="s">
        <v>23</v>
      </c>
      <c r="G2" s="78"/>
      <c r="H2" s="78" t="s">
        <v>24</v>
      </c>
      <c r="I2" s="78"/>
    </row>
    <row r="3" spans="1:9" s="10" customFormat="1" ht="20.25" customHeight="1" x14ac:dyDescent="0.35">
      <c r="C3" s="80"/>
      <c r="D3" s="67" t="s">
        <v>26</v>
      </c>
      <c r="E3" s="67" t="s">
        <v>27</v>
      </c>
      <c r="F3" s="66" t="s">
        <v>26</v>
      </c>
      <c r="G3" s="66" t="s">
        <v>27</v>
      </c>
      <c r="H3" s="66" t="s">
        <v>26</v>
      </c>
      <c r="I3" s="66" t="s">
        <v>27</v>
      </c>
    </row>
    <row r="4" spans="1:9" s="10" customFormat="1" ht="51.75" customHeight="1" x14ac:dyDescent="0.35">
      <c r="A4" s="11" t="s">
        <v>28</v>
      </c>
      <c r="B4" s="11" t="s">
        <v>232</v>
      </c>
      <c r="C4" s="11" t="s">
        <v>32</v>
      </c>
      <c r="D4" s="13" t="s">
        <v>33</v>
      </c>
      <c r="E4" s="13" t="s">
        <v>35</v>
      </c>
      <c r="F4" s="11" t="s">
        <v>33</v>
      </c>
      <c r="G4" s="11" t="s">
        <v>35</v>
      </c>
      <c r="H4" s="11" t="s">
        <v>33</v>
      </c>
      <c r="I4" s="11" t="s">
        <v>35</v>
      </c>
    </row>
    <row r="5" spans="1:9" s="10" customFormat="1" ht="39" x14ac:dyDescent="0.35">
      <c r="A5" s="14" t="s">
        <v>37</v>
      </c>
      <c r="B5" s="25">
        <v>246</v>
      </c>
      <c r="C5" s="27">
        <v>10.3</v>
      </c>
      <c r="D5" s="20">
        <f>($C5*'Exposure Inputs'!$C$38*'Exposure Inputs'!$C$42/'Exposure Inputs'!$C$36)</f>
        <v>3.5535000000000005E-5</v>
      </c>
      <c r="E5" s="20">
        <f>'Exposure Inputs'!$E$61/$D5</f>
        <v>30955.396088363585</v>
      </c>
      <c r="F5" s="20">
        <f>($C5*'Exposure Inputs'!$D$38*'Exposure Inputs'!$C$42/'Exposure Inputs'!$D$36)</f>
        <v>5.5126760563380288E-5</v>
      </c>
      <c r="G5" s="20">
        <f>'Exposure Inputs'!$E$61/$F5</f>
        <v>19954.011241696473</v>
      </c>
      <c r="H5" s="20">
        <f>($C5*'Exposure Inputs'!$E$38*'Exposure Inputs'!$C$42/'Exposure Inputs'!$E$36)</f>
        <v>3.1094339622641517E-5</v>
      </c>
      <c r="I5" s="20">
        <f>'Exposure Inputs'!$E$61/$H5</f>
        <v>35376.213592233005</v>
      </c>
    </row>
    <row r="6" spans="1:9" s="10" customFormat="1" ht="13" x14ac:dyDescent="0.35">
      <c r="A6" s="14" t="s">
        <v>38</v>
      </c>
      <c r="B6" s="25">
        <v>260</v>
      </c>
      <c r="C6" s="25">
        <v>150</v>
      </c>
      <c r="D6" s="20">
        <f>($C6*'Exposure Inputs'!$C$38*'Exposure Inputs'!$C$42/'Exposure Inputs'!$C$36)</f>
        <v>5.1750000000000006E-4</v>
      </c>
      <c r="E6" s="20">
        <f>'Exposure Inputs'!$E$61/$D6</f>
        <v>2125.6038647342993</v>
      </c>
      <c r="F6" s="20">
        <f>($C6*'Exposure Inputs'!$D$38*'Exposure Inputs'!$C$42/'Exposure Inputs'!$D$36)</f>
        <v>8.0281690140845074E-4</v>
      </c>
      <c r="G6" s="20">
        <f>'Exposure Inputs'!$E$61/$F6</f>
        <v>1370.1754385964912</v>
      </c>
      <c r="H6" s="20">
        <f>($C6*'Exposure Inputs'!$E$38*'Exposure Inputs'!$C$42/'Exposure Inputs'!$E$36)</f>
        <v>4.5283018867924534E-4</v>
      </c>
      <c r="I6" s="20">
        <f>'Exposure Inputs'!$E$61/$H6</f>
        <v>2429.1666666666665</v>
      </c>
    </row>
    <row r="7" spans="1:9" s="10" customFormat="1" ht="13" x14ac:dyDescent="0.35"/>
    <row r="8" spans="1:9" s="10" customFormat="1" ht="13" x14ac:dyDescent="0.35">
      <c r="C8" s="26"/>
    </row>
    <row r="9" spans="1:9" s="10" customFormat="1" ht="13" x14ac:dyDescent="0.35"/>
    <row r="10" spans="1:9" s="10" customFormat="1" ht="13" x14ac:dyDescent="0.35"/>
    <row r="11" spans="1:9" s="10" customFormat="1" ht="13" x14ac:dyDescent="0.35"/>
    <row r="12" spans="1:9" s="10" customFormat="1" ht="13" x14ac:dyDescent="0.35"/>
    <row r="13" spans="1:9" s="10" customFormat="1" ht="13" x14ac:dyDescent="0.35"/>
    <row r="14" spans="1:9" s="10" customFormat="1" ht="13" x14ac:dyDescent="0.35"/>
    <row r="15" spans="1:9" s="10" customFormat="1" ht="13" x14ac:dyDescent="0.35"/>
    <row r="16" spans="1:9" s="10" customFormat="1" ht="13" x14ac:dyDescent="0.35"/>
    <row r="17" s="10" customFormat="1" ht="13" x14ac:dyDescent="0.35"/>
    <row r="18" s="10" customFormat="1" ht="13" x14ac:dyDescent="0.35"/>
    <row r="19" s="10" customFormat="1" ht="13" x14ac:dyDescent="0.35"/>
    <row r="20" s="10" customFormat="1" ht="13" x14ac:dyDescent="0.35"/>
    <row r="21" s="10" customFormat="1" ht="13" x14ac:dyDescent="0.35"/>
    <row r="22" s="10" customFormat="1" ht="13" x14ac:dyDescent="0.35"/>
    <row r="23" s="10" customFormat="1" ht="13" x14ac:dyDescent="0.35"/>
    <row r="24" s="10" customFormat="1" ht="13" x14ac:dyDescent="0.35"/>
    <row r="25" s="10" customFormat="1" ht="13" x14ac:dyDescent="0.35"/>
    <row r="26" s="10" customFormat="1" ht="13" x14ac:dyDescent="0.35"/>
    <row r="27" s="10" customFormat="1" ht="13" x14ac:dyDescent="0.35"/>
    <row r="28" s="10" customFormat="1" ht="13" x14ac:dyDescent="0.35"/>
    <row r="29" s="10" customFormat="1" ht="13" x14ac:dyDescent="0.35"/>
    <row r="30" s="10" customFormat="1" ht="13" x14ac:dyDescent="0.35"/>
    <row r="31" s="10" customFormat="1" ht="13" x14ac:dyDescent="0.35"/>
    <row r="32" s="10" customFormat="1" ht="13" x14ac:dyDescent="0.35"/>
    <row r="33" s="10" customFormat="1" ht="13" x14ac:dyDescent="0.35"/>
    <row r="34" s="10" customFormat="1" ht="13" x14ac:dyDescent="0.35"/>
    <row r="35" s="10" customFormat="1" ht="13" x14ac:dyDescent="0.35"/>
    <row r="36" s="10" customFormat="1" ht="13" x14ac:dyDescent="0.35"/>
    <row r="37" s="10" customFormat="1" ht="13" x14ac:dyDescent="0.35"/>
    <row r="38" s="10" customFormat="1" ht="13" x14ac:dyDescent="0.35"/>
    <row r="39" s="10" customFormat="1" ht="13" x14ac:dyDescent="0.35"/>
    <row r="40" s="10" customFormat="1" ht="13" x14ac:dyDescent="0.35"/>
    <row r="41" s="10" customFormat="1" ht="13" x14ac:dyDescent="0.35"/>
    <row r="42" s="10" customFormat="1" ht="13" x14ac:dyDescent="0.35"/>
    <row r="43" s="10" customFormat="1" ht="13" x14ac:dyDescent="0.35"/>
    <row r="44" s="10" customFormat="1" ht="13" x14ac:dyDescent="0.35"/>
    <row r="45" s="10" customFormat="1" ht="13" x14ac:dyDescent="0.35"/>
    <row r="46" s="10" customFormat="1" ht="13" x14ac:dyDescent="0.35"/>
    <row r="47" s="10" customFormat="1" ht="13" x14ac:dyDescent="0.35"/>
    <row r="48" s="10" customFormat="1" ht="13" x14ac:dyDescent="0.35"/>
    <row r="49" s="10" customFormat="1" ht="13" x14ac:dyDescent="0.35"/>
    <row r="50" s="10" customFormat="1" ht="13" x14ac:dyDescent="0.35"/>
    <row r="51" s="10" customFormat="1" ht="13" x14ac:dyDescent="0.35"/>
    <row r="52" s="10" customFormat="1" ht="13" x14ac:dyDescent="0.35"/>
    <row r="53" s="10" customFormat="1" ht="13" x14ac:dyDescent="0.35"/>
    <row r="54" s="10" customFormat="1" ht="13" x14ac:dyDescent="0.35"/>
    <row r="55" s="10" customFormat="1" ht="13" x14ac:dyDescent="0.35"/>
    <row r="56" s="10" customFormat="1" ht="13" x14ac:dyDescent="0.35"/>
    <row r="57" s="10" customFormat="1" ht="13" x14ac:dyDescent="0.35"/>
    <row r="58" s="10" customFormat="1" ht="13" x14ac:dyDescent="0.35"/>
    <row r="59" s="10" customFormat="1" ht="13" x14ac:dyDescent="0.35"/>
    <row r="60" s="10" customFormat="1" ht="13" x14ac:dyDescent="0.35"/>
    <row r="61" s="10" customFormat="1" ht="13" x14ac:dyDescent="0.35"/>
    <row r="62" s="10" customFormat="1" ht="13" x14ac:dyDescent="0.35"/>
    <row r="63" s="10" customFormat="1" ht="13" x14ac:dyDescent="0.35"/>
    <row r="64" s="10" customFormat="1" ht="13" x14ac:dyDescent="0.35"/>
    <row r="65" s="10" customFormat="1" ht="13" x14ac:dyDescent="0.35"/>
    <row r="66" s="10" customFormat="1" ht="13" x14ac:dyDescent="0.35"/>
    <row r="67" s="10" customFormat="1" ht="13" x14ac:dyDescent="0.35"/>
    <row r="68" s="10" customFormat="1" ht="13" x14ac:dyDescent="0.35"/>
    <row r="69" s="10" customFormat="1" ht="13" x14ac:dyDescent="0.35"/>
    <row r="70" s="10" customFormat="1" ht="13" x14ac:dyDescent="0.35"/>
    <row r="71" s="10" customFormat="1" ht="13" x14ac:dyDescent="0.35"/>
    <row r="72" s="10" customFormat="1" ht="13" x14ac:dyDescent="0.35"/>
    <row r="73" s="10" customFormat="1" ht="13" x14ac:dyDescent="0.35"/>
    <row r="74" s="10" customFormat="1" ht="13" x14ac:dyDescent="0.35"/>
    <row r="75" s="10" customFormat="1" ht="13" x14ac:dyDescent="0.35"/>
    <row r="76" s="10" customFormat="1" ht="13" x14ac:dyDescent="0.35"/>
    <row r="77" s="10" customFormat="1" ht="13" x14ac:dyDescent="0.35"/>
    <row r="78" s="10" customFormat="1" ht="13" x14ac:dyDescent="0.35"/>
    <row r="79" s="10" customFormat="1" ht="13" x14ac:dyDescent="0.35"/>
    <row r="80" s="10" customFormat="1" ht="13" x14ac:dyDescent="0.35"/>
    <row r="81" s="10" customFormat="1" ht="13" x14ac:dyDescent="0.35"/>
    <row r="82" s="10" customFormat="1" ht="13" x14ac:dyDescent="0.35"/>
    <row r="83" s="10" customFormat="1" ht="13" x14ac:dyDescent="0.35"/>
    <row r="84" s="10" customFormat="1" ht="13" x14ac:dyDescent="0.35"/>
    <row r="85" s="10" customFormat="1" ht="13" x14ac:dyDescent="0.35"/>
    <row r="86" s="10" customFormat="1" ht="13" x14ac:dyDescent="0.35"/>
    <row r="87" s="10" customFormat="1" ht="13" x14ac:dyDescent="0.35"/>
    <row r="88" s="10" customFormat="1" ht="13" x14ac:dyDescent="0.35"/>
    <row r="89" s="10" customFormat="1" ht="13" x14ac:dyDescent="0.35"/>
    <row r="90" s="10" customFormat="1" ht="13" x14ac:dyDescent="0.35"/>
    <row r="91" s="10" customFormat="1" ht="13" x14ac:dyDescent="0.35"/>
    <row r="92" s="10" customFormat="1" ht="13" x14ac:dyDescent="0.35"/>
    <row r="93" s="10" customFormat="1" ht="13" x14ac:dyDescent="0.35"/>
    <row r="94" s="10" customFormat="1" ht="13" x14ac:dyDescent="0.35"/>
    <row r="95" s="10" customFormat="1" ht="13" x14ac:dyDescent="0.35"/>
    <row r="96" s="10" customFormat="1" ht="13" x14ac:dyDescent="0.35"/>
    <row r="97" s="10" customFormat="1" ht="13" x14ac:dyDescent="0.35"/>
    <row r="98" s="10" customFormat="1" ht="13" x14ac:dyDescent="0.35"/>
    <row r="99" s="10" customFormat="1" ht="13" x14ac:dyDescent="0.35"/>
    <row r="100" s="10" customFormat="1" ht="13" x14ac:dyDescent="0.35"/>
    <row r="101" s="10" customFormat="1" ht="13" x14ac:dyDescent="0.35"/>
    <row r="102" s="10" customFormat="1" ht="13" x14ac:dyDescent="0.35"/>
    <row r="103" s="10" customFormat="1" ht="13" x14ac:dyDescent="0.35"/>
    <row r="104" s="10" customFormat="1" ht="13" x14ac:dyDescent="0.35"/>
    <row r="105" s="10" customFormat="1" ht="13" x14ac:dyDescent="0.35"/>
    <row r="106" s="10" customFormat="1" ht="13" x14ac:dyDescent="0.35"/>
    <row r="107" s="10" customFormat="1" ht="13" x14ac:dyDescent="0.35"/>
    <row r="108" s="10" customFormat="1" ht="13" x14ac:dyDescent="0.35"/>
    <row r="109" s="10" customFormat="1" ht="13" x14ac:dyDescent="0.35"/>
    <row r="110" s="10" customFormat="1" ht="13" x14ac:dyDescent="0.35"/>
    <row r="111" s="10" customFormat="1" ht="13" x14ac:dyDescent="0.35"/>
    <row r="112" s="10" customFormat="1" ht="13" x14ac:dyDescent="0.35"/>
    <row r="113" s="10" customFormat="1" ht="13" x14ac:dyDescent="0.35"/>
    <row r="114" s="10" customFormat="1" ht="13" x14ac:dyDescent="0.35"/>
    <row r="115" s="10" customFormat="1" ht="13" x14ac:dyDescent="0.35"/>
    <row r="116" s="10" customFormat="1" ht="13" x14ac:dyDescent="0.35"/>
    <row r="117" s="10" customFormat="1" ht="13" x14ac:dyDescent="0.35"/>
    <row r="118" s="10" customFormat="1" ht="13" x14ac:dyDescent="0.35"/>
    <row r="119" s="10" customFormat="1" ht="13" x14ac:dyDescent="0.35"/>
    <row r="120" s="10" customFormat="1" ht="13" x14ac:dyDescent="0.35"/>
    <row r="121" s="10" customFormat="1" ht="13" x14ac:dyDescent="0.35"/>
    <row r="122" s="10" customFormat="1" ht="13" x14ac:dyDescent="0.35"/>
    <row r="123" s="10" customFormat="1" ht="13" x14ac:dyDescent="0.35"/>
    <row r="124" s="10" customFormat="1" ht="13" x14ac:dyDescent="0.35"/>
    <row r="125" s="10" customFormat="1" ht="13" x14ac:dyDescent="0.35"/>
    <row r="126" s="10" customFormat="1" ht="13" x14ac:dyDescent="0.35"/>
    <row r="127" s="10" customFormat="1" ht="13" x14ac:dyDescent="0.35"/>
    <row r="128" s="10" customFormat="1" ht="13" x14ac:dyDescent="0.35"/>
    <row r="129" s="10" customFormat="1" ht="13" x14ac:dyDescent="0.35"/>
    <row r="130" s="10" customFormat="1" ht="13" x14ac:dyDescent="0.35"/>
    <row r="131" s="10" customFormat="1" ht="13" x14ac:dyDescent="0.35"/>
    <row r="132" s="10" customFormat="1" ht="13" x14ac:dyDescent="0.35"/>
    <row r="133" s="10" customFormat="1" ht="13" x14ac:dyDescent="0.35"/>
    <row r="134" s="10" customFormat="1" ht="13" x14ac:dyDescent="0.35"/>
    <row r="135" s="10" customFormat="1" ht="13" x14ac:dyDescent="0.35"/>
    <row r="136" s="10" customFormat="1" ht="13" x14ac:dyDescent="0.35"/>
    <row r="137" s="10" customFormat="1" ht="13" x14ac:dyDescent="0.35"/>
    <row r="138" s="10" customFormat="1" ht="13" x14ac:dyDescent="0.35"/>
    <row r="139" s="10" customFormat="1" ht="13" x14ac:dyDescent="0.35"/>
    <row r="140" s="10" customFormat="1" ht="13" x14ac:dyDescent="0.35"/>
    <row r="141" s="10" customFormat="1" ht="13" x14ac:dyDescent="0.35"/>
    <row r="142" s="10" customFormat="1" ht="13" x14ac:dyDescent="0.35"/>
    <row r="143" s="10" customFormat="1" ht="13" x14ac:dyDescent="0.35"/>
    <row r="144" s="10" customFormat="1" ht="13" x14ac:dyDescent="0.35"/>
    <row r="145" s="10" customFormat="1" ht="13" x14ac:dyDescent="0.35"/>
    <row r="146" s="10" customFormat="1" ht="13" x14ac:dyDescent="0.35"/>
    <row r="147" s="10" customFormat="1" ht="13" x14ac:dyDescent="0.35"/>
    <row r="148" s="10" customFormat="1" ht="13" x14ac:dyDescent="0.35"/>
    <row r="149" s="10" customFormat="1" ht="13" x14ac:dyDescent="0.35"/>
    <row r="150" s="10" customFormat="1" ht="13" x14ac:dyDescent="0.35"/>
    <row r="151" s="10" customFormat="1" ht="13" x14ac:dyDescent="0.35"/>
    <row r="152" s="10" customFormat="1" ht="13" x14ac:dyDescent="0.35"/>
    <row r="153" s="10" customFormat="1" ht="13" x14ac:dyDescent="0.35"/>
    <row r="154" s="10" customFormat="1" ht="13" x14ac:dyDescent="0.35"/>
    <row r="155" s="10" customFormat="1" ht="13" x14ac:dyDescent="0.35"/>
    <row r="156" s="10" customFormat="1" ht="13" x14ac:dyDescent="0.35"/>
    <row r="157" s="10" customFormat="1" ht="13" x14ac:dyDescent="0.35"/>
    <row r="158" s="10" customFormat="1" ht="13" x14ac:dyDescent="0.35"/>
    <row r="159" s="10" customFormat="1" ht="13" x14ac:dyDescent="0.35"/>
    <row r="160" s="10" customFormat="1" ht="13" x14ac:dyDescent="0.35"/>
    <row r="161" s="10" customFormat="1" ht="13" x14ac:dyDescent="0.35"/>
    <row r="162" s="10" customFormat="1" ht="13" x14ac:dyDescent="0.35"/>
    <row r="163" s="10" customFormat="1" ht="13" x14ac:dyDescent="0.35"/>
    <row r="164" s="10" customFormat="1" ht="13" x14ac:dyDescent="0.35"/>
    <row r="165" s="10" customFormat="1" ht="13" x14ac:dyDescent="0.35"/>
    <row r="166" s="10" customFormat="1" ht="13" x14ac:dyDescent="0.35"/>
    <row r="167" s="10" customFormat="1" ht="13" x14ac:dyDescent="0.35"/>
    <row r="168" s="10" customFormat="1" ht="13" x14ac:dyDescent="0.35"/>
    <row r="169" s="10" customFormat="1" ht="13" x14ac:dyDescent="0.35"/>
    <row r="170" s="10" customFormat="1" ht="13" x14ac:dyDescent="0.35"/>
    <row r="171" s="10" customFormat="1" ht="13" x14ac:dyDescent="0.35"/>
    <row r="172" s="10" customFormat="1" ht="13" x14ac:dyDescent="0.35"/>
    <row r="173" s="10" customFormat="1" ht="13" x14ac:dyDescent="0.35"/>
    <row r="174" s="10" customFormat="1" ht="13" x14ac:dyDescent="0.35"/>
    <row r="175" s="10" customFormat="1" ht="13" x14ac:dyDescent="0.35"/>
    <row r="176" s="10" customFormat="1" ht="13" x14ac:dyDescent="0.35"/>
    <row r="177" s="10" customFormat="1" ht="13" x14ac:dyDescent="0.35"/>
    <row r="178" s="10" customFormat="1" ht="13" x14ac:dyDescent="0.35"/>
    <row r="179" s="10" customFormat="1" ht="13" x14ac:dyDescent="0.35"/>
    <row r="180" s="10" customFormat="1" ht="13" x14ac:dyDescent="0.35"/>
    <row r="181" s="10" customFormat="1" ht="13" x14ac:dyDescent="0.35"/>
    <row r="182" s="10" customFormat="1" ht="13" x14ac:dyDescent="0.35"/>
    <row r="183" s="10" customFormat="1" ht="13" x14ac:dyDescent="0.35"/>
    <row r="184" s="10" customFormat="1" ht="13" x14ac:dyDescent="0.35"/>
    <row r="185" s="10" customFormat="1" ht="13" x14ac:dyDescent="0.35"/>
    <row r="186" s="10" customFormat="1" ht="13" x14ac:dyDescent="0.35"/>
    <row r="187" s="10" customFormat="1" ht="13" x14ac:dyDescent="0.35"/>
    <row r="188" s="10" customFormat="1" ht="13" x14ac:dyDescent="0.35"/>
    <row r="189" s="10" customFormat="1" ht="13" x14ac:dyDescent="0.35"/>
    <row r="190" s="10" customFormat="1" ht="13" x14ac:dyDescent="0.35"/>
    <row r="191" s="10" customFormat="1" ht="13" x14ac:dyDescent="0.35"/>
    <row r="192" s="10" customFormat="1" ht="13" x14ac:dyDescent="0.35"/>
    <row r="193" s="10" customFormat="1" ht="13" x14ac:dyDescent="0.35"/>
    <row r="194" s="10" customFormat="1" ht="13" x14ac:dyDescent="0.35"/>
    <row r="195" s="10" customFormat="1" ht="13" x14ac:dyDescent="0.35"/>
    <row r="196" s="10" customFormat="1" ht="13" x14ac:dyDescent="0.35"/>
    <row r="197" s="10" customFormat="1" ht="13" x14ac:dyDescent="0.35"/>
    <row r="198" s="10" customFormat="1" ht="13" x14ac:dyDescent="0.35"/>
    <row r="199" s="10" customFormat="1" ht="13" x14ac:dyDescent="0.35"/>
    <row r="200" s="10" customFormat="1" ht="13" x14ac:dyDescent="0.35"/>
    <row r="201" s="10" customFormat="1" ht="13" x14ac:dyDescent="0.35"/>
    <row r="202" s="10" customFormat="1" ht="13" x14ac:dyDescent="0.35"/>
    <row r="203" s="10" customFormat="1" ht="13" x14ac:dyDescent="0.35"/>
    <row r="204" s="10" customFormat="1" ht="13" x14ac:dyDescent="0.35"/>
    <row r="205" s="10" customFormat="1" ht="13" x14ac:dyDescent="0.35"/>
    <row r="206" s="10" customFormat="1" ht="13" x14ac:dyDescent="0.35"/>
    <row r="207" s="10" customFormat="1" ht="13" x14ac:dyDescent="0.35"/>
    <row r="208" s="10" customFormat="1" ht="13" x14ac:dyDescent="0.35"/>
    <row r="209" s="10" customFormat="1" ht="13" x14ac:dyDescent="0.35"/>
    <row r="210" s="10" customFormat="1" ht="13" x14ac:dyDescent="0.35"/>
    <row r="211" s="10" customFormat="1" ht="13" x14ac:dyDescent="0.35"/>
    <row r="212" s="10" customFormat="1" ht="13" x14ac:dyDescent="0.35"/>
    <row r="213" s="10" customFormat="1" ht="13" x14ac:dyDescent="0.35"/>
    <row r="214" s="10" customFormat="1" ht="13" x14ac:dyDescent="0.35"/>
    <row r="215" s="10" customFormat="1" ht="13" x14ac:dyDescent="0.35"/>
    <row r="216" s="10" customFormat="1" ht="13" x14ac:dyDescent="0.35"/>
    <row r="217" s="10" customFormat="1" ht="13" x14ac:dyDescent="0.35"/>
    <row r="218" s="10" customFormat="1" ht="13" x14ac:dyDescent="0.35"/>
    <row r="219" s="10" customFormat="1" ht="13" x14ac:dyDescent="0.35"/>
    <row r="220" s="10" customFormat="1" ht="13" x14ac:dyDescent="0.35"/>
    <row r="221" s="10" customFormat="1" ht="13" x14ac:dyDescent="0.35"/>
    <row r="222" s="10" customFormat="1" ht="13" x14ac:dyDescent="0.35"/>
    <row r="223" s="10" customFormat="1" ht="13" x14ac:dyDescent="0.35"/>
    <row r="224" s="10" customFormat="1" ht="13" x14ac:dyDescent="0.35"/>
    <row r="225" s="10" customFormat="1" ht="13" x14ac:dyDescent="0.35"/>
    <row r="226" s="10" customFormat="1" ht="13" x14ac:dyDescent="0.35"/>
    <row r="227" s="10" customFormat="1" ht="13" x14ac:dyDescent="0.35"/>
    <row r="228" s="10" customFormat="1" ht="13" x14ac:dyDescent="0.35"/>
    <row r="229" s="10" customFormat="1" ht="13" x14ac:dyDescent="0.35"/>
    <row r="230" s="10" customFormat="1" ht="13" x14ac:dyDescent="0.35"/>
    <row r="231" s="10" customFormat="1" ht="13" x14ac:dyDescent="0.35"/>
    <row r="232" s="10" customFormat="1" ht="13" x14ac:dyDescent="0.35"/>
    <row r="233" s="10" customFormat="1" ht="13" x14ac:dyDescent="0.35"/>
    <row r="234" s="10" customFormat="1" ht="13" x14ac:dyDescent="0.35"/>
    <row r="235" s="10" customFormat="1" ht="13" x14ac:dyDescent="0.35"/>
    <row r="236" s="10" customFormat="1" ht="13" x14ac:dyDescent="0.35"/>
    <row r="237" s="10" customFormat="1" ht="13" x14ac:dyDescent="0.35"/>
    <row r="238" s="10" customFormat="1" ht="13" x14ac:dyDescent="0.35"/>
    <row r="239" s="10" customFormat="1" ht="13" x14ac:dyDescent="0.35"/>
    <row r="240" s="10" customFormat="1" ht="13" x14ac:dyDescent="0.35"/>
    <row r="241" s="10" customFormat="1" ht="13" x14ac:dyDescent="0.35"/>
    <row r="242" s="10" customFormat="1" ht="13" x14ac:dyDescent="0.35"/>
    <row r="243" s="10" customFormat="1" ht="13" x14ac:dyDescent="0.35"/>
    <row r="244" s="10" customFormat="1" ht="13" x14ac:dyDescent="0.35"/>
    <row r="245" s="10" customFormat="1" ht="13" x14ac:dyDescent="0.35"/>
    <row r="246" s="10" customFormat="1" ht="13" x14ac:dyDescent="0.35"/>
    <row r="247" s="10" customFormat="1" ht="13" x14ac:dyDescent="0.35"/>
    <row r="248" s="10" customFormat="1" ht="13" x14ac:dyDescent="0.35"/>
    <row r="249" s="10" customFormat="1" ht="13" x14ac:dyDescent="0.35"/>
    <row r="250" s="10" customFormat="1" ht="13" x14ac:dyDescent="0.35"/>
    <row r="251" s="10" customFormat="1" ht="13" x14ac:dyDescent="0.35"/>
    <row r="252" s="10" customFormat="1" ht="13" x14ac:dyDescent="0.35"/>
    <row r="253" s="10" customFormat="1" ht="13" x14ac:dyDescent="0.35"/>
    <row r="254" s="10" customFormat="1" ht="13" x14ac:dyDescent="0.35"/>
    <row r="255" s="10" customFormat="1" ht="13" x14ac:dyDescent="0.35"/>
    <row r="256" s="10" customFormat="1" ht="13" x14ac:dyDescent="0.35"/>
    <row r="257" s="10" customFormat="1" ht="13" x14ac:dyDescent="0.35"/>
    <row r="258" s="10" customFormat="1" ht="13" x14ac:dyDescent="0.35"/>
    <row r="259" s="10" customFormat="1" ht="13" x14ac:dyDescent="0.35"/>
    <row r="260" s="10" customFormat="1" ht="13" x14ac:dyDescent="0.35"/>
    <row r="261" s="10" customFormat="1" ht="13" x14ac:dyDescent="0.35"/>
    <row r="262" s="10" customFormat="1" ht="13" x14ac:dyDescent="0.35"/>
    <row r="263" s="10" customFormat="1" ht="13" x14ac:dyDescent="0.35"/>
    <row r="264" s="10" customFormat="1" ht="13" x14ac:dyDescent="0.35"/>
    <row r="265" s="10" customFormat="1" ht="13" x14ac:dyDescent="0.35"/>
    <row r="266" s="10" customFormat="1" ht="13" x14ac:dyDescent="0.35"/>
    <row r="267" s="10" customFormat="1" ht="13" x14ac:dyDescent="0.35"/>
    <row r="268" s="10" customFormat="1" ht="13" x14ac:dyDescent="0.35"/>
    <row r="269" s="10" customFormat="1" ht="13" x14ac:dyDescent="0.35"/>
    <row r="270" s="10" customFormat="1" ht="13" x14ac:dyDescent="0.35"/>
    <row r="271" s="10" customFormat="1" ht="13" x14ac:dyDescent="0.35"/>
    <row r="272" s="10" customFormat="1" ht="13" x14ac:dyDescent="0.35"/>
    <row r="273" s="10" customFormat="1" ht="13" x14ac:dyDescent="0.35"/>
    <row r="274" s="10" customFormat="1" ht="13" x14ac:dyDescent="0.35"/>
    <row r="275" s="10" customFormat="1" ht="13" x14ac:dyDescent="0.35"/>
    <row r="276" s="10" customFormat="1" ht="13" x14ac:dyDescent="0.35"/>
    <row r="277" s="10" customFormat="1" ht="13" x14ac:dyDescent="0.35"/>
    <row r="278" s="10" customFormat="1" ht="13" x14ac:dyDescent="0.35"/>
    <row r="279" s="10" customFormat="1" ht="13" x14ac:dyDescent="0.35"/>
    <row r="280" s="10" customFormat="1" ht="13" x14ac:dyDescent="0.35"/>
    <row r="281" s="10" customFormat="1" ht="13" x14ac:dyDescent="0.35"/>
    <row r="282" s="10" customFormat="1" ht="13" x14ac:dyDescent="0.35"/>
    <row r="283" s="10" customFormat="1" ht="13" x14ac:dyDescent="0.35"/>
    <row r="284" s="10" customFormat="1" ht="13" x14ac:dyDescent="0.35"/>
    <row r="285" s="10" customFormat="1" ht="13" x14ac:dyDescent="0.35"/>
    <row r="286" s="10" customFormat="1" ht="13" x14ac:dyDescent="0.35"/>
    <row r="287" s="10" customFormat="1" ht="13" x14ac:dyDescent="0.35"/>
    <row r="288" s="10" customFormat="1" ht="13" x14ac:dyDescent="0.35"/>
    <row r="289" s="10" customFormat="1" ht="13" x14ac:dyDescent="0.35"/>
    <row r="290" s="10" customFormat="1" ht="13" x14ac:dyDescent="0.35"/>
    <row r="291" s="10" customFormat="1" ht="13" x14ac:dyDescent="0.35"/>
    <row r="292" s="10" customFormat="1" ht="13" x14ac:dyDescent="0.35"/>
    <row r="293" s="10" customFormat="1" ht="13" x14ac:dyDescent="0.35"/>
    <row r="294" s="10" customFormat="1" ht="13" x14ac:dyDescent="0.35"/>
    <row r="295" s="10" customFormat="1" ht="13" x14ac:dyDescent="0.35"/>
    <row r="296" s="10" customFormat="1" ht="13" x14ac:dyDescent="0.35"/>
    <row r="297" s="10" customFormat="1" ht="13" x14ac:dyDescent="0.35"/>
    <row r="298" s="10" customFormat="1" ht="13" x14ac:dyDescent="0.35"/>
    <row r="299" s="10" customFormat="1" ht="13" x14ac:dyDescent="0.35"/>
    <row r="300" s="10" customFormat="1" ht="13" x14ac:dyDescent="0.35"/>
    <row r="301" s="10" customFormat="1" ht="13" x14ac:dyDescent="0.35"/>
    <row r="302" s="10" customFormat="1" ht="13" x14ac:dyDescent="0.35"/>
    <row r="303" s="10" customFormat="1" ht="13" x14ac:dyDescent="0.35"/>
    <row r="304" s="10" customFormat="1" ht="13" x14ac:dyDescent="0.35"/>
    <row r="305" s="10" customFormat="1" ht="13" x14ac:dyDescent="0.35"/>
    <row r="306" s="10" customFormat="1" ht="13" x14ac:dyDescent="0.35"/>
    <row r="307" s="10" customFormat="1" ht="13" x14ac:dyDescent="0.35"/>
    <row r="308" s="10" customFormat="1" ht="13" x14ac:dyDescent="0.35"/>
    <row r="309" s="10" customFormat="1" ht="13" x14ac:dyDescent="0.35"/>
    <row r="310" s="10" customFormat="1" ht="13" x14ac:dyDescent="0.35"/>
    <row r="311" s="10" customFormat="1" ht="13" x14ac:dyDescent="0.35"/>
    <row r="312" s="10" customFormat="1" ht="13" x14ac:dyDescent="0.35"/>
    <row r="313" s="10" customFormat="1" ht="13" x14ac:dyDescent="0.35"/>
    <row r="314" s="10" customFormat="1" ht="13" x14ac:dyDescent="0.35"/>
    <row r="315" s="10" customFormat="1" ht="13" x14ac:dyDescent="0.35"/>
    <row r="316" s="10" customFormat="1" ht="13" x14ac:dyDescent="0.35"/>
    <row r="317" s="10" customFormat="1" ht="13" x14ac:dyDescent="0.35"/>
    <row r="318" s="10" customFormat="1" ht="13" x14ac:dyDescent="0.35"/>
    <row r="319" s="10" customFormat="1" ht="13" x14ac:dyDescent="0.35"/>
    <row r="320" s="10" customFormat="1" ht="13" x14ac:dyDescent="0.35"/>
    <row r="321" s="10" customFormat="1" ht="13" x14ac:dyDescent="0.35"/>
    <row r="322" s="10" customFormat="1" ht="13" x14ac:dyDescent="0.35"/>
    <row r="323" s="10" customFormat="1" ht="13" x14ac:dyDescent="0.35"/>
    <row r="324" s="10" customFormat="1" ht="13" x14ac:dyDescent="0.35"/>
    <row r="325" s="10" customFormat="1" ht="13" x14ac:dyDescent="0.35"/>
    <row r="326" s="10" customFormat="1" ht="13" x14ac:dyDescent="0.35"/>
    <row r="327" s="10" customFormat="1" ht="13" x14ac:dyDescent="0.35"/>
    <row r="328" s="10" customFormat="1" ht="13" x14ac:dyDescent="0.35"/>
    <row r="329" s="10" customFormat="1" ht="13" x14ac:dyDescent="0.35"/>
    <row r="330" s="10" customFormat="1" ht="13" x14ac:dyDescent="0.35"/>
    <row r="331" s="10" customFormat="1" ht="13" x14ac:dyDescent="0.35"/>
    <row r="332" s="10" customFormat="1" ht="13" x14ac:dyDescent="0.35"/>
    <row r="333" s="10" customFormat="1" ht="13" x14ac:dyDescent="0.35"/>
    <row r="334" s="10" customFormat="1" ht="13" x14ac:dyDescent="0.35"/>
    <row r="335" s="10" customFormat="1" ht="13" x14ac:dyDescent="0.35"/>
    <row r="336" s="10" customFormat="1" ht="13" x14ac:dyDescent="0.35"/>
    <row r="337" s="10" customFormat="1" ht="13" x14ac:dyDescent="0.35"/>
    <row r="338" s="10" customFormat="1" ht="13" x14ac:dyDescent="0.35"/>
    <row r="339" s="10" customFormat="1" ht="13" x14ac:dyDescent="0.35"/>
    <row r="340" s="10" customFormat="1" ht="13" x14ac:dyDescent="0.35"/>
    <row r="341" s="10" customFormat="1" ht="13" x14ac:dyDescent="0.35"/>
    <row r="342" s="10" customFormat="1" ht="13" x14ac:dyDescent="0.35"/>
    <row r="343" s="10" customFormat="1" ht="13" x14ac:dyDescent="0.35"/>
    <row r="344" s="10" customFormat="1" ht="13" x14ac:dyDescent="0.35"/>
    <row r="345" s="10" customFormat="1" ht="13" x14ac:dyDescent="0.35"/>
    <row r="346" s="10" customFormat="1" ht="13" x14ac:dyDescent="0.35"/>
    <row r="347" s="10" customFormat="1" ht="13" x14ac:dyDescent="0.35"/>
    <row r="348" s="10" customFormat="1" ht="13" x14ac:dyDescent="0.35"/>
    <row r="349" s="10" customFormat="1" ht="13" x14ac:dyDescent="0.35"/>
    <row r="350" s="10" customFormat="1" ht="13" x14ac:dyDescent="0.35"/>
    <row r="351" s="10" customFormat="1" ht="13" x14ac:dyDescent="0.35"/>
    <row r="352" s="10" customFormat="1" ht="13" x14ac:dyDescent="0.35"/>
    <row r="353" s="10" customFormat="1" ht="13" x14ac:dyDescent="0.35"/>
    <row r="354" s="10" customFormat="1" ht="13" x14ac:dyDescent="0.35"/>
    <row r="355" s="10" customFormat="1" ht="13" x14ac:dyDescent="0.35"/>
    <row r="356" s="10" customFormat="1" ht="13" x14ac:dyDescent="0.35"/>
    <row r="357" s="10" customFormat="1" ht="13" x14ac:dyDescent="0.35"/>
    <row r="358" s="10" customFormat="1" ht="13" x14ac:dyDescent="0.35"/>
    <row r="359" s="10" customFormat="1" ht="13" x14ac:dyDescent="0.35"/>
    <row r="360" s="10" customFormat="1" ht="13" x14ac:dyDescent="0.35"/>
    <row r="361" s="10" customFormat="1" ht="13" x14ac:dyDescent="0.35"/>
    <row r="362" s="10" customFormat="1" ht="13" x14ac:dyDescent="0.35"/>
    <row r="363" s="10" customFormat="1" ht="13" x14ac:dyDescent="0.35"/>
    <row r="364" s="10" customFormat="1" ht="13" x14ac:dyDescent="0.35"/>
    <row r="365" s="10" customFormat="1" ht="13" x14ac:dyDescent="0.35"/>
    <row r="366" s="10" customFormat="1" ht="13" x14ac:dyDescent="0.35"/>
    <row r="367" s="10" customFormat="1" ht="13" x14ac:dyDescent="0.35"/>
    <row r="368" s="10" customFormat="1" ht="13" x14ac:dyDescent="0.35"/>
    <row r="369" s="10" customFormat="1" ht="13" x14ac:dyDescent="0.35"/>
    <row r="370" s="10" customFormat="1" ht="13" x14ac:dyDescent="0.35"/>
    <row r="371" s="10" customFormat="1" ht="13" x14ac:dyDescent="0.35"/>
    <row r="372" s="10" customFormat="1" ht="13" x14ac:dyDescent="0.35"/>
    <row r="373" s="10" customFormat="1" ht="13" x14ac:dyDescent="0.35"/>
    <row r="374" s="10" customFormat="1" ht="13" x14ac:dyDescent="0.35"/>
    <row r="375" s="10" customFormat="1" ht="13" x14ac:dyDescent="0.35"/>
    <row r="376" s="10" customFormat="1" ht="13" x14ac:dyDescent="0.35"/>
    <row r="377" s="10" customFormat="1" ht="13" x14ac:dyDescent="0.35"/>
    <row r="378" s="10" customFormat="1" ht="13" x14ac:dyDescent="0.35"/>
    <row r="379" s="10" customFormat="1" ht="13" x14ac:dyDescent="0.35"/>
    <row r="380" s="10" customFormat="1" ht="13" x14ac:dyDescent="0.35"/>
    <row r="381" s="10" customFormat="1" ht="13" x14ac:dyDescent="0.35"/>
    <row r="382" s="10" customFormat="1" ht="13" x14ac:dyDescent="0.35"/>
    <row r="383" s="10" customFormat="1" ht="13" x14ac:dyDescent="0.35"/>
    <row r="384" s="10" customFormat="1" ht="13" x14ac:dyDescent="0.35"/>
    <row r="385" s="10" customFormat="1" ht="13" x14ac:dyDescent="0.35"/>
    <row r="386" s="10" customFormat="1" ht="13" x14ac:dyDescent="0.35"/>
    <row r="387" s="10" customFormat="1" ht="13" x14ac:dyDescent="0.35"/>
    <row r="388" s="10" customFormat="1" ht="13" x14ac:dyDescent="0.35"/>
    <row r="389" s="10" customFormat="1" ht="13" x14ac:dyDescent="0.35"/>
    <row r="390" s="10" customFormat="1" ht="13" x14ac:dyDescent="0.35"/>
    <row r="391" s="10" customFormat="1" ht="13" x14ac:dyDescent="0.35"/>
    <row r="392" s="10" customFormat="1" ht="13" x14ac:dyDescent="0.35"/>
    <row r="393" s="10" customFormat="1" ht="13" x14ac:dyDescent="0.35"/>
    <row r="394" s="10" customFormat="1" ht="13" x14ac:dyDescent="0.35"/>
    <row r="395" s="10" customFormat="1" ht="13" x14ac:dyDescent="0.35"/>
    <row r="396" s="10" customFormat="1" ht="13" x14ac:dyDescent="0.35"/>
    <row r="397" s="10" customFormat="1" ht="13" x14ac:dyDescent="0.35"/>
    <row r="398" s="10" customFormat="1" ht="13" x14ac:dyDescent="0.35"/>
    <row r="399" s="10" customFormat="1" ht="13" x14ac:dyDescent="0.35"/>
    <row r="400" s="10" customFormat="1" ht="13" x14ac:dyDescent="0.35"/>
    <row r="401" s="10" customFormat="1" ht="13" x14ac:dyDescent="0.35"/>
    <row r="402" s="10" customFormat="1" ht="13" x14ac:dyDescent="0.35"/>
    <row r="403" s="10" customFormat="1" ht="13" x14ac:dyDescent="0.35"/>
    <row r="404" s="10" customFormat="1" ht="13" x14ac:dyDescent="0.35"/>
    <row r="405" s="10" customFormat="1" ht="13" x14ac:dyDescent="0.35"/>
    <row r="406" s="10" customFormat="1" ht="13" x14ac:dyDescent="0.35"/>
    <row r="407" s="10" customFormat="1" ht="13" x14ac:dyDescent="0.35"/>
    <row r="408" s="10" customFormat="1" ht="13" x14ac:dyDescent="0.35"/>
    <row r="409" s="10" customFormat="1" ht="13" x14ac:dyDescent="0.35"/>
    <row r="410" s="10" customFormat="1" ht="13" x14ac:dyDescent="0.35"/>
    <row r="411" s="10" customFormat="1" ht="13" x14ac:dyDescent="0.35"/>
    <row r="412" s="10" customFormat="1" ht="13" x14ac:dyDescent="0.35"/>
    <row r="413" s="10" customFormat="1" ht="13" x14ac:dyDescent="0.35"/>
    <row r="414" s="10" customFormat="1" ht="13" x14ac:dyDescent="0.35"/>
    <row r="415" s="10" customFormat="1" ht="13" x14ac:dyDescent="0.35"/>
    <row r="416" s="10" customFormat="1" ht="13" x14ac:dyDescent="0.35"/>
    <row r="417" s="10" customFormat="1" ht="13" x14ac:dyDescent="0.35"/>
    <row r="418" s="10" customFormat="1" ht="13" x14ac:dyDescent="0.35"/>
    <row r="419" s="10" customFormat="1" ht="13" x14ac:dyDescent="0.35"/>
    <row r="420" s="10" customFormat="1" ht="13" x14ac:dyDescent="0.35"/>
    <row r="421" s="10" customFormat="1" ht="13" x14ac:dyDescent="0.35"/>
    <row r="422" s="10" customFormat="1" ht="13" x14ac:dyDescent="0.35"/>
    <row r="423" s="10" customFormat="1" ht="13" x14ac:dyDescent="0.35"/>
    <row r="424" s="10" customFormat="1" ht="13" x14ac:dyDescent="0.35"/>
    <row r="425" s="10" customFormat="1" ht="13" x14ac:dyDescent="0.35"/>
    <row r="426" s="10" customFormat="1" ht="13" x14ac:dyDescent="0.35"/>
    <row r="427" s="10" customFormat="1" ht="13" x14ac:dyDescent="0.35"/>
    <row r="428" s="10" customFormat="1" ht="13" x14ac:dyDescent="0.35"/>
    <row r="429" s="10" customFormat="1" ht="13" x14ac:dyDescent="0.35"/>
    <row r="430" s="10" customFormat="1" ht="13" x14ac:dyDescent="0.35"/>
    <row r="431" s="10" customFormat="1" ht="13" x14ac:dyDescent="0.35"/>
    <row r="432" s="10" customFormat="1" ht="13" x14ac:dyDescent="0.35"/>
    <row r="433" s="10" customFormat="1" ht="13" x14ac:dyDescent="0.35"/>
    <row r="434" s="10" customFormat="1" ht="13" x14ac:dyDescent="0.35"/>
    <row r="435" s="10" customFormat="1" ht="13" x14ac:dyDescent="0.35"/>
    <row r="436" s="10" customFormat="1" ht="13" x14ac:dyDescent="0.35"/>
    <row r="437" s="10" customFormat="1" ht="13" x14ac:dyDescent="0.35"/>
    <row r="438" s="10" customFormat="1" ht="13" x14ac:dyDescent="0.35"/>
    <row r="439" s="10" customFormat="1" ht="13" x14ac:dyDescent="0.35"/>
    <row r="440" s="10" customFormat="1" ht="13" x14ac:dyDescent="0.35"/>
    <row r="441" s="10" customFormat="1" ht="13" x14ac:dyDescent="0.35"/>
    <row r="442" s="10" customFormat="1" ht="13" x14ac:dyDescent="0.35"/>
    <row r="443" s="10" customFormat="1" ht="13" x14ac:dyDescent="0.35"/>
    <row r="444" s="10" customFormat="1" ht="13" x14ac:dyDescent="0.35"/>
    <row r="445" s="10" customFormat="1" ht="13" x14ac:dyDescent="0.35"/>
    <row r="446" s="10" customFormat="1" ht="13" x14ac:dyDescent="0.35"/>
    <row r="447" s="10" customFormat="1" ht="13" x14ac:dyDescent="0.35"/>
    <row r="448" s="10" customFormat="1" ht="13" x14ac:dyDescent="0.35"/>
    <row r="449" s="10" customFormat="1" ht="13" x14ac:dyDescent="0.35"/>
    <row r="450" s="10" customFormat="1" ht="13" x14ac:dyDescent="0.35"/>
    <row r="451" s="10" customFormat="1" ht="13" x14ac:dyDescent="0.35"/>
    <row r="452" s="10" customFormat="1" ht="13" x14ac:dyDescent="0.35"/>
    <row r="453" s="10" customFormat="1" ht="13" x14ac:dyDescent="0.35"/>
    <row r="454" s="10" customFormat="1" ht="13" x14ac:dyDescent="0.35"/>
    <row r="455" s="10" customFormat="1" ht="13" x14ac:dyDescent="0.35"/>
    <row r="456" s="10" customFormat="1" ht="13" x14ac:dyDescent="0.35"/>
    <row r="457" s="10" customFormat="1" ht="13" x14ac:dyDescent="0.35"/>
    <row r="458" s="10" customFormat="1" ht="13" x14ac:dyDescent="0.35"/>
    <row r="459" s="10" customFormat="1" ht="13" x14ac:dyDescent="0.35"/>
    <row r="460" s="10" customFormat="1" ht="13" x14ac:dyDescent="0.35"/>
    <row r="461" s="10" customFormat="1" ht="13" x14ac:dyDescent="0.35"/>
    <row r="462" s="10" customFormat="1" ht="13" x14ac:dyDescent="0.35"/>
    <row r="463" s="10" customFormat="1" ht="13" x14ac:dyDescent="0.35"/>
    <row r="464" s="10" customFormat="1" ht="13" x14ac:dyDescent="0.35"/>
    <row r="465" s="10" customFormat="1" ht="13" x14ac:dyDescent="0.35"/>
    <row r="466" s="10" customFormat="1" ht="13" x14ac:dyDescent="0.35"/>
    <row r="467" s="10" customFormat="1" ht="13" x14ac:dyDescent="0.35"/>
    <row r="468" s="10" customFormat="1" ht="13" x14ac:dyDescent="0.35"/>
    <row r="469" s="10" customFormat="1" ht="13" x14ac:dyDescent="0.35"/>
    <row r="470" s="10" customFormat="1" ht="13" x14ac:dyDescent="0.35"/>
    <row r="471" s="10" customFormat="1" ht="13" x14ac:dyDescent="0.35"/>
    <row r="472" s="10" customFormat="1" ht="13" x14ac:dyDescent="0.35"/>
    <row r="473" s="10" customFormat="1" ht="13" x14ac:dyDescent="0.35"/>
    <row r="474" s="10" customFormat="1" ht="13" x14ac:dyDescent="0.35"/>
    <row r="475" s="10" customFormat="1" ht="13" x14ac:dyDescent="0.35"/>
    <row r="476" s="10" customFormat="1" ht="13" x14ac:dyDescent="0.35"/>
    <row r="477" s="10" customFormat="1" ht="13" x14ac:dyDescent="0.35"/>
    <row r="478" s="10" customFormat="1" ht="13" x14ac:dyDescent="0.35"/>
    <row r="479" s="10" customFormat="1" ht="13" x14ac:dyDescent="0.35"/>
    <row r="480" s="10" customFormat="1" ht="13" x14ac:dyDescent="0.35"/>
    <row r="481" s="10" customFormat="1" ht="13" x14ac:dyDescent="0.35"/>
    <row r="482" s="10" customFormat="1" ht="13" x14ac:dyDescent="0.35"/>
    <row r="483" s="10" customFormat="1" ht="13" x14ac:dyDescent="0.35"/>
    <row r="484" s="10" customFormat="1" ht="13" x14ac:dyDescent="0.35"/>
    <row r="485" s="10" customFormat="1" ht="13" x14ac:dyDescent="0.35"/>
    <row r="486" s="10" customFormat="1" ht="13" x14ac:dyDescent="0.35"/>
    <row r="487" s="10" customFormat="1" ht="13" x14ac:dyDescent="0.35"/>
    <row r="488" s="10" customFormat="1" ht="13" x14ac:dyDescent="0.35"/>
    <row r="489" s="10" customFormat="1" ht="13" x14ac:dyDescent="0.35"/>
    <row r="490" s="10" customFormat="1" ht="13" x14ac:dyDescent="0.35"/>
    <row r="491" s="10" customFormat="1" ht="13" x14ac:dyDescent="0.35"/>
    <row r="492" s="10" customFormat="1" ht="13" x14ac:dyDescent="0.35"/>
    <row r="493" s="10" customFormat="1" ht="13" x14ac:dyDescent="0.35"/>
    <row r="494" s="10" customFormat="1" ht="13" x14ac:dyDescent="0.35"/>
    <row r="495" s="10" customFormat="1" ht="13" x14ac:dyDescent="0.35"/>
    <row r="496" s="10" customFormat="1" ht="13" x14ac:dyDescent="0.35"/>
    <row r="497" s="10" customFormat="1" ht="13" x14ac:dyDescent="0.35"/>
    <row r="498" s="10" customFormat="1" ht="13" x14ac:dyDescent="0.35"/>
    <row r="499" s="10" customFormat="1" ht="13" x14ac:dyDescent="0.35"/>
    <row r="500" s="10" customFormat="1" ht="13" x14ac:dyDescent="0.35"/>
    <row r="501" s="10" customFormat="1" ht="13" x14ac:dyDescent="0.35"/>
    <row r="502" s="10" customFormat="1" ht="13" x14ac:dyDescent="0.35"/>
    <row r="503" s="10" customFormat="1" ht="13" x14ac:dyDescent="0.35"/>
    <row r="504" s="10" customFormat="1" ht="13" x14ac:dyDescent="0.35"/>
    <row r="505" s="10" customFormat="1" ht="13" x14ac:dyDescent="0.35"/>
    <row r="506" s="10" customFormat="1" ht="13" x14ac:dyDescent="0.35"/>
    <row r="507" s="10" customFormat="1" ht="13" x14ac:dyDescent="0.35"/>
    <row r="508" s="10" customFormat="1" ht="13" x14ac:dyDescent="0.35"/>
    <row r="509" s="10" customFormat="1" ht="13" x14ac:dyDescent="0.35"/>
    <row r="510" s="10" customFormat="1" ht="13" x14ac:dyDescent="0.35"/>
    <row r="511" s="10" customFormat="1" ht="13" x14ac:dyDescent="0.35"/>
    <row r="512" s="10" customFormat="1" ht="13" x14ac:dyDescent="0.35"/>
    <row r="513" s="10" customFormat="1" ht="13" x14ac:dyDescent="0.35"/>
    <row r="514" s="10" customFormat="1" ht="13" x14ac:dyDescent="0.35"/>
    <row r="515" s="10" customFormat="1" ht="13" x14ac:dyDescent="0.35"/>
    <row r="516" s="10" customFormat="1" ht="13" x14ac:dyDescent="0.35"/>
    <row r="517" s="10" customFormat="1" ht="13" x14ac:dyDescent="0.35"/>
    <row r="518" s="10" customFormat="1" ht="13" x14ac:dyDescent="0.35"/>
    <row r="519" s="10" customFormat="1" ht="13" x14ac:dyDescent="0.35"/>
    <row r="520" s="10" customFormat="1" ht="13" x14ac:dyDescent="0.35"/>
    <row r="521" s="10" customFormat="1" ht="13" x14ac:dyDescent="0.35"/>
    <row r="522" s="10" customFormat="1" ht="13" x14ac:dyDescent="0.35"/>
    <row r="523" s="10" customFormat="1" ht="13" x14ac:dyDescent="0.35"/>
    <row r="524" s="10" customFormat="1" ht="13" x14ac:dyDescent="0.35"/>
    <row r="525" s="10" customFormat="1" ht="13" x14ac:dyDescent="0.35"/>
    <row r="526" s="10" customFormat="1" ht="13" x14ac:dyDescent="0.35"/>
    <row r="527" s="10" customFormat="1" ht="13" x14ac:dyDescent="0.35"/>
    <row r="528" s="10" customFormat="1" ht="13" x14ac:dyDescent="0.35"/>
    <row r="529" s="10" customFormat="1" ht="13" x14ac:dyDescent="0.35"/>
    <row r="530" s="10" customFormat="1" ht="13" x14ac:dyDescent="0.35"/>
    <row r="531" s="10" customFormat="1" ht="13" x14ac:dyDescent="0.35"/>
    <row r="532" s="10" customFormat="1" ht="13" x14ac:dyDescent="0.35"/>
    <row r="533" s="10" customFormat="1" ht="13" x14ac:dyDescent="0.35"/>
    <row r="534" s="10" customFormat="1" ht="13" x14ac:dyDescent="0.35"/>
    <row r="535" s="10" customFormat="1" ht="13" x14ac:dyDescent="0.35"/>
    <row r="536" s="10" customFormat="1" ht="13" x14ac:dyDescent="0.35"/>
    <row r="537" s="10" customFormat="1" ht="13" x14ac:dyDescent="0.35"/>
    <row r="538" s="10" customFormat="1" ht="13" x14ac:dyDescent="0.35"/>
    <row r="539" s="10" customFormat="1" ht="13" x14ac:dyDescent="0.35"/>
    <row r="540" s="10" customFormat="1" ht="13" x14ac:dyDescent="0.35"/>
    <row r="541" s="10" customFormat="1" ht="13" x14ac:dyDescent="0.35"/>
    <row r="542" s="10" customFormat="1" ht="13" x14ac:dyDescent="0.35"/>
    <row r="543" s="10" customFormat="1" ht="13" x14ac:dyDescent="0.35"/>
    <row r="544" s="10" customFormat="1" ht="13" x14ac:dyDescent="0.35"/>
    <row r="545" s="10" customFormat="1" ht="13" x14ac:dyDescent="0.35"/>
    <row r="546" s="10" customFormat="1" ht="13" x14ac:dyDescent="0.35"/>
    <row r="547" s="10" customFormat="1" ht="13" x14ac:dyDescent="0.35"/>
    <row r="548" s="10" customFormat="1" ht="13" x14ac:dyDescent="0.35"/>
    <row r="549" s="10" customFormat="1" ht="13" x14ac:dyDescent="0.35"/>
    <row r="550" s="10" customFormat="1" ht="13" x14ac:dyDescent="0.35"/>
    <row r="551" s="10" customFormat="1" ht="13" x14ac:dyDescent="0.35"/>
    <row r="552" s="10" customFormat="1" ht="13" x14ac:dyDescent="0.35"/>
    <row r="553" s="10" customFormat="1" ht="13" x14ac:dyDescent="0.35"/>
    <row r="554" s="10" customFormat="1" ht="13" x14ac:dyDescent="0.35"/>
    <row r="555" s="10" customFormat="1" ht="13" x14ac:dyDescent="0.35"/>
    <row r="556" s="10" customFormat="1" ht="13" x14ac:dyDescent="0.35"/>
    <row r="557" s="10" customFormat="1" ht="13" x14ac:dyDescent="0.35"/>
    <row r="558" s="10" customFormat="1" ht="13" x14ac:dyDescent="0.35"/>
    <row r="559" s="10" customFormat="1" ht="13" x14ac:dyDescent="0.35"/>
    <row r="560" s="10" customFormat="1" ht="13" x14ac:dyDescent="0.35"/>
    <row r="561" s="10" customFormat="1" ht="13" x14ac:dyDescent="0.35"/>
    <row r="562" s="10" customFormat="1" ht="13" x14ac:dyDescent="0.35"/>
    <row r="563" s="10" customFormat="1" ht="13" x14ac:dyDescent="0.35"/>
    <row r="564" s="10" customFormat="1" ht="13" x14ac:dyDescent="0.35"/>
    <row r="565" s="10" customFormat="1" ht="13" x14ac:dyDescent="0.35"/>
    <row r="566" s="10" customFormat="1" ht="13" x14ac:dyDescent="0.35"/>
    <row r="567" s="10" customFormat="1" ht="13" x14ac:dyDescent="0.35"/>
    <row r="568" s="10" customFormat="1" ht="13" x14ac:dyDescent="0.35"/>
    <row r="569" s="10" customFormat="1" ht="13" x14ac:dyDescent="0.35"/>
    <row r="570" s="10" customFormat="1" ht="13" x14ac:dyDescent="0.35"/>
    <row r="571" s="10" customFormat="1" ht="13" x14ac:dyDescent="0.35"/>
    <row r="572" s="10" customFormat="1" ht="13" x14ac:dyDescent="0.35"/>
    <row r="573" s="10" customFormat="1" ht="13" x14ac:dyDescent="0.35"/>
    <row r="574" s="10" customFormat="1" ht="13" x14ac:dyDescent="0.35"/>
    <row r="575" s="10" customFormat="1" ht="13" x14ac:dyDescent="0.35"/>
    <row r="576" s="10" customFormat="1" ht="13" x14ac:dyDescent="0.35"/>
    <row r="577" s="10" customFormat="1" ht="13" x14ac:dyDescent="0.35"/>
    <row r="578" s="10" customFormat="1" ht="13" x14ac:dyDescent="0.35"/>
    <row r="579" s="10" customFormat="1" ht="13" x14ac:dyDescent="0.35"/>
    <row r="580" s="10" customFormat="1" ht="13" x14ac:dyDescent="0.35"/>
    <row r="581" s="10" customFormat="1" ht="13" x14ac:dyDescent="0.35"/>
    <row r="582" s="10" customFormat="1" ht="13" x14ac:dyDescent="0.35"/>
    <row r="583" s="10" customFormat="1" ht="13" x14ac:dyDescent="0.35"/>
    <row r="584" s="10" customFormat="1" ht="13" x14ac:dyDescent="0.35"/>
    <row r="585" s="10" customFormat="1" ht="13" x14ac:dyDescent="0.35"/>
    <row r="586" s="10" customFormat="1" ht="13" x14ac:dyDescent="0.35"/>
    <row r="587" s="10" customFormat="1" ht="13" x14ac:dyDescent="0.35"/>
    <row r="588" s="10" customFormat="1" ht="13" x14ac:dyDescent="0.35"/>
    <row r="589" s="10" customFormat="1" ht="13" x14ac:dyDescent="0.35"/>
    <row r="590" s="10" customFormat="1" ht="13" x14ac:dyDescent="0.35"/>
    <row r="591" s="10" customFormat="1" ht="13" x14ac:dyDescent="0.35"/>
    <row r="592" s="10" customFormat="1" ht="13" x14ac:dyDescent="0.35"/>
    <row r="593" s="10" customFormat="1" ht="13" x14ac:dyDescent="0.35"/>
    <row r="594" s="10" customFormat="1" ht="13" x14ac:dyDescent="0.35"/>
    <row r="595" s="10" customFormat="1" ht="13" x14ac:dyDescent="0.35"/>
    <row r="596" s="10" customFormat="1" ht="13" x14ac:dyDescent="0.35"/>
    <row r="597" s="10" customFormat="1" ht="13" x14ac:dyDescent="0.35"/>
    <row r="598" s="10" customFormat="1" ht="13" x14ac:dyDescent="0.35"/>
    <row r="599" s="10" customFormat="1" ht="13" x14ac:dyDescent="0.35"/>
    <row r="600" s="10" customFormat="1" ht="13" x14ac:dyDescent="0.35"/>
    <row r="601" s="10" customFormat="1" ht="13" x14ac:dyDescent="0.35"/>
    <row r="602" s="10" customFormat="1" ht="13" x14ac:dyDescent="0.35"/>
    <row r="603" s="10" customFormat="1" ht="13" x14ac:dyDescent="0.35"/>
    <row r="604" s="10" customFormat="1" ht="13" x14ac:dyDescent="0.35"/>
    <row r="605" s="10" customFormat="1" ht="13" x14ac:dyDescent="0.35"/>
    <row r="606" s="10" customFormat="1" ht="13" x14ac:dyDescent="0.35"/>
    <row r="607" s="10" customFormat="1" ht="13" x14ac:dyDescent="0.35"/>
    <row r="608" s="10" customFormat="1" ht="13" x14ac:dyDescent="0.35"/>
    <row r="609" s="10" customFormat="1" ht="13" x14ac:dyDescent="0.35"/>
    <row r="610" s="10" customFormat="1" ht="13" x14ac:dyDescent="0.35"/>
    <row r="611" s="10" customFormat="1" ht="13" x14ac:dyDescent="0.35"/>
    <row r="612" s="10" customFormat="1" ht="13" x14ac:dyDescent="0.35"/>
    <row r="613" s="10" customFormat="1" ht="13" x14ac:dyDescent="0.35"/>
    <row r="614" s="10" customFormat="1" ht="13" x14ac:dyDescent="0.35"/>
    <row r="615" s="10" customFormat="1" ht="13" x14ac:dyDescent="0.35"/>
    <row r="616" s="10" customFormat="1" ht="13" x14ac:dyDescent="0.35"/>
    <row r="617" s="10" customFormat="1" ht="13" x14ac:dyDescent="0.35"/>
    <row r="618" s="10" customFormat="1" ht="13" x14ac:dyDescent="0.35"/>
    <row r="619" s="10" customFormat="1" ht="13" x14ac:dyDescent="0.35"/>
    <row r="620" s="10" customFormat="1" ht="13" x14ac:dyDescent="0.35"/>
    <row r="621" s="10" customFormat="1" ht="13" x14ac:dyDescent="0.35"/>
    <row r="622" s="10" customFormat="1" ht="13" x14ac:dyDescent="0.35"/>
    <row r="623" s="10" customFormat="1" ht="13" x14ac:dyDescent="0.35"/>
    <row r="624" s="10" customFormat="1" ht="13" x14ac:dyDescent="0.35"/>
    <row r="625" s="10" customFormat="1" ht="13" x14ac:dyDescent="0.35"/>
    <row r="626" s="10" customFormat="1" ht="13" x14ac:dyDescent="0.35"/>
    <row r="627" s="10" customFormat="1" ht="13" x14ac:dyDescent="0.35"/>
    <row r="628" s="10" customFormat="1" ht="13" x14ac:dyDescent="0.35"/>
    <row r="629" s="10" customFormat="1" ht="13" x14ac:dyDescent="0.35"/>
    <row r="630" s="10" customFormat="1" ht="13" x14ac:dyDescent="0.35"/>
    <row r="631" s="10" customFormat="1" ht="13" x14ac:dyDescent="0.35"/>
    <row r="632" s="10" customFormat="1" ht="13" x14ac:dyDescent="0.35"/>
    <row r="633" s="10" customFormat="1" ht="13" x14ac:dyDescent="0.35"/>
    <row r="634" s="10" customFormat="1" ht="13" x14ac:dyDescent="0.35"/>
    <row r="635" s="10" customFormat="1" ht="13" x14ac:dyDescent="0.35"/>
    <row r="636" s="10" customFormat="1" ht="13" x14ac:dyDescent="0.35"/>
    <row r="637" s="10" customFormat="1" ht="13" x14ac:dyDescent="0.35"/>
    <row r="638" s="10" customFormat="1" ht="13" x14ac:dyDescent="0.35"/>
    <row r="639" s="10" customFormat="1" ht="13" x14ac:dyDescent="0.35"/>
    <row r="640" s="10" customFormat="1" ht="13" x14ac:dyDescent="0.35"/>
    <row r="641" s="10" customFormat="1" ht="13" x14ac:dyDescent="0.35"/>
    <row r="642" s="10" customFormat="1" ht="13" x14ac:dyDescent="0.35"/>
    <row r="643" s="10" customFormat="1" ht="13" x14ac:dyDescent="0.35"/>
    <row r="644" s="10" customFormat="1" ht="13" x14ac:dyDescent="0.35"/>
    <row r="645" s="10" customFormat="1" ht="13" x14ac:dyDescent="0.35"/>
    <row r="646" s="10" customFormat="1" ht="13" x14ac:dyDescent="0.35"/>
    <row r="647" s="10" customFormat="1" ht="13" x14ac:dyDescent="0.35"/>
    <row r="648" s="10" customFormat="1" ht="13" x14ac:dyDescent="0.35"/>
    <row r="649" s="10" customFormat="1" ht="13" x14ac:dyDescent="0.35"/>
    <row r="650" s="10" customFormat="1" ht="13" x14ac:dyDescent="0.35"/>
    <row r="651" s="10" customFormat="1" ht="13" x14ac:dyDescent="0.35"/>
    <row r="652" s="10" customFormat="1" ht="13" x14ac:dyDescent="0.35"/>
    <row r="653" s="10" customFormat="1" ht="13" x14ac:dyDescent="0.35"/>
    <row r="654" s="10" customFormat="1" ht="13" x14ac:dyDescent="0.35"/>
    <row r="655" s="10" customFormat="1" ht="13" x14ac:dyDescent="0.35"/>
    <row r="656" s="10" customFormat="1" ht="13" x14ac:dyDescent="0.35"/>
    <row r="657" s="10" customFormat="1" ht="13" x14ac:dyDescent="0.35"/>
    <row r="658" s="10" customFormat="1" ht="13" x14ac:dyDescent="0.35"/>
    <row r="659" s="10" customFormat="1" ht="13" x14ac:dyDescent="0.35"/>
    <row r="660" s="10" customFormat="1" ht="13" x14ac:dyDescent="0.35"/>
    <row r="661" s="10" customFormat="1" ht="13" x14ac:dyDescent="0.35"/>
    <row r="662" s="10" customFormat="1" ht="13" x14ac:dyDescent="0.35"/>
    <row r="663" s="10" customFormat="1" ht="13" x14ac:dyDescent="0.35"/>
    <row r="664" s="10" customFormat="1" ht="13" x14ac:dyDescent="0.35"/>
    <row r="665" s="10" customFormat="1" ht="13" x14ac:dyDescent="0.35"/>
    <row r="666" s="10" customFormat="1" ht="13" x14ac:dyDescent="0.35"/>
    <row r="667" s="10" customFormat="1" ht="13" x14ac:dyDescent="0.35"/>
    <row r="668" s="10" customFormat="1" ht="13" x14ac:dyDescent="0.35"/>
    <row r="669" s="10" customFormat="1" ht="13" x14ac:dyDescent="0.35"/>
    <row r="670" s="10" customFormat="1" ht="13" x14ac:dyDescent="0.35"/>
    <row r="671" s="10" customFormat="1" ht="13" x14ac:dyDescent="0.35"/>
    <row r="672" s="10" customFormat="1" ht="13" x14ac:dyDescent="0.35"/>
    <row r="673" s="10" customFormat="1" ht="13" x14ac:dyDescent="0.35"/>
    <row r="674" s="10" customFormat="1" ht="13" x14ac:dyDescent="0.35"/>
    <row r="675" s="10" customFormat="1" ht="13" x14ac:dyDescent="0.35"/>
    <row r="676" s="10" customFormat="1" ht="13" x14ac:dyDescent="0.35"/>
    <row r="677" s="10" customFormat="1" ht="13" x14ac:dyDescent="0.35"/>
    <row r="678" s="10" customFormat="1" ht="13" x14ac:dyDescent="0.35"/>
    <row r="679" s="10" customFormat="1" ht="13" x14ac:dyDescent="0.35"/>
    <row r="680" s="10" customFormat="1" ht="13" x14ac:dyDescent="0.35"/>
    <row r="681" s="10" customFormat="1" ht="13" x14ac:dyDescent="0.35"/>
    <row r="682" s="10" customFormat="1" ht="13" x14ac:dyDescent="0.35"/>
    <row r="683" s="10" customFormat="1" ht="13" x14ac:dyDescent="0.35"/>
    <row r="684" s="10" customFormat="1" ht="13" x14ac:dyDescent="0.35"/>
    <row r="685" s="10" customFormat="1" ht="13" x14ac:dyDescent="0.35"/>
    <row r="686" s="10" customFormat="1" ht="13" x14ac:dyDescent="0.35"/>
    <row r="687" s="10" customFormat="1" ht="13" x14ac:dyDescent="0.35"/>
    <row r="688" s="10" customFormat="1" ht="13" x14ac:dyDescent="0.35"/>
    <row r="689" s="10" customFormat="1" ht="13" x14ac:dyDescent="0.35"/>
    <row r="690" s="10" customFormat="1" ht="13" x14ac:dyDescent="0.35"/>
    <row r="691" s="10" customFormat="1" ht="13" x14ac:dyDescent="0.35"/>
    <row r="692" s="10" customFormat="1" ht="13" x14ac:dyDescent="0.35"/>
    <row r="693" s="10" customFormat="1" ht="13" x14ac:dyDescent="0.35"/>
    <row r="694" s="10" customFormat="1" ht="13" x14ac:dyDescent="0.35"/>
    <row r="695" s="10" customFormat="1" ht="13" x14ac:dyDescent="0.35"/>
    <row r="696" s="10" customFormat="1" ht="13" x14ac:dyDescent="0.35"/>
    <row r="697" s="10" customFormat="1" ht="13" x14ac:dyDescent="0.35"/>
    <row r="698" s="10" customFormat="1" ht="13" x14ac:dyDescent="0.35"/>
    <row r="699" s="10" customFormat="1" ht="13" x14ac:dyDescent="0.35"/>
    <row r="700" s="10" customFormat="1" ht="13" x14ac:dyDescent="0.35"/>
    <row r="701" s="10" customFormat="1" ht="13" x14ac:dyDescent="0.35"/>
    <row r="702" s="10" customFormat="1" ht="13" x14ac:dyDescent="0.35"/>
    <row r="703" s="10" customFormat="1" ht="13" x14ac:dyDescent="0.35"/>
    <row r="704" s="10" customFormat="1" ht="13" x14ac:dyDescent="0.35"/>
    <row r="705" s="10" customFormat="1" ht="13" x14ac:dyDescent="0.35"/>
    <row r="706" s="10" customFormat="1" ht="13" x14ac:dyDescent="0.35"/>
    <row r="707" s="10" customFormat="1" ht="13" x14ac:dyDescent="0.35"/>
    <row r="708" s="10" customFormat="1" ht="13" x14ac:dyDescent="0.35"/>
    <row r="709" s="10" customFormat="1" ht="13" x14ac:dyDescent="0.35"/>
    <row r="710" s="10" customFormat="1" ht="13" x14ac:dyDescent="0.35"/>
    <row r="711" s="10" customFormat="1" ht="13" x14ac:dyDescent="0.35"/>
    <row r="712" s="10" customFormat="1" ht="13" x14ac:dyDescent="0.35"/>
    <row r="713" s="10" customFormat="1" ht="13" x14ac:dyDescent="0.35"/>
    <row r="714" s="10" customFormat="1" ht="13" x14ac:dyDescent="0.35"/>
    <row r="715" s="10" customFormat="1" ht="13" x14ac:dyDescent="0.35"/>
    <row r="716" s="10" customFormat="1" ht="13" x14ac:dyDescent="0.35"/>
    <row r="717" s="10" customFormat="1" ht="13" x14ac:dyDescent="0.35"/>
    <row r="718" s="10" customFormat="1" ht="13" x14ac:dyDescent="0.35"/>
    <row r="719" s="10" customFormat="1" ht="13" x14ac:dyDescent="0.35"/>
    <row r="720" s="10" customFormat="1" ht="13" x14ac:dyDescent="0.35"/>
    <row r="721" s="10" customFormat="1" ht="13" x14ac:dyDescent="0.35"/>
    <row r="722" s="10" customFormat="1" ht="13" x14ac:dyDescent="0.35"/>
    <row r="723" s="10" customFormat="1" ht="13" x14ac:dyDescent="0.35"/>
    <row r="724" s="10" customFormat="1" ht="13" x14ac:dyDescent="0.35"/>
    <row r="725" s="10" customFormat="1" ht="13" x14ac:dyDescent="0.35"/>
    <row r="726" s="10" customFormat="1" ht="13" x14ac:dyDescent="0.35"/>
    <row r="727" s="10" customFormat="1" ht="13" x14ac:dyDescent="0.35"/>
    <row r="728" s="10" customFormat="1" ht="13" x14ac:dyDescent="0.35"/>
    <row r="729" s="10" customFormat="1" ht="13" x14ac:dyDescent="0.35"/>
    <row r="730" s="10" customFormat="1" ht="13" x14ac:dyDescent="0.35"/>
    <row r="731" s="10" customFormat="1" ht="13" x14ac:dyDescent="0.35"/>
    <row r="732" s="10" customFormat="1" ht="13" x14ac:dyDescent="0.35"/>
    <row r="733" s="10" customFormat="1" ht="13" x14ac:dyDescent="0.35"/>
    <row r="734" s="10" customFormat="1" ht="13" x14ac:dyDescent="0.35"/>
    <row r="735" s="10" customFormat="1" ht="13" x14ac:dyDescent="0.35"/>
    <row r="736" s="10" customFormat="1" ht="13" x14ac:dyDescent="0.35"/>
    <row r="737" s="10" customFormat="1" ht="13" x14ac:dyDescent="0.35"/>
    <row r="738" s="10" customFormat="1" ht="13" x14ac:dyDescent="0.35"/>
    <row r="739" s="10" customFormat="1" ht="13" x14ac:dyDescent="0.35"/>
    <row r="740" s="10" customFormat="1" ht="13" x14ac:dyDescent="0.35"/>
    <row r="741" s="10" customFormat="1" ht="13" x14ac:dyDescent="0.35"/>
    <row r="742" s="10" customFormat="1" ht="13" x14ac:dyDescent="0.35"/>
    <row r="743" s="10" customFormat="1" ht="13" x14ac:dyDescent="0.35"/>
    <row r="744" s="10" customFormat="1" ht="13" x14ac:dyDescent="0.35"/>
    <row r="745" s="10" customFormat="1" ht="13" x14ac:dyDescent="0.35"/>
    <row r="746" s="10" customFormat="1" ht="13" x14ac:dyDescent="0.35"/>
    <row r="747" s="10" customFormat="1" ht="13" x14ac:dyDescent="0.35"/>
    <row r="748" s="10" customFormat="1" ht="13" x14ac:dyDescent="0.35"/>
    <row r="749" s="10" customFormat="1" ht="13" x14ac:dyDescent="0.35"/>
    <row r="750" s="10" customFormat="1" ht="13" x14ac:dyDescent="0.35"/>
    <row r="751" s="10" customFormat="1" ht="13" x14ac:dyDescent="0.35"/>
    <row r="752" s="10" customFormat="1" ht="13" x14ac:dyDescent="0.35"/>
    <row r="753" s="10" customFormat="1" ht="13" x14ac:dyDescent="0.35"/>
    <row r="754" s="10" customFormat="1" ht="13" x14ac:dyDescent="0.35"/>
    <row r="755" s="10" customFormat="1" ht="13" x14ac:dyDescent="0.35"/>
    <row r="756" s="10" customFormat="1" ht="13" x14ac:dyDescent="0.35"/>
    <row r="757" s="10" customFormat="1" ht="13" x14ac:dyDescent="0.35"/>
    <row r="758" s="10" customFormat="1" ht="13" x14ac:dyDescent="0.35"/>
    <row r="759" s="10" customFormat="1" ht="13" x14ac:dyDescent="0.35"/>
    <row r="760" s="10" customFormat="1" ht="13" x14ac:dyDescent="0.35"/>
    <row r="761" s="10" customFormat="1" ht="13" x14ac:dyDescent="0.35"/>
    <row r="762" s="10" customFormat="1" ht="13" x14ac:dyDescent="0.35"/>
    <row r="763" s="10" customFormat="1" ht="13" x14ac:dyDescent="0.35"/>
    <row r="764" s="10" customFormat="1" ht="13" x14ac:dyDescent="0.35"/>
    <row r="765" s="10" customFormat="1" ht="13" x14ac:dyDescent="0.35"/>
    <row r="766" s="10" customFormat="1" ht="13" x14ac:dyDescent="0.35"/>
    <row r="767" s="10" customFormat="1" ht="13" x14ac:dyDescent="0.35"/>
    <row r="768" s="10" customFormat="1" ht="13" x14ac:dyDescent="0.35"/>
    <row r="769" s="10" customFormat="1" ht="13" x14ac:dyDescent="0.35"/>
    <row r="770" s="10" customFormat="1" ht="13" x14ac:dyDescent="0.35"/>
    <row r="771" s="10" customFormat="1" ht="13" x14ac:dyDescent="0.35"/>
    <row r="772" s="10" customFormat="1" ht="13" x14ac:dyDescent="0.35"/>
    <row r="773" s="10" customFormat="1" ht="13" x14ac:dyDescent="0.35"/>
    <row r="774" s="10" customFormat="1" ht="13" x14ac:dyDescent="0.35"/>
    <row r="775" s="10" customFormat="1" ht="13" x14ac:dyDescent="0.35"/>
    <row r="776" s="10" customFormat="1" ht="13" x14ac:dyDescent="0.35"/>
    <row r="777" s="10" customFormat="1" ht="13" x14ac:dyDescent="0.35"/>
    <row r="778" s="10" customFormat="1" ht="13" x14ac:dyDescent="0.35"/>
    <row r="779" s="10" customFormat="1" ht="13" x14ac:dyDescent="0.35"/>
    <row r="780" s="10" customFormat="1" ht="13" x14ac:dyDescent="0.35"/>
    <row r="781" s="10" customFormat="1" ht="13" x14ac:dyDescent="0.35"/>
    <row r="782" s="10" customFormat="1" ht="13" x14ac:dyDescent="0.35"/>
    <row r="783" s="10" customFormat="1" ht="13" x14ac:dyDescent="0.35"/>
    <row r="784" s="10" customFormat="1" ht="13" x14ac:dyDescent="0.35"/>
    <row r="785" s="10" customFormat="1" ht="13" x14ac:dyDescent="0.35"/>
    <row r="786" s="10" customFormat="1" ht="13" x14ac:dyDescent="0.35"/>
    <row r="787" s="10" customFormat="1" ht="13" x14ac:dyDescent="0.35"/>
    <row r="788" s="10" customFormat="1" ht="13" x14ac:dyDescent="0.35"/>
    <row r="789" s="10" customFormat="1" ht="13" x14ac:dyDescent="0.35"/>
    <row r="790" s="10" customFormat="1" ht="13" x14ac:dyDescent="0.35"/>
    <row r="791" s="10" customFormat="1" ht="13" x14ac:dyDescent="0.35"/>
    <row r="792" s="10" customFormat="1" ht="13" x14ac:dyDescent="0.35"/>
    <row r="793" s="10" customFormat="1" ht="13" x14ac:dyDescent="0.35"/>
    <row r="794" s="10" customFormat="1" ht="13" x14ac:dyDescent="0.35"/>
    <row r="795" s="10" customFormat="1" ht="13" x14ac:dyDescent="0.35"/>
    <row r="796" s="10" customFormat="1" ht="13" x14ac:dyDescent="0.35"/>
    <row r="797" s="10" customFormat="1" ht="13" x14ac:dyDescent="0.35"/>
    <row r="798" s="10" customFormat="1" ht="13" x14ac:dyDescent="0.35"/>
    <row r="799" s="10" customFormat="1" ht="13" x14ac:dyDescent="0.35"/>
    <row r="800" s="10" customFormat="1" ht="13" x14ac:dyDescent="0.35"/>
    <row r="801" s="10" customFormat="1" ht="13" x14ac:dyDescent="0.35"/>
    <row r="802" s="10" customFormat="1" ht="13" x14ac:dyDescent="0.35"/>
    <row r="803" s="10" customFormat="1" ht="13" x14ac:dyDescent="0.35"/>
    <row r="804" s="10" customFormat="1" ht="13" x14ac:dyDescent="0.35"/>
    <row r="805" s="10" customFormat="1" ht="13" x14ac:dyDescent="0.35"/>
    <row r="806" s="10" customFormat="1" ht="13" x14ac:dyDescent="0.35"/>
    <row r="807" s="10" customFormat="1" ht="13" x14ac:dyDescent="0.35"/>
    <row r="808" s="10" customFormat="1" ht="13" x14ac:dyDescent="0.35"/>
    <row r="809" s="10" customFormat="1" ht="13" x14ac:dyDescent="0.35"/>
    <row r="810" s="10" customFormat="1" ht="13" x14ac:dyDescent="0.35"/>
    <row r="811" s="10" customFormat="1" ht="13" x14ac:dyDescent="0.35"/>
    <row r="812" s="10" customFormat="1" ht="13" x14ac:dyDescent="0.35"/>
    <row r="813" s="10" customFormat="1" ht="13" x14ac:dyDescent="0.35"/>
    <row r="814" s="10" customFormat="1" ht="13" x14ac:dyDescent="0.35"/>
    <row r="815" s="10" customFormat="1" ht="13" x14ac:dyDescent="0.35"/>
    <row r="816" s="10" customFormat="1" ht="13" x14ac:dyDescent="0.35"/>
    <row r="817" s="10" customFormat="1" ht="13" x14ac:dyDescent="0.35"/>
    <row r="818" s="10" customFormat="1" ht="13" x14ac:dyDescent="0.35"/>
    <row r="819" s="10" customFormat="1" ht="13" x14ac:dyDescent="0.35"/>
    <row r="820" s="10" customFormat="1" ht="13" x14ac:dyDescent="0.35"/>
    <row r="821" s="10" customFormat="1" ht="13" x14ac:dyDescent="0.35"/>
    <row r="822" s="10" customFormat="1" ht="13" x14ac:dyDescent="0.35"/>
    <row r="823" s="10" customFormat="1" ht="13" x14ac:dyDescent="0.35"/>
    <row r="824" s="10" customFormat="1" ht="13" x14ac:dyDescent="0.35"/>
    <row r="825" s="10" customFormat="1" ht="13" x14ac:dyDescent="0.35"/>
    <row r="826" s="10" customFormat="1" ht="13" x14ac:dyDescent="0.35"/>
    <row r="827" s="10" customFormat="1" ht="13" x14ac:dyDescent="0.35"/>
    <row r="828" s="10" customFormat="1" ht="13" x14ac:dyDescent="0.35"/>
    <row r="829" s="10" customFormat="1" ht="13" x14ac:dyDescent="0.35"/>
    <row r="830" s="10" customFormat="1" ht="13" x14ac:dyDescent="0.35"/>
    <row r="831" s="10" customFormat="1" ht="13" x14ac:dyDescent="0.35"/>
    <row r="832" s="10" customFormat="1" ht="13" x14ac:dyDescent="0.35"/>
    <row r="833" s="10" customFormat="1" ht="13" x14ac:dyDescent="0.35"/>
    <row r="834" s="10" customFormat="1" ht="13" x14ac:dyDescent="0.35"/>
    <row r="835" s="10" customFormat="1" ht="13" x14ac:dyDescent="0.35"/>
    <row r="836" s="10" customFormat="1" ht="13" x14ac:dyDescent="0.35"/>
    <row r="837" s="10" customFormat="1" ht="13" x14ac:dyDescent="0.35"/>
    <row r="838" s="10" customFormat="1" ht="13" x14ac:dyDescent="0.35"/>
    <row r="839" s="10" customFormat="1" ht="13" x14ac:dyDescent="0.35"/>
    <row r="840" s="10" customFormat="1" ht="13" x14ac:dyDescent="0.35"/>
    <row r="841" s="10" customFormat="1" ht="13" x14ac:dyDescent="0.35"/>
    <row r="842" s="10" customFormat="1" ht="13" x14ac:dyDescent="0.35"/>
    <row r="843" s="10" customFormat="1" ht="13" x14ac:dyDescent="0.35"/>
    <row r="844" s="10" customFormat="1" ht="13" x14ac:dyDescent="0.35"/>
    <row r="845" s="10" customFormat="1" ht="13" x14ac:dyDescent="0.35"/>
    <row r="846" s="10" customFormat="1" ht="13" x14ac:dyDescent="0.35"/>
    <row r="847" s="10" customFormat="1" ht="13" x14ac:dyDescent="0.35"/>
    <row r="848" s="10" customFormat="1" ht="13" x14ac:dyDescent="0.35"/>
    <row r="849" s="10" customFormat="1" ht="13" x14ac:dyDescent="0.35"/>
    <row r="850" s="10" customFormat="1" ht="13" x14ac:dyDescent="0.35"/>
    <row r="851" s="10" customFormat="1" ht="13" x14ac:dyDescent="0.35"/>
    <row r="852" s="10" customFormat="1" ht="13" x14ac:dyDescent="0.35"/>
    <row r="853" s="10" customFormat="1" ht="13" x14ac:dyDescent="0.35"/>
    <row r="854" s="10" customFormat="1" ht="13" x14ac:dyDescent="0.35"/>
    <row r="855" s="10" customFormat="1" ht="13" x14ac:dyDescent="0.35"/>
    <row r="856" s="10" customFormat="1" ht="13" x14ac:dyDescent="0.35"/>
    <row r="857" s="10" customFormat="1" ht="13" x14ac:dyDescent="0.35"/>
    <row r="858" s="10" customFormat="1" ht="13" x14ac:dyDescent="0.35"/>
    <row r="859" s="10" customFormat="1" ht="13" x14ac:dyDescent="0.35"/>
    <row r="860" s="10" customFormat="1" ht="13" x14ac:dyDescent="0.35"/>
    <row r="861" s="10" customFormat="1" ht="13" x14ac:dyDescent="0.35"/>
    <row r="862" s="10" customFormat="1" ht="13" x14ac:dyDescent="0.35"/>
    <row r="863" s="10" customFormat="1" ht="13" x14ac:dyDescent="0.35"/>
    <row r="864" s="10" customFormat="1" ht="13" x14ac:dyDescent="0.35"/>
    <row r="865" s="10" customFormat="1" ht="13" x14ac:dyDescent="0.35"/>
    <row r="866" s="10" customFormat="1" ht="13" x14ac:dyDescent="0.35"/>
    <row r="867" s="10" customFormat="1" ht="13" x14ac:dyDescent="0.35"/>
    <row r="868" s="10" customFormat="1" ht="13" x14ac:dyDescent="0.35"/>
    <row r="869" s="10" customFormat="1" ht="13" x14ac:dyDescent="0.35"/>
    <row r="870" s="10" customFormat="1" ht="13" x14ac:dyDescent="0.35"/>
    <row r="871" s="10" customFormat="1" ht="13" x14ac:dyDescent="0.35"/>
    <row r="872" s="10" customFormat="1" ht="13" x14ac:dyDescent="0.35"/>
    <row r="873" s="10" customFormat="1" ht="13" x14ac:dyDescent="0.35"/>
    <row r="874" s="10" customFormat="1" ht="13" x14ac:dyDescent="0.35"/>
    <row r="875" s="10" customFormat="1" ht="13" x14ac:dyDescent="0.35"/>
    <row r="876" s="10" customFormat="1" ht="13" x14ac:dyDescent="0.35"/>
    <row r="877" s="10" customFormat="1" ht="13" x14ac:dyDescent="0.35"/>
    <row r="878" s="10" customFormat="1" ht="13" x14ac:dyDescent="0.35"/>
    <row r="879" s="10" customFormat="1" ht="13" x14ac:dyDescent="0.35"/>
    <row r="880" s="10" customFormat="1" ht="13" x14ac:dyDescent="0.35"/>
    <row r="881" s="10" customFormat="1" ht="13" x14ac:dyDescent="0.35"/>
    <row r="882" s="10" customFormat="1" ht="13" x14ac:dyDescent="0.35"/>
    <row r="883" s="10" customFormat="1" ht="13" x14ac:dyDescent="0.35"/>
    <row r="884" s="10" customFormat="1" ht="13" x14ac:dyDescent="0.35"/>
    <row r="885" s="10" customFormat="1" ht="13" x14ac:dyDescent="0.35"/>
    <row r="886" s="10" customFormat="1" ht="13" x14ac:dyDescent="0.35"/>
    <row r="887" s="10" customFormat="1" ht="13" x14ac:dyDescent="0.35"/>
    <row r="888" s="10" customFormat="1" ht="13" x14ac:dyDescent="0.35"/>
    <row r="889" s="10" customFormat="1" ht="13" x14ac:dyDescent="0.35"/>
    <row r="890" s="10" customFormat="1" ht="13" x14ac:dyDescent="0.35"/>
    <row r="891" s="10" customFormat="1" ht="13" x14ac:dyDescent="0.35"/>
    <row r="892" s="10" customFormat="1" ht="13" x14ac:dyDescent="0.35"/>
    <row r="893" s="10" customFormat="1" ht="13" x14ac:dyDescent="0.35"/>
    <row r="894" s="10" customFormat="1" ht="13" x14ac:dyDescent="0.35"/>
    <row r="895" s="10" customFormat="1" ht="13" x14ac:dyDescent="0.35"/>
    <row r="896" s="10" customFormat="1" ht="13" x14ac:dyDescent="0.35"/>
    <row r="897" s="10" customFormat="1" ht="13" x14ac:dyDescent="0.35"/>
    <row r="898" s="10" customFormat="1" ht="13" x14ac:dyDescent="0.35"/>
    <row r="899" s="10" customFormat="1" ht="13" x14ac:dyDescent="0.35"/>
    <row r="900" s="10" customFormat="1" ht="13" x14ac:dyDescent="0.35"/>
    <row r="901" s="10" customFormat="1" ht="13" x14ac:dyDescent="0.35"/>
    <row r="902" s="10" customFormat="1" ht="13" x14ac:dyDescent="0.35"/>
    <row r="903" s="10" customFormat="1" ht="13" x14ac:dyDescent="0.35"/>
    <row r="904" s="10" customFormat="1" ht="13" x14ac:dyDescent="0.35"/>
    <row r="905" s="10" customFormat="1" ht="13" x14ac:dyDescent="0.35"/>
    <row r="906" s="10" customFormat="1" ht="13" x14ac:dyDescent="0.35"/>
    <row r="907" s="10" customFormat="1" ht="13" x14ac:dyDescent="0.35"/>
    <row r="908" s="10" customFormat="1" ht="13" x14ac:dyDescent="0.35"/>
    <row r="909" s="10" customFormat="1" ht="13" x14ac:dyDescent="0.35"/>
    <row r="910" s="10" customFormat="1" ht="13" x14ac:dyDescent="0.35"/>
    <row r="911" s="10" customFormat="1" ht="13" x14ac:dyDescent="0.35"/>
    <row r="912" s="10" customFormat="1" ht="13" x14ac:dyDescent="0.35"/>
    <row r="913" s="10" customFormat="1" ht="13" x14ac:dyDescent="0.35"/>
    <row r="914" s="10" customFormat="1" ht="13" x14ac:dyDescent="0.35"/>
    <row r="915" s="10" customFormat="1" ht="13" x14ac:dyDescent="0.35"/>
    <row r="916" s="10" customFormat="1" ht="13" x14ac:dyDescent="0.35"/>
    <row r="917" s="10" customFormat="1" ht="13" x14ac:dyDescent="0.35"/>
    <row r="918" s="10" customFormat="1" ht="13" x14ac:dyDescent="0.35"/>
    <row r="919" s="10" customFormat="1" ht="13" x14ac:dyDescent="0.35"/>
    <row r="920" s="10" customFormat="1" ht="13" x14ac:dyDescent="0.35"/>
    <row r="921" s="10" customFormat="1" ht="13" x14ac:dyDescent="0.35"/>
    <row r="922" s="10" customFormat="1" ht="13" x14ac:dyDescent="0.35"/>
    <row r="923" s="10" customFormat="1" ht="13" x14ac:dyDescent="0.35"/>
    <row r="924" s="10" customFormat="1" ht="13" x14ac:dyDescent="0.35"/>
    <row r="925" s="10" customFormat="1" ht="13" x14ac:dyDescent="0.35"/>
    <row r="926" s="10" customFormat="1" ht="13" x14ac:dyDescent="0.35"/>
    <row r="927" s="10" customFormat="1" ht="13" x14ac:dyDescent="0.35"/>
    <row r="928" s="10" customFormat="1" ht="13" x14ac:dyDescent="0.35"/>
    <row r="929" s="10" customFormat="1" ht="13" x14ac:dyDescent="0.35"/>
    <row r="930" s="10" customFormat="1" ht="13" x14ac:dyDescent="0.35"/>
    <row r="931" s="10" customFormat="1" ht="13" x14ac:dyDescent="0.35"/>
    <row r="932" s="10" customFormat="1" ht="13" x14ac:dyDescent="0.35"/>
    <row r="933" s="10" customFormat="1" ht="13" x14ac:dyDescent="0.35"/>
    <row r="934" s="10" customFormat="1" ht="13" x14ac:dyDescent="0.35"/>
    <row r="935" s="10" customFormat="1" ht="13" x14ac:dyDescent="0.35"/>
    <row r="936" s="10" customFormat="1" ht="13" x14ac:dyDescent="0.35"/>
    <row r="937" s="10" customFormat="1" ht="13" x14ac:dyDescent="0.35"/>
    <row r="938" s="10" customFormat="1" ht="13" x14ac:dyDescent="0.35"/>
    <row r="939" s="10" customFormat="1" ht="13" x14ac:dyDescent="0.35"/>
    <row r="940" s="10" customFormat="1" ht="13" x14ac:dyDescent="0.35"/>
    <row r="941" s="10" customFormat="1" ht="13" x14ac:dyDescent="0.35"/>
    <row r="942" s="10" customFormat="1" ht="13" x14ac:dyDescent="0.35"/>
    <row r="943" s="10" customFormat="1" ht="13" x14ac:dyDescent="0.35"/>
    <row r="944" s="10" customFormat="1" ht="13" x14ac:dyDescent="0.35"/>
    <row r="945" s="10" customFormat="1" ht="13" x14ac:dyDescent="0.35"/>
    <row r="946" s="10" customFormat="1" ht="13" x14ac:dyDescent="0.35"/>
    <row r="947" s="10" customFormat="1" ht="13" x14ac:dyDescent="0.35"/>
    <row r="948" s="10" customFormat="1" ht="13" x14ac:dyDescent="0.35"/>
    <row r="949" s="10" customFormat="1" ht="13" x14ac:dyDescent="0.35"/>
    <row r="950" s="10" customFormat="1" ht="13" x14ac:dyDescent="0.35"/>
    <row r="951" s="10" customFormat="1" ht="13" x14ac:dyDescent="0.35"/>
    <row r="952" s="10" customFormat="1" ht="13" x14ac:dyDescent="0.35"/>
    <row r="953" s="10" customFormat="1" ht="13" x14ac:dyDescent="0.35"/>
    <row r="954" s="10" customFormat="1" ht="13" x14ac:dyDescent="0.35"/>
    <row r="955" s="10" customFormat="1" ht="13" x14ac:dyDescent="0.35"/>
    <row r="956" s="10" customFormat="1" ht="13" x14ac:dyDescent="0.35"/>
    <row r="957" s="10" customFormat="1" ht="13" x14ac:dyDescent="0.35"/>
    <row r="958" s="10" customFormat="1" ht="13" x14ac:dyDescent="0.35"/>
    <row r="959" s="10" customFormat="1" ht="13" x14ac:dyDescent="0.35"/>
    <row r="960" s="10" customFormat="1" ht="13" x14ac:dyDescent="0.35"/>
    <row r="961" s="10" customFormat="1" ht="13" x14ac:dyDescent="0.35"/>
    <row r="962" s="10" customFormat="1" ht="13" x14ac:dyDescent="0.35"/>
    <row r="963" s="10" customFormat="1" ht="13" x14ac:dyDescent="0.35"/>
    <row r="964" s="10" customFormat="1" ht="13" x14ac:dyDescent="0.35"/>
    <row r="965" s="10" customFormat="1" ht="13" x14ac:dyDescent="0.35"/>
    <row r="966" s="10" customFormat="1" ht="13" x14ac:dyDescent="0.35"/>
    <row r="967" s="10" customFormat="1" ht="13" x14ac:dyDescent="0.35"/>
    <row r="968" s="10" customFormat="1" ht="13" x14ac:dyDescent="0.35"/>
    <row r="969" s="10" customFormat="1" ht="13" x14ac:dyDescent="0.35"/>
    <row r="970" s="10" customFormat="1" ht="13" x14ac:dyDescent="0.35"/>
    <row r="971" s="10" customFormat="1" ht="13" x14ac:dyDescent="0.35"/>
    <row r="972" s="10" customFormat="1" ht="13" x14ac:dyDescent="0.35"/>
    <row r="973" s="10" customFormat="1" ht="13" x14ac:dyDescent="0.35"/>
    <row r="974" s="10" customFormat="1" ht="13" x14ac:dyDescent="0.35"/>
    <row r="975" s="10" customFormat="1" ht="13" x14ac:dyDescent="0.35"/>
    <row r="976" s="10" customFormat="1" ht="13" x14ac:dyDescent="0.35"/>
    <row r="977" s="10" customFormat="1" ht="13" x14ac:dyDescent="0.35"/>
    <row r="978" s="10" customFormat="1" ht="13" x14ac:dyDescent="0.35"/>
    <row r="979" s="10" customFormat="1" ht="13" x14ac:dyDescent="0.35"/>
    <row r="980" s="10" customFormat="1" ht="13" x14ac:dyDescent="0.35"/>
    <row r="981" s="10" customFormat="1" ht="13" x14ac:dyDescent="0.35"/>
    <row r="982" s="10" customFormat="1" ht="13" x14ac:dyDescent="0.35"/>
    <row r="983" s="10" customFormat="1" ht="13" x14ac:dyDescent="0.35"/>
    <row r="984" s="10" customFormat="1" ht="13" x14ac:dyDescent="0.35"/>
    <row r="985" s="10" customFormat="1" ht="13" x14ac:dyDescent="0.35"/>
    <row r="986" s="10" customFormat="1" ht="13" x14ac:dyDescent="0.35"/>
    <row r="987" s="10" customFormat="1" ht="13" x14ac:dyDescent="0.35"/>
    <row r="988" s="10" customFormat="1" ht="13" x14ac:dyDescent="0.35"/>
    <row r="989" s="10" customFormat="1" ht="13" x14ac:dyDescent="0.35"/>
    <row r="990" s="10" customFormat="1" ht="13" x14ac:dyDescent="0.35"/>
    <row r="991" s="10" customFormat="1" ht="13" x14ac:dyDescent="0.35"/>
    <row r="992" s="10" customFormat="1" ht="13" x14ac:dyDescent="0.35"/>
    <row r="993" s="10" customFormat="1" ht="13" x14ac:dyDescent="0.35"/>
    <row r="994" s="10" customFormat="1" ht="13" x14ac:dyDescent="0.35"/>
    <row r="995" s="10" customFormat="1" ht="13" x14ac:dyDescent="0.35"/>
    <row r="996" s="10" customFormat="1" ht="13" x14ac:dyDescent="0.35"/>
    <row r="997" s="10" customFormat="1" ht="13" x14ac:dyDescent="0.35"/>
    <row r="998" s="10" customFormat="1" ht="13" x14ac:dyDescent="0.35"/>
    <row r="999" s="10" customFormat="1" ht="13" x14ac:dyDescent="0.35"/>
    <row r="1000" s="10" customFormat="1" ht="13" x14ac:dyDescent="0.35"/>
    <row r="1001" s="10" customFormat="1" ht="13" x14ac:dyDescent="0.35"/>
    <row r="1002" s="10" customFormat="1" ht="13" x14ac:dyDescent="0.35"/>
    <row r="1003" s="10" customFormat="1" ht="13" x14ac:dyDescent="0.35"/>
    <row r="1004" s="10" customFormat="1" ht="13" x14ac:dyDescent="0.35"/>
    <row r="1005" s="10" customFormat="1" ht="13" x14ac:dyDescent="0.35"/>
    <row r="1006" s="10" customFormat="1" ht="13" x14ac:dyDescent="0.35"/>
    <row r="1007" s="10" customFormat="1" ht="13" x14ac:dyDescent="0.35"/>
    <row r="1008" s="10" customFormat="1" ht="13" x14ac:dyDescent="0.35"/>
    <row r="1009" s="10" customFormat="1" ht="13" x14ac:dyDescent="0.35"/>
    <row r="1010" s="10" customFormat="1" ht="13" x14ac:dyDescent="0.35"/>
    <row r="1011" s="10" customFormat="1" ht="13" x14ac:dyDescent="0.35"/>
    <row r="1012" s="10" customFormat="1" ht="13" x14ac:dyDescent="0.35"/>
    <row r="1013" s="10" customFormat="1" ht="13" x14ac:dyDescent="0.35"/>
    <row r="1014" s="10" customFormat="1" ht="13" x14ac:dyDescent="0.35"/>
    <row r="1015" s="10" customFormat="1" ht="13" x14ac:dyDescent="0.35"/>
    <row r="1016" s="10" customFormat="1" ht="13" x14ac:dyDescent="0.35"/>
    <row r="1017" s="10" customFormat="1" ht="13" x14ac:dyDescent="0.35"/>
    <row r="1018" s="10" customFormat="1" ht="13" x14ac:dyDescent="0.35"/>
    <row r="1019" s="10" customFormat="1" ht="13" x14ac:dyDescent="0.35"/>
    <row r="1020" s="10" customFormat="1" ht="13" x14ac:dyDescent="0.35"/>
    <row r="1021" s="10" customFormat="1" ht="13" x14ac:dyDescent="0.35"/>
    <row r="1022" s="10" customFormat="1" ht="13" x14ac:dyDescent="0.35"/>
    <row r="1023" s="10" customFormat="1" ht="13" x14ac:dyDescent="0.35"/>
    <row r="1024" s="10" customFormat="1" ht="13" x14ac:dyDescent="0.35"/>
    <row r="1025" s="10" customFormat="1" ht="13" x14ac:dyDescent="0.35"/>
    <row r="1026" s="10" customFormat="1" ht="13" x14ac:dyDescent="0.35"/>
    <row r="1027" s="10" customFormat="1" ht="13" x14ac:dyDescent="0.35"/>
    <row r="1028" s="10" customFormat="1" ht="13" x14ac:dyDescent="0.35"/>
    <row r="1029" s="10" customFormat="1" ht="13" x14ac:dyDescent="0.35"/>
    <row r="1030" s="10" customFormat="1" ht="13" x14ac:dyDescent="0.35"/>
    <row r="1031" s="10" customFormat="1" ht="13" x14ac:dyDescent="0.35"/>
    <row r="1032" s="10" customFormat="1" ht="13" x14ac:dyDescent="0.35"/>
    <row r="1033" s="10" customFormat="1" ht="13" x14ac:dyDescent="0.35"/>
    <row r="1034" s="10" customFormat="1" ht="13" x14ac:dyDescent="0.35"/>
    <row r="1035" s="10" customFormat="1" ht="13" x14ac:dyDescent="0.35"/>
    <row r="1036" s="10" customFormat="1" ht="13" x14ac:dyDescent="0.35"/>
    <row r="1037" s="10" customFormat="1" ht="13" x14ac:dyDescent="0.35"/>
    <row r="1038" s="10" customFormat="1" ht="13" x14ac:dyDescent="0.35"/>
    <row r="1039" s="10" customFormat="1" ht="13" x14ac:dyDescent="0.35"/>
    <row r="1040" s="10" customFormat="1" ht="13" x14ac:dyDescent="0.35"/>
    <row r="1041" s="10" customFormat="1" ht="13" x14ac:dyDescent="0.35"/>
    <row r="1042" s="10" customFormat="1" ht="13" x14ac:dyDescent="0.35"/>
    <row r="1043" s="10" customFormat="1" ht="13" x14ac:dyDescent="0.35"/>
    <row r="1044" s="10" customFormat="1" ht="13" x14ac:dyDescent="0.35"/>
    <row r="1045" s="10" customFormat="1" ht="13" x14ac:dyDescent="0.35"/>
    <row r="1046" s="10" customFormat="1" ht="13" x14ac:dyDescent="0.35"/>
    <row r="1047" s="10" customFormat="1" ht="13" x14ac:dyDescent="0.35"/>
    <row r="1048" s="10" customFormat="1" ht="13" x14ac:dyDescent="0.35"/>
    <row r="1049" s="10" customFormat="1" ht="13" x14ac:dyDescent="0.35"/>
    <row r="1050" s="10" customFormat="1" ht="13" x14ac:dyDescent="0.35"/>
    <row r="1051" s="10" customFormat="1" ht="13" x14ac:dyDescent="0.35"/>
    <row r="1052" s="10" customFormat="1" ht="13" x14ac:dyDescent="0.35"/>
    <row r="1053" s="10" customFormat="1" ht="13" x14ac:dyDescent="0.35"/>
    <row r="1054" s="10" customFormat="1" ht="13" x14ac:dyDescent="0.35"/>
    <row r="1055" s="10" customFormat="1" ht="13" x14ac:dyDescent="0.35"/>
    <row r="1056" s="10" customFormat="1" ht="13" x14ac:dyDescent="0.35"/>
    <row r="1057" s="10" customFormat="1" ht="13" x14ac:dyDescent="0.35"/>
    <row r="1058" s="10" customFormat="1" ht="13" x14ac:dyDescent="0.35"/>
    <row r="1059" s="10" customFormat="1" ht="13" x14ac:dyDescent="0.35"/>
    <row r="1060" s="10" customFormat="1" ht="13" x14ac:dyDescent="0.35"/>
    <row r="1061" s="10" customFormat="1" ht="13" x14ac:dyDescent="0.35"/>
    <row r="1062" s="10" customFormat="1" ht="13" x14ac:dyDescent="0.35"/>
    <row r="1063" s="10" customFormat="1" ht="13" x14ac:dyDescent="0.35"/>
    <row r="1064" s="10" customFormat="1" ht="13" x14ac:dyDescent="0.35"/>
    <row r="1065" s="10" customFormat="1" ht="13" x14ac:dyDescent="0.35"/>
    <row r="1066" s="10" customFormat="1" ht="13" x14ac:dyDescent="0.35"/>
    <row r="1067" s="10" customFormat="1" ht="13" x14ac:dyDescent="0.35"/>
    <row r="1068" s="10" customFormat="1" ht="13" x14ac:dyDescent="0.35"/>
    <row r="1069" s="10" customFormat="1" ht="13" x14ac:dyDescent="0.35"/>
    <row r="1070" s="10" customFormat="1" ht="13" x14ac:dyDescent="0.35"/>
    <row r="1071" s="10" customFormat="1" ht="13" x14ac:dyDescent="0.35"/>
  </sheetData>
  <sheetProtection sheet="1" objects="1" scenarios="1" formatCells="0" formatColumns="0" formatRows="0" sort="0" autoFilter="0"/>
  <autoFilter ref="A4:I6" xr:uid="{20952F15-333B-459B-B25A-1639B9833C28}"/>
  <mergeCells count="4">
    <mergeCell ref="C2:C3"/>
    <mergeCell ref="H2:I2"/>
    <mergeCell ref="D2:E2"/>
    <mergeCell ref="F2:G2"/>
  </mergeCells>
  <conditionalFormatting sqref="D5:E5 G5:I5 D6:I6">
    <cfRule type="cellIs" dxfId="7" priority="37" operator="between">
      <formula>10</formula>
      <formula>9999.999</formula>
    </cfRule>
    <cfRule type="cellIs" dxfId="6" priority="38" operator="greaterThanOrEqual">
      <formula>10000</formula>
    </cfRule>
    <cfRule type="cellIs" dxfId="5" priority="39" operator="lessThan">
      <formula>0.1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35A7C535-E414-4276-9776-E5A399A65A67}">
            <xm:f>'Exposure Inputs'!$F$61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E5:E6 G5:G6 I5:I6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F4D0-2121-4DBD-8B3F-CA04C3C4B3FA}">
  <sheetPr codeName="Sheet18"/>
  <dimension ref="A1:I1094"/>
  <sheetViews>
    <sheetView zoomScale="110" zoomScaleNormal="110" workbookViewId="0"/>
  </sheetViews>
  <sheetFormatPr defaultColWidth="8.6328125" defaultRowHeight="14.5" x14ac:dyDescent="0.35"/>
  <cols>
    <col min="1" max="1" width="17" style="2" bestFit="1" customWidth="1"/>
    <col min="2" max="2" width="18.6328125" style="2" customWidth="1"/>
    <col min="3" max="3" width="20.36328125" style="2" customWidth="1"/>
    <col min="4" max="4" width="15.6328125" style="2" customWidth="1"/>
    <col min="5" max="5" width="17.1796875" style="2" customWidth="1"/>
    <col min="6" max="6" width="11.6328125" style="2" customWidth="1"/>
    <col min="7" max="7" width="16.81640625" style="2" customWidth="1"/>
    <col min="8" max="8" width="14.54296875" style="2" customWidth="1"/>
    <col min="9" max="9" width="19" style="2" customWidth="1"/>
    <col min="10" max="16384" width="8.6328125" style="2"/>
  </cols>
  <sheetData>
    <row r="1" spans="1:9" ht="26.25" customHeight="1" x14ac:dyDescent="0.35">
      <c r="C1" s="8" t="s">
        <v>42</v>
      </c>
    </row>
    <row r="2" spans="1:9" s="10" customFormat="1" ht="20.25" customHeight="1" x14ac:dyDescent="0.35">
      <c r="C2" s="80" t="s">
        <v>41</v>
      </c>
      <c r="D2" s="81" t="s">
        <v>20</v>
      </c>
      <c r="E2" s="81"/>
      <c r="F2" s="78" t="s">
        <v>23</v>
      </c>
      <c r="G2" s="78"/>
      <c r="H2" s="78" t="s">
        <v>24</v>
      </c>
      <c r="I2" s="78"/>
    </row>
    <row r="3" spans="1:9" s="10" customFormat="1" ht="24.75" customHeight="1" x14ac:dyDescent="0.35">
      <c r="C3" s="80"/>
      <c r="D3" s="67" t="s">
        <v>26</v>
      </c>
      <c r="E3" s="67" t="s">
        <v>27</v>
      </c>
      <c r="F3" s="66" t="s">
        <v>26</v>
      </c>
      <c r="G3" s="66" t="s">
        <v>27</v>
      </c>
      <c r="H3" s="66" t="s">
        <v>26</v>
      </c>
      <c r="I3" s="66" t="s">
        <v>27</v>
      </c>
    </row>
    <row r="4" spans="1:9" s="10" customFormat="1" ht="48" customHeight="1" x14ac:dyDescent="0.35">
      <c r="A4" s="11" t="s">
        <v>28</v>
      </c>
      <c r="B4" s="11" t="s">
        <v>232</v>
      </c>
      <c r="C4" s="11" t="s">
        <v>32</v>
      </c>
      <c r="D4" s="13" t="s">
        <v>33</v>
      </c>
      <c r="E4" s="13" t="s">
        <v>35</v>
      </c>
      <c r="F4" s="11" t="s">
        <v>33</v>
      </c>
      <c r="G4" s="11" t="s">
        <v>35</v>
      </c>
      <c r="H4" s="11" t="s">
        <v>33</v>
      </c>
      <c r="I4" s="11" t="s">
        <v>35</v>
      </c>
    </row>
    <row r="5" spans="1:9" s="10" customFormat="1" ht="39" x14ac:dyDescent="0.35">
      <c r="A5" s="14" t="s">
        <v>37</v>
      </c>
      <c r="B5" s="25">
        <v>246</v>
      </c>
      <c r="C5" s="27">
        <v>10.3</v>
      </c>
      <c r="D5" s="20">
        <f>($C5*'Exposure Inputs'!$C$54*'Exposure Inputs'!$C$48*'Exposure Inputs'!$C$51*'Exposure Inputs'!$C$55*'Exposure Inputs'!$C$56)/'Exposure Inputs'!$C$47</f>
        <v>7.00464375E-5</v>
      </c>
      <c r="E5" s="20">
        <f>'Exposure Inputs'!$E$61/$D5</f>
        <v>15703.867880504275</v>
      </c>
      <c r="F5" s="20">
        <f>($C5*'Exposure Inputs'!$C$54*'Exposure Inputs'!$D$48*'Exposure Inputs'!$D$51*'Exposure Inputs'!$C$55*'Exposure Inputs'!$C$56)/'Exposure Inputs'!$D$47</f>
        <v>5.3628908450704232E-5</v>
      </c>
      <c r="G5" s="20">
        <f>'Exposure Inputs'!$E$61/$F5</f>
        <v>20511.325547696382</v>
      </c>
      <c r="H5" s="20">
        <f>($C5*'Exposure Inputs'!$C$54*'Exposure Inputs'!$E$48*'Exposure Inputs'!$E$51*'Exposure Inputs'!$C$55*'Exposure Inputs'!$C$56)/'Exposure Inputs'!$E$47</f>
        <v>3.2532452830188683E-5</v>
      </c>
      <c r="I5" s="20">
        <f>'Exposure Inputs'!$E$61/$H5</f>
        <v>33812.39053021076</v>
      </c>
    </row>
    <row r="6" spans="1:9" s="10" customFormat="1" ht="26" x14ac:dyDescent="0.35">
      <c r="A6" s="14" t="s">
        <v>38</v>
      </c>
      <c r="B6" s="25">
        <v>260</v>
      </c>
      <c r="C6" s="25">
        <v>150</v>
      </c>
      <c r="D6" s="20">
        <f>($C6*'Exposure Inputs'!$C$54*'Exposure Inputs'!$C$48*'Exposure Inputs'!$C$51*'Exposure Inputs'!$C$55*'Exposure Inputs'!$C$56)/'Exposure Inputs'!$C$47</f>
        <v>1.0200937499999997E-3</v>
      </c>
      <c r="E6" s="20">
        <f>'Exposure Inputs'!$E$61/$D6</f>
        <v>1078.3322611279605</v>
      </c>
      <c r="F6" s="20">
        <f>($C6*'Exposure Inputs'!$C$54*'Exposure Inputs'!$D$48*'Exposure Inputs'!$D$51*'Exposure Inputs'!$C$55*'Exposure Inputs'!$C$56)/'Exposure Inputs'!$D$47</f>
        <v>7.8100352112676051E-4</v>
      </c>
      <c r="G6" s="20">
        <f>'Exposure Inputs'!$E$61/$F6</f>
        <v>1408.4443542751519</v>
      </c>
      <c r="H6" s="20">
        <f>($C6*'Exposure Inputs'!$C$54*'Exposure Inputs'!$E$48*'Exposure Inputs'!$E$51*'Exposure Inputs'!$C$55*'Exposure Inputs'!$C$56)/'Exposure Inputs'!$E$47</f>
        <v>4.7377358490566034E-4</v>
      </c>
      <c r="I6" s="20">
        <f>'Exposure Inputs'!$E$61/$H6</f>
        <v>2321.7841497411396</v>
      </c>
    </row>
    <row r="7" spans="1:9" s="10" customFormat="1" ht="13" x14ac:dyDescent="0.35"/>
    <row r="8" spans="1:9" s="10" customFormat="1" ht="13" x14ac:dyDescent="0.35"/>
    <row r="9" spans="1:9" s="10" customFormat="1" ht="13" x14ac:dyDescent="0.35"/>
    <row r="10" spans="1:9" s="10" customFormat="1" ht="13" x14ac:dyDescent="0.35"/>
    <row r="11" spans="1:9" s="10" customFormat="1" ht="13" x14ac:dyDescent="0.35"/>
    <row r="12" spans="1:9" s="10" customFormat="1" ht="13" x14ac:dyDescent="0.35"/>
    <row r="13" spans="1:9" s="10" customFormat="1" ht="13" x14ac:dyDescent="0.35"/>
    <row r="14" spans="1:9" s="10" customFormat="1" ht="13" x14ac:dyDescent="0.35"/>
    <row r="15" spans="1:9" s="10" customFormat="1" ht="13" x14ac:dyDescent="0.35"/>
    <row r="16" spans="1:9" s="10" customFormat="1" ht="13" x14ac:dyDescent="0.35"/>
    <row r="17" s="10" customFormat="1" ht="13" x14ac:dyDescent="0.35"/>
    <row r="18" s="10" customFormat="1" ht="13" x14ac:dyDescent="0.35"/>
    <row r="19" s="10" customFormat="1" ht="13" x14ac:dyDescent="0.35"/>
    <row r="20" s="10" customFormat="1" ht="13" x14ac:dyDescent="0.35"/>
    <row r="21" s="10" customFormat="1" ht="13" x14ac:dyDescent="0.35"/>
    <row r="22" s="10" customFormat="1" ht="13" x14ac:dyDescent="0.35"/>
    <row r="23" s="10" customFormat="1" ht="13" x14ac:dyDescent="0.35"/>
    <row r="24" s="10" customFormat="1" ht="13" x14ac:dyDescent="0.35"/>
    <row r="25" s="10" customFormat="1" ht="13" x14ac:dyDescent="0.35"/>
    <row r="26" s="10" customFormat="1" ht="13" x14ac:dyDescent="0.35"/>
    <row r="27" s="10" customFormat="1" ht="13" x14ac:dyDescent="0.35"/>
    <row r="28" s="10" customFormat="1" ht="13" x14ac:dyDescent="0.35"/>
    <row r="29" s="10" customFormat="1" ht="13" x14ac:dyDescent="0.35"/>
    <row r="30" s="10" customFormat="1" ht="13" x14ac:dyDescent="0.35"/>
    <row r="31" s="10" customFormat="1" ht="13" x14ac:dyDescent="0.35"/>
    <row r="32" s="10" customFormat="1" ht="13" x14ac:dyDescent="0.35"/>
    <row r="33" s="10" customFormat="1" ht="13" x14ac:dyDescent="0.35"/>
    <row r="34" s="10" customFormat="1" ht="13" x14ac:dyDescent="0.35"/>
    <row r="35" s="10" customFormat="1" ht="13" x14ac:dyDescent="0.35"/>
    <row r="36" s="10" customFormat="1" ht="13" x14ac:dyDescent="0.35"/>
    <row r="37" s="10" customFormat="1" ht="13" x14ac:dyDescent="0.35"/>
    <row r="38" s="10" customFormat="1" ht="13" x14ac:dyDescent="0.35"/>
    <row r="39" s="10" customFormat="1" ht="13" x14ac:dyDescent="0.35"/>
    <row r="40" s="10" customFormat="1" ht="13" x14ac:dyDescent="0.35"/>
    <row r="41" s="10" customFormat="1" ht="13" x14ac:dyDescent="0.35"/>
    <row r="42" s="10" customFormat="1" ht="13" x14ac:dyDescent="0.35"/>
    <row r="43" s="10" customFormat="1" ht="13" x14ac:dyDescent="0.35"/>
    <row r="44" s="10" customFormat="1" ht="13" x14ac:dyDescent="0.35"/>
    <row r="45" s="10" customFormat="1" ht="13" x14ac:dyDescent="0.35"/>
    <row r="46" s="10" customFormat="1" ht="13" x14ac:dyDescent="0.35"/>
    <row r="47" s="10" customFormat="1" ht="13" x14ac:dyDescent="0.35"/>
    <row r="48" s="10" customFormat="1" ht="13" x14ac:dyDescent="0.35"/>
    <row r="49" s="10" customFormat="1" ht="13" x14ac:dyDescent="0.35"/>
    <row r="50" s="10" customFormat="1" ht="13" x14ac:dyDescent="0.35"/>
    <row r="51" s="10" customFormat="1" ht="13" x14ac:dyDescent="0.35"/>
    <row r="52" s="10" customFormat="1" ht="13" x14ac:dyDescent="0.35"/>
    <row r="53" s="10" customFormat="1" ht="13" x14ac:dyDescent="0.35"/>
    <row r="54" s="10" customFormat="1" ht="13" x14ac:dyDescent="0.35"/>
    <row r="55" s="10" customFormat="1" ht="13" x14ac:dyDescent="0.35"/>
    <row r="56" s="10" customFormat="1" ht="13" x14ac:dyDescent="0.35"/>
    <row r="57" s="10" customFormat="1" ht="13" x14ac:dyDescent="0.35"/>
    <row r="58" s="10" customFormat="1" ht="13" x14ac:dyDescent="0.35"/>
    <row r="59" s="10" customFormat="1" ht="13" x14ac:dyDescent="0.35"/>
    <row r="60" s="10" customFormat="1" ht="13" x14ac:dyDescent="0.35"/>
    <row r="61" s="10" customFormat="1" ht="13" x14ac:dyDescent="0.35"/>
    <row r="62" s="10" customFormat="1" ht="13" x14ac:dyDescent="0.35"/>
    <row r="63" s="10" customFormat="1" ht="13" x14ac:dyDescent="0.35"/>
    <row r="64" s="10" customFormat="1" ht="13" x14ac:dyDescent="0.35"/>
    <row r="65" s="10" customFormat="1" ht="13" x14ac:dyDescent="0.35"/>
    <row r="66" s="10" customFormat="1" ht="13" x14ac:dyDescent="0.35"/>
    <row r="67" s="10" customFormat="1" ht="13" x14ac:dyDescent="0.35"/>
    <row r="68" s="10" customFormat="1" ht="13" x14ac:dyDescent="0.35"/>
    <row r="69" s="10" customFormat="1" ht="13" x14ac:dyDescent="0.35"/>
    <row r="70" s="10" customFormat="1" ht="13" x14ac:dyDescent="0.35"/>
    <row r="71" s="10" customFormat="1" ht="13" x14ac:dyDescent="0.35"/>
    <row r="72" s="10" customFormat="1" ht="13" x14ac:dyDescent="0.35"/>
    <row r="73" s="10" customFormat="1" ht="13" x14ac:dyDescent="0.35"/>
    <row r="74" s="10" customFormat="1" ht="13" x14ac:dyDescent="0.35"/>
    <row r="75" s="10" customFormat="1" ht="13" x14ac:dyDescent="0.35"/>
    <row r="76" s="10" customFormat="1" ht="13" x14ac:dyDescent="0.35"/>
    <row r="77" s="10" customFormat="1" ht="13" x14ac:dyDescent="0.35"/>
    <row r="78" s="10" customFormat="1" ht="13" x14ac:dyDescent="0.35"/>
    <row r="79" s="10" customFormat="1" ht="13" x14ac:dyDescent="0.35"/>
    <row r="80" s="10" customFormat="1" ht="13" x14ac:dyDescent="0.35"/>
    <row r="81" s="10" customFormat="1" ht="13" x14ac:dyDescent="0.35"/>
    <row r="82" s="10" customFormat="1" ht="13" x14ac:dyDescent="0.35"/>
    <row r="83" s="10" customFormat="1" ht="13" x14ac:dyDescent="0.35"/>
    <row r="84" s="10" customFormat="1" ht="13" x14ac:dyDescent="0.35"/>
    <row r="85" s="10" customFormat="1" ht="13" x14ac:dyDescent="0.35"/>
    <row r="86" s="10" customFormat="1" ht="13" x14ac:dyDescent="0.35"/>
    <row r="87" s="10" customFormat="1" ht="13" x14ac:dyDescent="0.35"/>
    <row r="88" s="10" customFormat="1" ht="13" x14ac:dyDescent="0.35"/>
    <row r="89" s="10" customFormat="1" ht="13" x14ac:dyDescent="0.35"/>
    <row r="90" s="10" customFormat="1" ht="13" x14ac:dyDescent="0.35"/>
    <row r="91" s="10" customFormat="1" ht="13" x14ac:dyDescent="0.35"/>
    <row r="92" s="10" customFormat="1" ht="13" x14ac:dyDescent="0.35"/>
    <row r="93" s="10" customFormat="1" ht="13" x14ac:dyDescent="0.35"/>
    <row r="94" s="10" customFormat="1" ht="13" x14ac:dyDescent="0.35"/>
    <row r="95" s="10" customFormat="1" ht="13" x14ac:dyDescent="0.35"/>
    <row r="96" s="10" customFormat="1" ht="13" x14ac:dyDescent="0.35"/>
    <row r="97" s="10" customFormat="1" ht="13" x14ac:dyDescent="0.35"/>
    <row r="98" s="10" customFormat="1" ht="13" x14ac:dyDescent="0.35"/>
    <row r="99" s="10" customFormat="1" ht="13" x14ac:dyDescent="0.35"/>
    <row r="100" s="10" customFormat="1" ht="13" x14ac:dyDescent="0.35"/>
    <row r="101" s="10" customFormat="1" ht="13" x14ac:dyDescent="0.35"/>
    <row r="102" s="10" customFormat="1" ht="13" x14ac:dyDescent="0.35"/>
    <row r="103" s="10" customFormat="1" ht="13" x14ac:dyDescent="0.35"/>
    <row r="104" s="10" customFormat="1" ht="13" x14ac:dyDescent="0.35"/>
    <row r="105" s="10" customFormat="1" ht="13" x14ac:dyDescent="0.35"/>
    <row r="106" s="10" customFormat="1" ht="13" x14ac:dyDescent="0.35"/>
    <row r="107" s="10" customFormat="1" ht="13" x14ac:dyDescent="0.35"/>
    <row r="108" s="10" customFormat="1" ht="13" x14ac:dyDescent="0.35"/>
    <row r="109" s="10" customFormat="1" ht="13" x14ac:dyDescent="0.35"/>
    <row r="110" s="10" customFormat="1" ht="13" x14ac:dyDescent="0.35"/>
    <row r="111" s="10" customFormat="1" ht="13" x14ac:dyDescent="0.35"/>
    <row r="112" s="10" customFormat="1" ht="13" x14ac:dyDescent="0.35"/>
    <row r="113" s="10" customFormat="1" ht="13" x14ac:dyDescent="0.35"/>
    <row r="114" s="10" customFormat="1" ht="13" x14ac:dyDescent="0.35"/>
    <row r="115" s="10" customFormat="1" ht="13" x14ac:dyDescent="0.35"/>
    <row r="116" s="10" customFormat="1" ht="13" x14ac:dyDescent="0.35"/>
    <row r="117" s="10" customFormat="1" ht="13" x14ac:dyDescent="0.35"/>
    <row r="118" s="10" customFormat="1" ht="13" x14ac:dyDescent="0.35"/>
    <row r="119" s="10" customFormat="1" ht="13" x14ac:dyDescent="0.35"/>
    <row r="120" s="10" customFormat="1" ht="13" x14ac:dyDescent="0.35"/>
    <row r="121" s="10" customFormat="1" ht="13" x14ac:dyDescent="0.35"/>
    <row r="122" s="10" customFormat="1" ht="13" x14ac:dyDescent="0.35"/>
    <row r="123" s="10" customFormat="1" ht="13" x14ac:dyDescent="0.35"/>
    <row r="124" s="10" customFormat="1" ht="13" x14ac:dyDescent="0.35"/>
    <row r="125" s="10" customFormat="1" ht="13" x14ac:dyDescent="0.35"/>
    <row r="126" s="10" customFormat="1" ht="13" x14ac:dyDescent="0.35"/>
    <row r="127" s="10" customFormat="1" ht="13" x14ac:dyDescent="0.35"/>
    <row r="128" s="10" customFormat="1" ht="13" x14ac:dyDescent="0.35"/>
    <row r="129" s="10" customFormat="1" ht="13" x14ac:dyDescent="0.35"/>
    <row r="130" s="10" customFormat="1" ht="13" x14ac:dyDescent="0.35"/>
    <row r="131" s="10" customFormat="1" ht="13" x14ac:dyDescent="0.35"/>
    <row r="132" s="10" customFormat="1" ht="13" x14ac:dyDescent="0.35"/>
    <row r="133" s="10" customFormat="1" ht="13" x14ac:dyDescent="0.35"/>
    <row r="134" s="10" customFormat="1" ht="13" x14ac:dyDescent="0.35"/>
    <row r="135" s="10" customFormat="1" ht="13" x14ac:dyDescent="0.35"/>
    <row r="136" s="10" customFormat="1" ht="13" x14ac:dyDescent="0.35"/>
    <row r="137" s="10" customFormat="1" ht="13" x14ac:dyDescent="0.35"/>
    <row r="138" s="10" customFormat="1" ht="13" x14ac:dyDescent="0.35"/>
    <row r="139" s="10" customFormat="1" ht="13" x14ac:dyDescent="0.35"/>
    <row r="140" s="10" customFormat="1" ht="13" x14ac:dyDescent="0.35"/>
    <row r="141" s="10" customFormat="1" ht="13" x14ac:dyDescent="0.35"/>
    <row r="142" s="10" customFormat="1" ht="13" x14ac:dyDescent="0.35"/>
    <row r="143" s="10" customFormat="1" ht="13" x14ac:dyDescent="0.35"/>
    <row r="144" s="10" customFormat="1" ht="13" x14ac:dyDescent="0.35"/>
    <row r="145" s="10" customFormat="1" ht="13" x14ac:dyDescent="0.35"/>
    <row r="146" s="10" customFormat="1" ht="13" x14ac:dyDescent="0.35"/>
    <row r="147" s="10" customFormat="1" ht="13" x14ac:dyDescent="0.35"/>
    <row r="148" s="10" customFormat="1" ht="13" x14ac:dyDescent="0.35"/>
    <row r="149" s="10" customFormat="1" ht="13" x14ac:dyDescent="0.35"/>
    <row r="150" s="10" customFormat="1" ht="13" x14ac:dyDescent="0.35"/>
    <row r="151" s="10" customFormat="1" ht="13" x14ac:dyDescent="0.35"/>
    <row r="152" s="10" customFormat="1" ht="13" x14ac:dyDescent="0.35"/>
    <row r="153" s="10" customFormat="1" ht="13" x14ac:dyDescent="0.35"/>
    <row r="154" s="10" customFormat="1" ht="13" x14ac:dyDescent="0.35"/>
    <row r="155" s="10" customFormat="1" ht="13" x14ac:dyDescent="0.35"/>
    <row r="156" s="10" customFormat="1" ht="13" x14ac:dyDescent="0.35"/>
    <row r="157" s="10" customFormat="1" ht="13" x14ac:dyDescent="0.35"/>
    <row r="158" s="10" customFormat="1" ht="13" x14ac:dyDescent="0.35"/>
    <row r="159" s="10" customFormat="1" ht="13" x14ac:dyDescent="0.35"/>
    <row r="160" s="10" customFormat="1" ht="13" x14ac:dyDescent="0.35"/>
    <row r="161" s="10" customFormat="1" ht="13" x14ac:dyDescent="0.35"/>
    <row r="162" s="10" customFormat="1" ht="13" x14ac:dyDescent="0.35"/>
    <row r="163" s="10" customFormat="1" ht="13" x14ac:dyDescent="0.35"/>
    <row r="164" s="10" customFormat="1" ht="13" x14ac:dyDescent="0.35"/>
    <row r="165" s="10" customFormat="1" ht="13" x14ac:dyDescent="0.35"/>
    <row r="166" s="10" customFormat="1" ht="13" x14ac:dyDescent="0.35"/>
    <row r="167" s="10" customFormat="1" ht="13" x14ac:dyDescent="0.35"/>
    <row r="168" s="10" customFormat="1" ht="13" x14ac:dyDescent="0.35"/>
    <row r="169" s="10" customFormat="1" ht="13" x14ac:dyDescent="0.35"/>
    <row r="170" s="10" customFormat="1" ht="13" x14ac:dyDescent="0.35"/>
    <row r="171" s="10" customFormat="1" ht="13" x14ac:dyDescent="0.35"/>
    <row r="172" s="10" customFormat="1" ht="13" x14ac:dyDescent="0.35"/>
    <row r="173" s="10" customFormat="1" ht="13" x14ac:dyDescent="0.35"/>
    <row r="174" s="10" customFormat="1" ht="13" x14ac:dyDescent="0.35"/>
    <row r="175" s="10" customFormat="1" ht="13" x14ac:dyDescent="0.35"/>
    <row r="176" s="10" customFormat="1" ht="13" x14ac:dyDescent="0.35"/>
    <row r="177" s="10" customFormat="1" ht="13" x14ac:dyDescent="0.35"/>
    <row r="178" s="10" customFormat="1" ht="13" x14ac:dyDescent="0.35"/>
    <row r="179" s="10" customFormat="1" ht="13" x14ac:dyDescent="0.35"/>
    <row r="180" s="10" customFormat="1" ht="13" x14ac:dyDescent="0.35"/>
    <row r="181" s="10" customFormat="1" ht="13" x14ac:dyDescent="0.35"/>
    <row r="182" s="10" customFormat="1" ht="13" x14ac:dyDescent="0.35"/>
    <row r="183" s="10" customFormat="1" ht="13" x14ac:dyDescent="0.35"/>
    <row r="184" s="10" customFormat="1" ht="13" x14ac:dyDescent="0.35"/>
    <row r="185" s="10" customFormat="1" ht="13" x14ac:dyDescent="0.35"/>
    <row r="186" s="10" customFormat="1" ht="13" x14ac:dyDescent="0.35"/>
    <row r="187" s="10" customFormat="1" ht="13" x14ac:dyDescent="0.35"/>
    <row r="188" s="10" customFormat="1" ht="13" x14ac:dyDescent="0.35"/>
    <row r="189" s="10" customFormat="1" ht="13" x14ac:dyDescent="0.35"/>
    <row r="190" s="10" customFormat="1" ht="13" x14ac:dyDescent="0.35"/>
    <row r="191" s="10" customFormat="1" ht="13" x14ac:dyDescent="0.35"/>
    <row r="192" s="10" customFormat="1" ht="13" x14ac:dyDescent="0.35"/>
    <row r="193" s="10" customFormat="1" ht="13" x14ac:dyDescent="0.35"/>
    <row r="194" s="10" customFormat="1" ht="13" x14ac:dyDescent="0.35"/>
    <row r="195" s="10" customFormat="1" ht="13" x14ac:dyDescent="0.35"/>
    <row r="196" s="10" customFormat="1" ht="13" x14ac:dyDescent="0.35"/>
    <row r="197" s="10" customFormat="1" ht="13" x14ac:dyDescent="0.35"/>
    <row r="198" s="10" customFormat="1" ht="13" x14ac:dyDescent="0.35"/>
    <row r="199" s="10" customFormat="1" ht="13" x14ac:dyDescent="0.35"/>
    <row r="200" s="10" customFormat="1" ht="13" x14ac:dyDescent="0.35"/>
    <row r="201" s="10" customFormat="1" ht="13" x14ac:dyDescent="0.35"/>
    <row r="202" s="10" customFormat="1" ht="13" x14ac:dyDescent="0.35"/>
    <row r="203" s="10" customFormat="1" ht="13" x14ac:dyDescent="0.35"/>
    <row r="204" s="10" customFormat="1" ht="13" x14ac:dyDescent="0.35"/>
    <row r="205" s="10" customFormat="1" ht="13" x14ac:dyDescent="0.35"/>
    <row r="206" s="10" customFormat="1" ht="13" x14ac:dyDescent="0.35"/>
    <row r="207" s="10" customFormat="1" ht="13" x14ac:dyDescent="0.35"/>
    <row r="208" s="10" customFormat="1" ht="13" x14ac:dyDescent="0.35"/>
    <row r="209" s="10" customFormat="1" ht="13" x14ac:dyDescent="0.35"/>
    <row r="210" s="10" customFormat="1" ht="13" x14ac:dyDescent="0.35"/>
    <row r="211" s="10" customFormat="1" ht="13" x14ac:dyDescent="0.35"/>
    <row r="212" s="10" customFormat="1" ht="13" x14ac:dyDescent="0.35"/>
    <row r="213" s="10" customFormat="1" ht="13" x14ac:dyDescent="0.35"/>
    <row r="214" s="10" customFormat="1" ht="13" x14ac:dyDescent="0.35"/>
    <row r="215" s="10" customFormat="1" ht="13" x14ac:dyDescent="0.35"/>
    <row r="216" s="10" customFormat="1" ht="13" x14ac:dyDescent="0.35"/>
    <row r="217" s="10" customFormat="1" ht="13" x14ac:dyDescent="0.35"/>
    <row r="218" s="10" customFormat="1" ht="13" x14ac:dyDescent="0.35"/>
    <row r="219" s="10" customFormat="1" ht="13" x14ac:dyDescent="0.35"/>
    <row r="220" s="10" customFormat="1" ht="13" x14ac:dyDescent="0.35"/>
    <row r="221" s="10" customFormat="1" ht="13" x14ac:dyDescent="0.35"/>
    <row r="222" s="10" customFormat="1" ht="13" x14ac:dyDescent="0.35"/>
    <row r="223" s="10" customFormat="1" ht="13" x14ac:dyDescent="0.35"/>
    <row r="224" s="10" customFormat="1" ht="13" x14ac:dyDescent="0.35"/>
    <row r="225" s="10" customFormat="1" ht="13" x14ac:dyDescent="0.35"/>
    <row r="226" s="10" customFormat="1" ht="13" x14ac:dyDescent="0.35"/>
    <row r="227" s="10" customFormat="1" ht="13" x14ac:dyDescent="0.35"/>
    <row r="228" s="10" customFormat="1" ht="13" x14ac:dyDescent="0.35"/>
    <row r="229" s="10" customFormat="1" ht="13" x14ac:dyDescent="0.35"/>
    <row r="230" s="10" customFormat="1" ht="13" x14ac:dyDescent="0.35"/>
    <row r="231" s="10" customFormat="1" ht="13" x14ac:dyDescent="0.35"/>
    <row r="232" s="10" customFormat="1" ht="13" x14ac:dyDescent="0.35"/>
    <row r="233" s="10" customFormat="1" ht="13" x14ac:dyDescent="0.35"/>
    <row r="234" s="10" customFormat="1" ht="13" x14ac:dyDescent="0.35"/>
    <row r="235" s="10" customFormat="1" ht="13" x14ac:dyDescent="0.35"/>
    <row r="236" s="10" customFormat="1" ht="13" x14ac:dyDescent="0.35"/>
    <row r="237" s="10" customFormat="1" ht="13" x14ac:dyDescent="0.35"/>
    <row r="238" s="10" customFormat="1" ht="13" x14ac:dyDescent="0.35"/>
    <row r="239" s="10" customFormat="1" ht="13" x14ac:dyDescent="0.35"/>
    <row r="240" s="10" customFormat="1" ht="13" x14ac:dyDescent="0.35"/>
    <row r="241" s="10" customFormat="1" ht="13" x14ac:dyDescent="0.35"/>
    <row r="242" s="10" customFormat="1" ht="13" x14ac:dyDescent="0.35"/>
    <row r="243" s="10" customFormat="1" ht="13" x14ac:dyDescent="0.35"/>
    <row r="244" s="10" customFormat="1" ht="13" x14ac:dyDescent="0.35"/>
    <row r="245" s="10" customFormat="1" ht="13" x14ac:dyDescent="0.35"/>
    <row r="246" s="10" customFormat="1" ht="13" x14ac:dyDescent="0.35"/>
    <row r="247" s="10" customFormat="1" ht="13" x14ac:dyDescent="0.35"/>
    <row r="248" s="10" customFormat="1" ht="13" x14ac:dyDescent="0.35"/>
    <row r="249" s="10" customFormat="1" ht="13" x14ac:dyDescent="0.35"/>
    <row r="250" s="10" customFormat="1" ht="13" x14ac:dyDescent="0.35"/>
    <row r="251" s="10" customFormat="1" ht="13" x14ac:dyDescent="0.35"/>
    <row r="252" s="10" customFormat="1" ht="13" x14ac:dyDescent="0.35"/>
    <row r="253" s="10" customFormat="1" ht="13" x14ac:dyDescent="0.35"/>
    <row r="254" s="10" customFormat="1" ht="13" x14ac:dyDescent="0.35"/>
    <row r="255" s="10" customFormat="1" ht="13" x14ac:dyDescent="0.35"/>
    <row r="256" s="10" customFormat="1" ht="13" x14ac:dyDescent="0.35"/>
    <row r="257" s="10" customFormat="1" ht="13" x14ac:dyDescent="0.35"/>
    <row r="258" s="10" customFormat="1" ht="13" x14ac:dyDescent="0.35"/>
    <row r="259" s="10" customFormat="1" ht="13" x14ac:dyDescent="0.35"/>
    <row r="260" s="10" customFormat="1" ht="13" x14ac:dyDescent="0.35"/>
    <row r="261" s="10" customFormat="1" ht="13" x14ac:dyDescent="0.35"/>
    <row r="262" s="10" customFormat="1" ht="13" x14ac:dyDescent="0.35"/>
    <row r="263" s="10" customFormat="1" ht="13" x14ac:dyDescent="0.35"/>
    <row r="264" s="10" customFormat="1" ht="13" x14ac:dyDescent="0.35"/>
    <row r="265" s="10" customFormat="1" ht="13" x14ac:dyDescent="0.35"/>
    <row r="266" s="10" customFormat="1" ht="13" x14ac:dyDescent="0.35"/>
    <row r="267" s="10" customFormat="1" ht="13" x14ac:dyDescent="0.35"/>
    <row r="268" s="10" customFormat="1" ht="13" x14ac:dyDescent="0.35"/>
    <row r="269" s="10" customFormat="1" ht="13" x14ac:dyDescent="0.35"/>
    <row r="270" s="10" customFormat="1" ht="13" x14ac:dyDescent="0.35"/>
    <row r="271" s="10" customFormat="1" ht="13" x14ac:dyDescent="0.35"/>
    <row r="272" s="10" customFormat="1" ht="13" x14ac:dyDescent="0.35"/>
    <row r="273" s="10" customFormat="1" ht="13" x14ac:dyDescent="0.35"/>
    <row r="274" s="10" customFormat="1" ht="13" x14ac:dyDescent="0.35"/>
    <row r="275" s="10" customFormat="1" ht="13" x14ac:dyDescent="0.35"/>
    <row r="276" s="10" customFormat="1" ht="13" x14ac:dyDescent="0.35"/>
    <row r="277" s="10" customFormat="1" ht="13" x14ac:dyDescent="0.35"/>
    <row r="278" s="10" customFormat="1" ht="13" x14ac:dyDescent="0.35"/>
    <row r="279" s="10" customFormat="1" ht="13" x14ac:dyDescent="0.35"/>
    <row r="280" s="10" customFormat="1" ht="13" x14ac:dyDescent="0.35"/>
    <row r="281" s="10" customFormat="1" ht="13" x14ac:dyDescent="0.35"/>
    <row r="282" s="10" customFormat="1" ht="13" x14ac:dyDescent="0.35"/>
    <row r="283" s="10" customFormat="1" ht="13" x14ac:dyDescent="0.35"/>
    <row r="284" s="10" customFormat="1" ht="13" x14ac:dyDescent="0.35"/>
    <row r="285" s="10" customFormat="1" ht="13" x14ac:dyDescent="0.35"/>
    <row r="286" s="10" customFormat="1" ht="13" x14ac:dyDescent="0.35"/>
    <row r="287" s="10" customFormat="1" ht="13" x14ac:dyDescent="0.35"/>
    <row r="288" s="10" customFormat="1" ht="13" x14ac:dyDescent="0.35"/>
    <row r="289" s="10" customFormat="1" ht="13" x14ac:dyDescent="0.35"/>
    <row r="290" s="10" customFormat="1" ht="13" x14ac:dyDescent="0.35"/>
    <row r="291" s="10" customFormat="1" ht="13" x14ac:dyDescent="0.35"/>
    <row r="292" s="10" customFormat="1" ht="13" x14ac:dyDescent="0.35"/>
    <row r="293" s="10" customFormat="1" ht="13" x14ac:dyDescent="0.35"/>
    <row r="294" s="10" customFormat="1" ht="13" x14ac:dyDescent="0.35"/>
    <row r="295" s="10" customFormat="1" ht="13" x14ac:dyDescent="0.35"/>
    <row r="296" s="10" customFormat="1" ht="13" x14ac:dyDescent="0.35"/>
    <row r="297" s="10" customFormat="1" ht="13" x14ac:dyDescent="0.35"/>
    <row r="298" s="10" customFormat="1" ht="13" x14ac:dyDescent="0.35"/>
    <row r="299" s="10" customFormat="1" ht="13" x14ac:dyDescent="0.35"/>
    <row r="300" s="10" customFormat="1" ht="13" x14ac:dyDescent="0.35"/>
    <row r="301" s="10" customFormat="1" ht="13" x14ac:dyDescent="0.35"/>
    <row r="302" s="10" customFormat="1" ht="13" x14ac:dyDescent="0.35"/>
    <row r="303" s="10" customFormat="1" ht="13" x14ac:dyDescent="0.35"/>
    <row r="304" s="10" customFormat="1" ht="13" x14ac:dyDescent="0.35"/>
    <row r="305" s="10" customFormat="1" ht="13" x14ac:dyDescent="0.35"/>
    <row r="306" s="10" customFormat="1" ht="13" x14ac:dyDescent="0.35"/>
    <row r="307" s="10" customFormat="1" ht="13" x14ac:dyDescent="0.35"/>
    <row r="308" s="10" customFormat="1" ht="13" x14ac:dyDescent="0.35"/>
    <row r="309" s="10" customFormat="1" ht="13" x14ac:dyDescent="0.35"/>
    <row r="310" s="10" customFormat="1" ht="13" x14ac:dyDescent="0.35"/>
    <row r="311" s="10" customFormat="1" ht="13" x14ac:dyDescent="0.35"/>
    <row r="312" s="10" customFormat="1" ht="13" x14ac:dyDescent="0.35"/>
    <row r="313" s="10" customFormat="1" ht="13" x14ac:dyDescent="0.35"/>
    <row r="314" s="10" customFormat="1" ht="13" x14ac:dyDescent="0.35"/>
    <row r="315" s="10" customFormat="1" ht="13" x14ac:dyDescent="0.35"/>
    <row r="316" s="10" customFormat="1" ht="13" x14ac:dyDescent="0.35"/>
    <row r="317" s="10" customFormat="1" ht="13" x14ac:dyDescent="0.35"/>
    <row r="318" s="10" customFormat="1" ht="13" x14ac:dyDescent="0.35"/>
    <row r="319" s="10" customFormat="1" ht="13" x14ac:dyDescent="0.35"/>
    <row r="320" s="10" customFormat="1" ht="13" x14ac:dyDescent="0.35"/>
    <row r="321" s="10" customFormat="1" ht="13" x14ac:dyDescent="0.35"/>
    <row r="322" s="10" customFormat="1" ht="13" x14ac:dyDescent="0.35"/>
    <row r="323" s="10" customFormat="1" ht="13" x14ac:dyDescent="0.35"/>
    <row r="324" s="10" customFormat="1" ht="13" x14ac:dyDescent="0.35"/>
    <row r="325" s="10" customFormat="1" ht="13" x14ac:dyDescent="0.35"/>
    <row r="326" s="10" customFormat="1" ht="13" x14ac:dyDescent="0.35"/>
    <row r="327" s="10" customFormat="1" ht="13" x14ac:dyDescent="0.35"/>
    <row r="328" s="10" customFormat="1" ht="13" x14ac:dyDescent="0.35"/>
    <row r="329" s="10" customFormat="1" ht="13" x14ac:dyDescent="0.35"/>
    <row r="330" s="10" customFormat="1" ht="13" x14ac:dyDescent="0.35"/>
    <row r="331" s="10" customFormat="1" ht="13" x14ac:dyDescent="0.35"/>
    <row r="332" s="10" customFormat="1" ht="13" x14ac:dyDescent="0.35"/>
    <row r="333" s="10" customFormat="1" ht="13" x14ac:dyDescent="0.35"/>
    <row r="334" s="10" customFormat="1" ht="13" x14ac:dyDescent="0.35"/>
    <row r="335" s="10" customFormat="1" ht="13" x14ac:dyDescent="0.35"/>
    <row r="336" s="10" customFormat="1" ht="13" x14ac:dyDescent="0.35"/>
    <row r="337" s="10" customFormat="1" ht="13" x14ac:dyDescent="0.35"/>
    <row r="338" s="10" customFormat="1" ht="13" x14ac:dyDescent="0.35"/>
    <row r="339" s="10" customFormat="1" ht="13" x14ac:dyDescent="0.35"/>
    <row r="340" s="10" customFormat="1" ht="13" x14ac:dyDescent="0.35"/>
    <row r="341" s="10" customFormat="1" ht="13" x14ac:dyDescent="0.35"/>
    <row r="342" s="10" customFormat="1" ht="13" x14ac:dyDescent="0.35"/>
    <row r="343" s="10" customFormat="1" ht="13" x14ac:dyDescent="0.35"/>
    <row r="344" s="10" customFormat="1" ht="13" x14ac:dyDescent="0.35"/>
    <row r="345" s="10" customFormat="1" ht="13" x14ac:dyDescent="0.35"/>
    <row r="346" s="10" customFormat="1" ht="13" x14ac:dyDescent="0.35"/>
    <row r="347" s="10" customFormat="1" ht="13" x14ac:dyDescent="0.35"/>
    <row r="348" s="10" customFormat="1" ht="13" x14ac:dyDescent="0.35"/>
    <row r="349" s="10" customFormat="1" ht="13" x14ac:dyDescent="0.35"/>
    <row r="350" s="10" customFormat="1" ht="13" x14ac:dyDescent="0.35"/>
    <row r="351" s="10" customFormat="1" ht="13" x14ac:dyDescent="0.35"/>
    <row r="352" s="10" customFormat="1" ht="13" x14ac:dyDescent="0.35"/>
    <row r="353" s="10" customFormat="1" ht="13" x14ac:dyDescent="0.35"/>
    <row r="354" s="10" customFormat="1" ht="13" x14ac:dyDescent="0.35"/>
    <row r="355" s="10" customFormat="1" ht="13" x14ac:dyDescent="0.35"/>
    <row r="356" s="10" customFormat="1" ht="13" x14ac:dyDescent="0.35"/>
    <row r="357" s="10" customFormat="1" ht="13" x14ac:dyDescent="0.35"/>
    <row r="358" s="10" customFormat="1" ht="13" x14ac:dyDescent="0.35"/>
    <row r="359" s="10" customFormat="1" ht="13" x14ac:dyDescent="0.35"/>
    <row r="360" s="10" customFormat="1" ht="13" x14ac:dyDescent="0.35"/>
    <row r="361" s="10" customFormat="1" ht="13" x14ac:dyDescent="0.35"/>
    <row r="362" s="10" customFormat="1" ht="13" x14ac:dyDescent="0.35"/>
    <row r="363" s="10" customFormat="1" ht="13" x14ac:dyDescent="0.35"/>
    <row r="364" s="10" customFormat="1" ht="13" x14ac:dyDescent="0.35"/>
    <row r="365" s="10" customFormat="1" ht="13" x14ac:dyDescent="0.35"/>
    <row r="366" s="10" customFormat="1" ht="13" x14ac:dyDescent="0.35"/>
    <row r="367" s="10" customFormat="1" ht="13" x14ac:dyDescent="0.35"/>
    <row r="368" s="10" customFormat="1" ht="13" x14ac:dyDescent="0.35"/>
    <row r="369" s="10" customFormat="1" ht="13" x14ac:dyDescent="0.35"/>
    <row r="370" s="10" customFormat="1" ht="13" x14ac:dyDescent="0.35"/>
    <row r="371" s="10" customFormat="1" ht="13" x14ac:dyDescent="0.35"/>
    <row r="372" s="10" customFormat="1" ht="13" x14ac:dyDescent="0.35"/>
    <row r="373" s="10" customFormat="1" ht="13" x14ac:dyDescent="0.35"/>
    <row r="374" s="10" customFormat="1" ht="13" x14ac:dyDescent="0.35"/>
    <row r="375" s="10" customFormat="1" ht="13" x14ac:dyDescent="0.35"/>
    <row r="376" s="10" customFormat="1" ht="13" x14ac:dyDescent="0.35"/>
    <row r="377" s="10" customFormat="1" ht="13" x14ac:dyDescent="0.35"/>
    <row r="378" s="10" customFormat="1" ht="13" x14ac:dyDescent="0.35"/>
    <row r="379" s="10" customFormat="1" ht="13" x14ac:dyDescent="0.35"/>
    <row r="380" s="10" customFormat="1" ht="13" x14ac:dyDescent="0.35"/>
    <row r="381" s="10" customFormat="1" ht="13" x14ac:dyDescent="0.35"/>
    <row r="382" s="10" customFormat="1" ht="13" x14ac:dyDescent="0.35"/>
    <row r="383" s="10" customFormat="1" ht="13" x14ac:dyDescent="0.35"/>
    <row r="384" s="10" customFormat="1" ht="13" x14ac:dyDescent="0.35"/>
    <row r="385" s="10" customFormat="1" ht="13" x14ac:dyDescent="0.35"/>
    <row r="386" s="10" customFormat="1" ht="13" x14ac:dyDescent="0.35"/>
    <row r="387" s="10" customFormat="1" ht="13" x14ac:dyDescent="0.35"/>
    <row r="388" s="10" customFormat="1" ht="13" x14ac:dyDescent="0.35"/>
    <row r="389" s="10" customFormat="1" ht="13" x14ac:dyDescent="0.35"/>
    <row r="390" s="10" customFormat="1" ht="13" x14ac:dyDescent="0.35"/>
    <row r="391" s="10" customFormat="1" ht="13" x14ac:dyDescent="0.35"/>
    <row r="392" s="10" customFormat="1" ht="13" x14ac:dyDescent="0.35"/>
    <row r="393" s="10" customFormat="1" ht="13" x14ac:dyDescent="0.35"/>
    <row r="394" s="10" customFormat="1" ht="13" x14ac:dyDescent="0.35"/>
    <row r="395" s="10" customFormat="1" ht="13" x14ac:dyDescent="0.35"/>
    <row r="396" s="10" customFormat="1" ht="13" x14ac:dyDescent="0.35"/>
    <row r="397" s="10" customFormat="1" ht="13" x14ac:dyDescent="0.35"/>
    <row r="398" s="10" customFormat="1" ht="13" x14ac:dyDescent="0.35"/>
    <row r="399" s="10" customFormat="1" ht="13" x14ac:dyDescent="0.35"/>
    <row r="400" s="10" customFormat="1" ht="13" x14ac:dyDescent="0.35"/>
    <row r="401" s="10" customFormat="1" ht="13" x14ac:dyDescent="0.35"/>
    <row r="402" s="10" customFormat="1" ht="13" x14ac:dyDescent="0.35"/>
    <row r="403" s="10" customFormat="1" ht="13" x14ac:dyDescent="0.35"/>
    <row r="404" s="10" customFormat="1" ht="13" x14ac:dyDescent="0.35"/>
    <row r="405" s="10" customFormat="1" ht="13" x14ac:dyDescent="0.35"/>
    <row r="406" s="10" customFormat="1" ht="13" x14ac:dyDescent="0.35"/>
    <row r="407" s="10" customFormat="1" ht="13" x14ac:dyDescent="0.35"/>
    <row r="408" s="10" customFormat="1" ht="13" x14ac:dyDescent="0.35"/>
    <row r="409" s="10" customFormat="1" ht="13" x14ac:dyDescent="0.35"/>
    <row r="410" s="10" customFormat="1" ht="13" x14ac:dyDescent="0.35"/>
    <row r="411" s="10" customFormat="1" ht="13" x14ac:dyDescent="0.35"/>
    <row r="412" s="10" customFormat="1" ht="13" x14ac:dyDescent="0.35"/>
    <row r="413" s="10" customFormat="1" ht="13" x14ac:dyDescent="0.35"/>
    <row r="414" s="10" customFormat="1" ht="13" x14ac:dyDescent="0.35"/>
    <row r="415" s="10" customFormat="1" ht="13" x14ac:dyDescent="0.35"/>
    <row r="416" s="10" customFormat="1" ht="13" x14ac:dyDescent="0.35"/>
    <row r="417" s="10" customFormat="1" ht="13" x14ac:dyDescent="0.35"/>
    <row r="418" s="10" customFormat="1" ht="13" x14ac:dyDescent="0.35"/>
    <row r="419" s="10" customFormat="1" ht="13" x14ac:dyDescent="0.35"/>
    <row r="420" s="10" customFormat="1" ht="13" x14ac:dyDescent="0.35"/>
    <row r="421" s="10" customFormat="1" ht="13" x14ac:dyDescent="0.35"/>
    <row r="422" s="10" customFormat="1" ht="13" x14ac:dyDescent="0.35"/>
    <row r="423" s="10" customFormat="1" ht="13" x14ac:dyDescent="0.35"/>
    <row r="424" s="10" customFormat="1" ht="13" x14ac:dyDescent="0.35"/>
    <row r="425" s="10" customFormat="1" ht="13" x14ac:dyDescent="0.35"/>
    <row r="426" s="10" customFormat="1" ht="13" x14ac:dyDescent="0.35"/>
    <row r="427" s="10" customFormat="1" ht="13" x14ac:dyDescent="0.35"/>
    <row r="428" s="10" customFormat="1" ht="13" x14ac:dyDescent="0.35"/>
    <row r="429" s="10" customFormat="1" ht="13" x14ac:dyDescent="0.35"/>
    <row r="430" s="10" customFormat="1" ht="13" x14ac:dyDescent="0.35"/>
    <row r="431" s="10" customFormat="1" ht="13" x14ac:dyDescent="0.35"/>
    <row r="432" s="10" customFormat="1" ht="13" x14ac:dyDescent="0.35"/>
    <row r="433" s="10" customFormat="1" ht="13" x14ac:dyDescent="0.35"/>
    <row r="434" s="10" customFormat="1" ht="13" x14ac:dyDescent="0.35"/>
    <row r="435" s="10" customFormat="1" ht="13" x14ac:dyDescent="0.35"/>
    <row r="436" s="10" customFormat="1" ht="13" x14ac:dyDescent="0.35"/>
    <row r="437" s="10" customFormat="1" ht="13" x14ac:dyDescent="0.35"/>
    <row r="438" s="10" customFormat="1" ht="13" x14ac:dyDescent="0.35"/>
    <row r="439" s="10" customFormat="1" ht="13" x14ac:dyDescent="0.35"/>
    <row r="440" s="10" customFormat="1" ht="13" x14ac:dyDescent="0.35"/>
    <row r="441" s="10" customFormat="1" ht="13" x14ac:dyDescent="0.35"/>
    <row r="442" s="10" customFormat="1" ht="13" x14ac:dyDescent="0.35"/>
    <row r="443" s="10" customFormat="1" ht="13" x14ac:dyDescent="0.35"/>
    <row r="444" s="10" customFormat="1" ht="13" x14ac:dyDescent="0.35"/>
    <row r="445" s="10" customFormat="1" ht="13" x14ac:dyDescent="0.35"/>
    <row r="446" s="10" customFormat="1" ht="13" x14ac:dyDescent="0.35"/>
    <row r="447" s="10" customFormat="1" ht="13" x14ac:dyDescent="0.35"/>
    <row r="448" s="10" customFormat="1" ht="13" x14ac:dyDescent="0.35"/>
    <row r="449" s="10" customFormat="1" ht="13" x14ac:dyDescent="0.35"/>
    <row r="450" s="10" customFormat="1" ht="13" x14ac:dyDescent="0.35"/>
    <row r="451" s="10" customFormat="1" ht="13" x14ac:dyDescent="0.35"/>
    <row r="452" s="10" customFormat="1" ht="13" x14ac:dyDescent="0.35"/>
    <row r="453" s="10" customFormat="1" ht="13" x14ac:dyDescent="0.35"/>
    <row r="454" s="10" customFormat="1" ht="13" x14ac:dyDescent="0.35"/>
    <row r="455" s="10" customFormat="1" ht="13" x14ac:dyDescent="0.35"/>
    <row r="456" s="10" customFormat="1" ht="13" x14ac:dyDescent="0.35"/>
    <row r="457" s="10" customFormat="1" ht="13" x14ac:dyDescent="0.35"/>
    <row r="458" s="10" customFormat="1" ht="13" x14ac:dyDescent="0.35"/>
    <row r="459" s="10" customFormat="1" ht="13" x14ac:dyDescent="0.35"/>
    <row r="460" s="10" customFormat="1" ht="13" x14ac:dyDescent="0.35"/>
    <row r="461" s="10" customFormat="1" ht="13" x14ac:dyDescent="0.35"/>
    <row r="462" s="10" customFormat="1" ht="13" x14ac:dyDescent="0.35"/>
    <row r="463" s="10" customFormat="1" ht="13" x14ac:dyDescent="0.35"/>
    <row r="464" s="10" customFormat="1" ht="13" x14ac:dyDescent="0.35"/>
    <row r="465" s="10" customFormat="1" ht="13" x14ac:dyDescent="0.35"/>
    <row r="466" s="10" customFormat="1" ht="13" x14ac:dyDescent="0.35"/>
    <row r="467" s="10" customFormat="1" ht="13" x14ac:dyDescent="0.35"/>
    <row r="468" s="10" customFormat="1" ht="13" x14ac:dyDescent="0.35"/>
    <row r="469" s="10" customFormat="1" ht="13" x14ac:dyDescent="0.35"/>
    <row r="470" s="10" customFormat="1" ht="13" x14ac:dyDescent="0.35"/>
    <row r="471" s="10" customFormat="1" ht="13" x14ac:dyDescent="0.35"/>
    <row r="472" s="10" customFormat="1" ht="13" x14ac:dyDescent="0.35"/>
    <row r="473" s="10" customFormat="1" ht="13" x14ac:dyDescent="0.35"/>
    <row r="474" s="10" customFormat="1" ht="13" x14ac:dyDescent="0.35"/>
    <row r="475" s="10" customFormat="1" ht="13" x14ac:dyDescent="0.35"/>
    <row r="476" s="10" customFormat="1" ht="13" x14ac:dyDescent="0.35"/>
    <row r="477" s="10" customFormat="1" ht="13" x14ac:dyDescent="0.35"/>
    <row r="478" s="10" customFormat="1" ht="13" x14ac:dyDescent="0.35"/>
    <row r="479" s="10" customFormat="1" ht="13" x14ac:dyDescent="0.35"/>
    <row r="480" s="10" customFormat="1" ht="13" x14ac:dyDescent="0.35"/>
    <row r="481" s="10" customFormat="1" ht="13" x14ac:dyDescent="0.35"/>
    <row r="482" s="10" customFormat="1" ht="13" x14ac:dyDescent="0.35"/>
    <row r="483" s="10" customFormat="1" ht="13" x14ac:dyDescent="0.35"/>
    <row r="484" s="10" customFormat="1" ht="13" x14ac:dyDescent="0.35"/>
    <row r="485" s="10" customFormat="1" ht="13" x14ac:dyDescent="0.35"/>
    <row r="486" s="10" customFormat="1" ht="13" x14ac:dyDescent="0.35"/>
    <row r="487" s="10" customFormat="1" ht="13" x14ac:dyDescent="0.35"/>
    <row r="488" s="10" customFormat="1" ht="13" x14ac:dyDescent="0.35"/>
    <row r="489" s="10" customFormat="1" ht="13" x14ac:dyDescent="0.35"/>
    <row r="490" s="10" customFormat="1" ht="13" x14ac:dyDescent="0.35"/>
    <row r="491" s="10" customFormat="1" ht="13" x14ac:dyDescent="0.35"/>
    <row r="492" s="10" customFormat="1" ht="13" x14ac:dyDescent="0.35"/>
    <row r="493" s="10" customFormat="1" ht="13" x14ac:dyDescent="0.35"/>
    <row r="494" s="10" customFormat="1" ht="13" x14ac:dyDescent="0.35"/>
    <row r="495" s="10" customFormat="1" ht="13" x14ac:dyDescent="0.35"/>
    <row r="496" s="10" customFormat="1" ht="13" x14ac:dyDescent="0.35"/>
    <row r="497" s="10" customFormat="1" ht="13" x14ac:dyDescent="0.35"/>
    <row r="498" s="10" customFormat="1" ht="13" x14ac:dyDescent="0.35"/>
    <row r="499" s="10" customFormat="1" ht="13" x14ac:dyDescent="0.35"/>
    <row r="500" s="10" customFormat="1" ht="13" x14ac:dyDescent="0.35"/>
    <row r="501" s="10" customFormat="1" ht="13" x14ac:dyDescent="0.35"/>
    <row r="502" s="10" customFormat="1" ht="13" x14ac:dyDescent="0.35"/>
    <row r="503" s="10" customFormat="1" ht="13" x14ac:dyDescent="0.35"/>
    <row r="504" s="10" customFormat="1" ht="13" x14ac:dyDescent="0.35"/>
    <row r="505" s="10" customFormat="1" ht="13" x14ac:dyDescent="0.35"/>
    <row r="506" s="10" customFormat="1" ht="13" x14ac:dyDescent="0.35"/>
    <row r="507" s="10" customFormat="1" ht="13" x14ac:dyDescent="0.35"/>
    <row r="508" s="10" customFormat="1" ht="13" x14ac:dyDescent="0.35"/>
    <row r="509" s="10" customFormat="1" ht="13" x14ac:dyDescent="0.35"/>
    <row r="510" s="10" customFormat="1" ht="13" x14ac:dyDescent="0.35"/>
    <row r="511" s="10" customFormat="1" ht="13" x14ac:dyDescent="0.35"/>
    <row r="512" s="10" customFormat="1" ht="13" x14ac:dyDescent="0.35"/>
    <row r="513" s="10" customFormat="1" ht="13" x14ac:dyDescent="0.35"/>
    <row r="514" s="10" customFormat="1" ht="13" x14ac:dyDescent="0.35"/>
    <row r="515" s="10" customFormat="1" ht="13" x14ac:dyDescent="0.35"/>
    <row r="516" s="10" customFormat="1" ht="13" x14ac:dyDescent="0.35"/>
    <row r="517" s="10" customFormat="1" ht="13" x14ac:dyDescent="0.35"/>
    <row r="518" s="10" customFormat="1" ht="13" x14ac:dyDescent="0.35"/>
    <row r="519" s="10" customFormat="1" ht="13" x14ac:dyDescent="0.35"/>
    <row r="520" s="10" customFormat="1" ht="13" x14ac:dyDescent="0.35"/>
    <row r="521" s="10" customFormat="1" ht="13" x14ac:dyDescent="0.35"/>
    <row r="522" s="10" customFormat="1" ht="13" x14ac:dyDescent="0.35"/>
    <row r="523" s="10" customFormat="1" ht="13" x14ac:dyDescent="0.35"/>
    <row r="524" s="10" customFormat="1" ht="13" x14ac:dyDescent="0.35"/>
    <row r="525" s="10" customFormat="1" ht="13" x14ac:dyDescent="0.35"/>
    <row r="526" s="10" customFormat="1" ht="13" x14ac:dyDescent="0.35"/>
    <row r="527" s="10" customFormat="1" ht="13" x14ac:dyDescent="0.35"/>
    <row r="528" s="10" customFormat="1" ht="13" x14ac:dyDescent="0.35"/>
    <row r="529" s="10" customFormat="1" ht="13" x14ac:dyDescent="0.35"/>
    <row r="530" s="10" customFormat="1" ht="13" x14ac:dyDescent="0.35"/>
    <row r="531" s="10" customFormat="1" ht="13" x14ac:dyDescent="0.35"/>
    <row r="532" s="10" customFormat="1" ht="13" x14ac:dyDescent="0.35"/>
    <row r="533" s="10" customFormat="1" ht="13" x14ac:dyDescent="0.35"/>
    <row r="534" s="10" customFormat="1" ht="13" x14ac:dyDescent="0.35"/>
    <row r="535" s="10" customFormat="1" ht="13" x14ac:dyDescent="0.35"/>
    <row r="536" s="10" customFormat="1" ht="13" x14ac:dyDescent="0.35"/>
    <row r="537" s="10" customFormat="1" ht="13" x14ac:dyDescent="0.35"/>
    <row r="538" s="10" customFormat="1" ht="13" x14ac:dyDescent="0.35"/>
    <row r="539" s="10" customFormat="1" ht="13" x14ac:dyDescent="0.35"/>
    <row r="540" s="10" customFormat="1" ht="13" x14ac:dyDescent="0.35"/>
    <row r="541" s="10" customFormat="1" ht="13" x14ac:dyDescent="0.35"/>
    <row r="542" s="10" customFormat="1" ht="13" x14ac:dyDescent="0.35"/>
    <row r="543" s="10" customFormat="1" ht="13" x14ac:dyDescent="0.35"/>
    <row r="544" s="10" customFormat="1" ht="13" x14ac:dyDescent="0.35"/>
    <row r="545" s="10" customFormat="1" ht="13" x14ac:dyDescent="0.35"/>
    <row r="546" s="10" customFormat="1" ht="13" x14ac:dyDescent="0.35"/>
    <row r="547" s="10" customFormat="1" ht="13" x14ac:dyDescent="0.35"/>
    <row r="548" s="10" customFormat="1" ht="13" x14ac:dyDescent="0.35"/>
    <row r="549" s="10" customFormat="1" ht="13" x14ac:dyDescent="0.35"/>
    <row r="550" s="10" customFormat="1" ht="13" x14ac:dyDescent="0.35"/>
    <row r="551" s="10" customFormat="1" ht="13" x14ac:dyDescent="0.35"/>
    <row r="552" s="10" customFormat="1" ht="13" x14ac:dyDescent="0.35"/>
    <row r="553" s="10" customFormat="1" ht="13" x14ac:dyDescent="0.35"/>
    <row r="554" s="10" customFormat="1" ht="13" x14ac:dyDescent="0.35"/>
    <row r="555" s="10" customFormat="1" ht="13" x14ac:dyDescent="0.35"/>
    <row r="556" s="10" customFormat="1" ht="13" x14ac:dyDescent="0.35"/>
    <row r="557" s="10" customFormat="1" ht="13" x14ac:dyDescent="0.35"/>
    <row r="558" s="10" customFormat="1" ht="13" x14ac:dyDescent="0.35"/>
    <row r="559" s="10" customFormat="1" ht="13" x14ac:dyDescent="0.35"/>
    <row r="560" s="10" customFormat="1" ht="13" x14ac:dyDescent="0.35"/>
    <row r="561" s="10" customFormat="1" ht="13" x14ac:dyDescent="0.35"/>
    <row r="562" s="10" customFormat="1" ht="13" x14ac:dyDescent="0.35"/>
    <row r="563" s="10" customFormat="1" ht="13" x14ac:dyDescent="0.35"/>
    <row r="564" s="10" customFormat="1" ht="13" x14ac:dyDescent="0.35"/>
    <row r="565" s="10" customFormat="1" ht="13" x14ac:dyDescent="0.35"/>
    <row r="566" s="10" customFormat="1" ht="13" x14ac:dyDescent="0.35"/>
    <row r="567" s="10" customFormat="1" ht="13" x14ac:dyDescent="0.35"/>
    <row r="568" s="10" customFormat="1" ht="13" x14ac:dyDescent="0.35"/>
    <row r="569" s="10" customFormat="1" ht="13" x14ac:dyDescent="0.35"/>
    <row r="570" s="10" customFormat="1" ht="13" x14ac:dyDescent="0.35"/>
    <row r="571" s="10" customFormat="1" ht="13" x14ac:dyDescent="0.35"/>
    <row r="572" s="10" customFormat="1" ht="13" x14ac:dyDescent="0.35"/>
    <row r="573" s="10" customFormat="1" ht="13" x14ac:dyDescent="0.35"/>
    <row r="574" s="10" customFormat="1" ht="13" x14ac:dyDescent="0.35"/>
    <row r="575" s="10" customFormat="1" ht="13" x14ac:dyDescent="0.35"/>
    <row r="576" s="10" customFormat="1" ht="13" x14ac:dyDescent="0.35"/>
    <row r="577" s="10" customFormat="1" ht="13" x14ac:dyDescent="0.35"/>
    <row r="578" s="10" customFormat="1" ht="13" x14ac:dyDescent="0.35"/>
    <row r="579" s="10" customFormat="1" ht="13" x14ac:dyDescent="0.35"/>
    <row r="580" s="10" customFormat="1" ht="13" x14ac:dyDescent="0.35"/>
    <row r="581" s="10" customFormat="1" ht="13" x14ac:dyDescent="0.35"/>
    <row r="582" s="10" customFormat="1" ht="13" x14ac:dyDescent="0.35"/>
    <row r="583" s="10" customFormat="1" ht="13" x14ac:dyDescent="0.35"/>
    <row r="584" s="10" customFormat="1" ht="13" x14ac:dyDescent="0.35"/>
    <row r="585" s="10" customFormat="1" ht="13" x14ac:dyDescent="0.35"/>
    <row r="586" s="10" customFormat="1" ht="13" x14ac:dyDescent="0.35"/>
    <row r="587" s="10" customFormat="1" ht="13" x14ac:dyDescent="0.35"/>
    <row r="588" s="10" customFormat="1" ht="13" x14ac:dyDescent="0.35"/>
    <row r="589" s="10" customFormat="1" ht="13" x14ac:dyDescent="0.35"/>
    <row r="590" s="10" customFormat="1" ht="13" x14ac:dyDescent="0.35"/>
    <row r="591" s="10" customFormat="1" ht="13" x14ac:dyDescent="0.35"/>
    <row r="592" s="10" customFormat="1" ht="13" x14ac:dyDescent="0.35"/>
    <row r="593" s="10" customFormat="1" ht="13" x14ac:dyDescent="0.35"/>
    <row r="594" s="10" customFormat="1" ht="13" x14ac:dyDescent="0.35"/>
    <row r="595" s="10" customFormat="1" ht="13" x14ac:dyDescent="0.35"/>
    <row r="596" s="10" customFormat="1" ht="13" x14ac:dyDescent="0.35"/>
    <row r="597" s="10" customFormat="1" ht="13" x14ac:dyDescent="0.35"/>
    <row r="598" s="10" customFormat="1" ht="13" x14ac:dyDescent="0.35"/>
    <row r="599" s="10" customFormat="1" ht="13" x14ac:dyDescent="0.35"/>
    <row r="600" s="10" customFormat="1" ht="13" x14ac:dyDescent="0.35"/>
    <row r="601" s="10" customFormat="1" ht="13" x14ac:dyDescent="0.35"/>
    <row r="602" s="10" customFormat="1" ht="13" x14ac:dyDescent="0.35"/>
    <row r="603" s="10" customFormat="1" ht="13" x14ac:dyDescent="0.35"/>
    <row r="604" s="10" customFormat="1" ht="13" x14ac:dyDescent="0.35"/>
    <row r="605" s="10" customFormat="1" ht="13" x14ac:dyDescent="0.35"/>
    <row r="606" s="10" customFormat="1" ht="13" x14ac:dyDescent="0.35"/>
    <row r="607" s="10" customFormat="1" ht="13" x14ac:dyDescent="0.35"/>
    <row r="608" s="10" customFormat="1" ht="13" x14ac:dyDescent="0.35"/>
    <row r="609" s="10" customFormat="1" ht="13" x14ac:dyDescent="0.35"/>
    <row r="610" s="10" customFormat="1" ht="13" x14ac:dyDescent="0.35"/>
    <row r="611" s="10" customFormat="1" ht="13" x14ac:dyDescent="0.35"/>
    <row r="612" s="10" customFormat="1" ht="13" x14ac:dyDescent="0.35"/>
    <row r="613" s="10" customFormat="1" ht="13" x14ac:dyDescent="0.35"/>
    <row r="614" s="10" customFormat="1" ht="13" x14ac:dyDescent="0.35"/>
    <row r="615" s="10" customFormat="1" ht="13" x14ac:dyDescent="0.35"/>
    <row r="616" s="10" customFormat="1" ht="13" x14ac:dyDescent="0.35"/>
    <row r="617" s="10" customFormat="1" ht="13" x14ac:dyDescent="0.35"/>
    <row r="618" s="10" customFormat="1" ht="13" x14ac:dyDescent="0.35"/>
    <row r="619" s="10" customFormat="1" ht="13" x14ac:dyDescent="0.35"/>
    <row r="620" s="10" customFormat="1" ht="13" x14ac:dyDescent="0.35"/>
    <row r="621" s="10" customFormat="1" ht="13" x14ac:dyDescent="0.35"/>
    <row r="622" s="10" customFormat="1" ht="13" x14ac:dyDescent="0.35"/>
    <row r="623" s="10" customFormat="1" ht="13" x14ac:dyDescent="0.35"/>
    <row r="624" s="10" customFormat="1" ht="13" x14ac:dyDescent="0.35"/>
    <row r="625" s="10" customFormat="1" ht="13" x14ac:dyDescent="0.35"/>
    <row r="626" s="10" customFormat="1" ht="13" x14ac:dyDescent="0.35"/>
    <row r="627" s="10" customFormat="1" ht="13" x14ac:dyDescent="0.35"/>
    <row r="628" s="10" customFormat="1" ht="13" x14ac:dyDescent="0.35"/>
    <row r="629" s="10" customFormat="1" ht="13" x14ac:dyDescent="0.35"/>
    <row r="630" s="10" customFormat="1" ht="13" x14ac:dyDescent="0.35"/>
    <row r="631" s="10" customFormat="1" ht="13" x14ac:dyDescent="0.35"/>
    <row r="632" s="10" customFormat="1" ht="13" x14ac:dyDescent="0.35"/>
    <row r="633" s="10" customFormat="1" ht="13" x14ac:dyDescent="0.35"/>
    <row r="634" s="10" customFormat="1" ht="13" x14ac:dyDescent="0.35"/>
    <row r="635" s="10" customFormat="1" ht="13" x14ac:dyDescent="0.35"/>
    <row r="636" s="10" customFormat="1" ht="13" x14ac:dyDescent="0.35"/>
    <row r="637" s="10" customFormat="1" ht="13" x14ac:dyDescent="0.35"/>
    <row r="638" s="10" customFormat="1" ht="13" x14ac:dyDescent="0.35"/>
    <row r="639" s="10" customFormat="1" ht="13" x14ac:dyDescent="0.35"/>
    <row r="640" s="10" customFormat="1" ht="13" x14ac:dyDescent="0.35"/>
    <row r="641" s="10" customFormat="1" ht="13" x14ac:dyDescent="0.35"/>
    <row r="642" s="10" customFormat="1" ht="13" x14ac:dyDescent="0.35"/>
    <row r="643" s="10" customFormat="1" ht="13" x14ac:dyDescent="0.35"/>
    <row r="644" s="10" customFormat="1" ht="13" x14ac:dyDescent="0.35"/>
    <row r="645" s="10" customFormat="1" ht="13" x14ac:dyDescent="0.35"/>
    <row r="646" s="10" customFormat="1" ht="13" x14ac:dyDescent="0.35"/>
    <row r="647" s="10" customFormat="1" ht="13" x14ac:dyDescent="0.35"/>
    <row r="648" s="10" customFormat="1" ht="13" x14ac:dyDescent="0.35"/>
    <row r="649" s="10" customFormat="1" ht="13" x14ac:dyDescent="0.35"/>
    <row r="650" s="10" customFormat="1" ht="13" x14ac:dyDescent="0.35"/>
    <row r="651" s="10" customFormat="1" ht="13" x14ac:dyDescent="0.35"/>
    <row r="652" s="10" customFormat="1" ht="13" x14ac:dyDescent="0.35"/>
    <row r="653" s="10" customFormat="1" ht="13" x14ac:dyDescent="0.35"/>
    <row r="654" s="10" customFormat="1" ht="13" x14ac:dyDescent="0.35"/>
    <row r="655" s="10" customFormat="1" ht="13" x14ac:dyDescent="0.35"/>
    <row r="656" s="10" customFormat="1" ht="13" x14ac:dyDescent="0.35"/>
    <row r="657" s="10" customFormat="1" ht="13" x14ac:dyDescent="0.35"/>
    <row r="658" s="10" customFormat="1" ht="13" x14ac:dyDescent="0.35"/>
    <row r="659" s="10" customFormat="1" ht="13" x14ac:dyDescent="0.35"/>
    <row r="660" s="10" customFormat="1" ht="13" x14ac:dyDescent="0.35"/>
    <row r="661" s="10" customFormat="1" ht="13" x14ac:dyDescent="0.35"/>
    <row r="662" s="10" customFormat="1" ht="13" x14ac:dyDescent="0.35"/>
    <row r="663" s="10" customFormat="1" ht="13" x14ac:dyDescent="0.35"/>
    <row r="664" s="10" customFormat="1" ht="13" x14ac:dyDescent="0.35"/>
    <row r="665" s="10" customFormat="1" ht="13" x14ac:dyDescent="0.35"/>
    <row r="666" s="10" customFormat="1" ht="13" x14ac:dyDescent="0.35"/>
    <row r="667" s="10" customFormat="1" ht="13" x14ac:dyDescent="0.35"/>
    <row r="668" s="10" customFormat="1" ht="13" x14ac:dyDescent="0.35"/>
    <row r="669" s="10" customFormat="1" ht="13" x14ac:dyDescent="0.35"/>
    <row r="670" s="10" customFormat="1" ht="13" x14ac:dyDescent="0.35"/>
    <row r="671" s="10" customFormat="1" ht="13" x14ac:dyDescent="0.35"/>
    <row r="672" s="10" customFormat="1" ht="13" x14ac:dyDescent="0.35"/>
    <row r="673" s="10" customFormat="1" ht="13" x14ac:dyDescent="0.35"/>
    <row r="674" s="10" customFormat="1" ht="13" x14ac:dyDescent="0.35"/>
    <row r="675" s="10" customFormat="1" ht="13" x14ac:dyDescent="0.35"/>
    <row r="676" s="10" customFormat="1" ht="13" x14ac:dyDescent="0.35"/>
    <row r="677" s="10" customFormat="1" ht="13" x14ac:dyDescent="0.35"/>
    <row r="678" s="10" customFormat="1" ht="13" x14ac:dyDescent="0.35"/>
    <row r="679" s="10" customFormat="1" ht="13" x14ac:dyDescent="0.35"/>
    <row r="680" s="10" customFormat="1" ht="13" x14ac:dyDescent="0.35"/>
    <row r="681" s="10" customFormat="1" ht="13" x14ac:dyDescent="0.35"/>
    <row r="682" s="10" customFormat="1" ht="13" x14ac:dyDescent="0.35"/>
    <row r="683" s="10" customFormat="1" ht="13" x14ac:dyDescent="0.35"/>
    <row r="684" s="10" customFormat="1" ht="13" x14ac:dyDescent="0.35"/>
    <row r="685" s="10" customFormat="1" ht="13" x14ac:dyDescent="0.35"/>
    <row r="686" s="10" customFormat="1" ht="13" x14ac:dyDescent="0.35"/>
    <row r="687" s="10" customFormat="1" ht="13" x14ac:dyDescent="0.35"/>
    <row r="688" s="10" customFormat="1" ht="13" x14ac:dyDescent="0.35"/>
    <row r="689" s="10" customFormat="1" ht="13" x14ac:dyDescent="0.35"/>
    <row r="690" s="10" customFormat="1" ht="13" x14ac:dyDescent="0.35"/>
    <row r="691" s="10" customFormat="1" ht="13" x14ac:dyDescent="0.35"/>
    <row r="692" s="10" customFormat="1" ht="13" x14ac:dyDescent="0.35"/>
    <row r="693" s="10" customFormat="1" ht="13" x14ac:dyDescent="0.35"/>
    <row r="694" s="10" customFormat="1" ht="13" x14ac:dyDescent="0.35"/>
    <row r="695" s="10" customFormat="1" ht="13" x14ac:dyDescent="0.35"/>
    <row r="696" s="10" customFormat="1" ht="13" x14ac:dyDescent="0.35"/>
    <row r="697" s="10" customFormat="1" ht="13" x14ac:dyDescent="0.35"/>
    <row r="698" s="10" customFormat="1" ht="13" x14ac:dyDescent="0.35"/>
    <row r="699" s="10" customFormat="1" ht="13" x14ac:dyDescent="0.35"/>
    <row r="700" s="10" customFormat="1" ht="13" x14ac:dyDescent="0.35"/>
    <row r="701" s="10" customFormat="1" ht="13" x14ac:dyDescent="0.35"/>
    <row r="702" s="10" customFormat="1" ht="13" x14ac:dyDescent="0.35"/>
    <row r="703" s="10" customFormat="1" ht="13" x14ac:dyDescent="0.35"/>
    <row r="704" s="10" customFormat="1" ht="13" x14ac:dyDescent="0.35"/>
    <row r="705" s="10" customFormat="1" ht="13" x14ac:dyDescent="0.35"/>
    <row r="706" s="10" customFormat="1" ht="13" x14ac:dyDescent="0.35"/>
    <row r="707" s="10" customFormat="1" ht="13" x14ac:dyDescent="0.35"/>
    <row r="708" s="10" customFormat="1" ht="13" x14ac:dyDescent="0.35"/>
    <row r="709" s="10" customFormat="1" ht="13" x14ac:dyDescent="0.35"/>
    <row r="710" s="10" customFormat="1" ht="13" x14ac:dyDescent="0.35"/>
    <row r="711" s="10" customFormat="1" ht="13" x14ac:dyDescent="0.35"/>
    <row r="712" s="10" customFormat="1" ht="13" x14ac:dyDescent="0.35"/>
    <row r="713" s="10" customFormat="1" ht="13" x14ac:dyDescent="0.35"/>
    <row r="714" s="10" customFormat="1" ht="13" x14ac:dyDescent="0.35"/>
    <row r="715" s="10" customFormat="1" ht="13" x14ac:dyDescent="0.35"/>
    <row r="716" s="10" customFormat="1" ht="13" x14ac:dyDescent="0.35"/>
    <row r="717" s="10" customFormat="1" ht="13" x14ac:dyDescent="0.35"/>
    <row r="718" s="10" customFormat="1" ht="13" x14ac:dyDescent="0.35"/>
    <row r="719" s="10" customFormat="1" ht="13" x14ac:dyDescent="0.35"/>
    <row r="720" s="10" customFormat="1" ht="13" x14ac:dyDescent="0.35"/>
    <row r="721" s="10" customFormat="1" ht="13" x14ac:dyDescent="0.35"/>
    <row r="722" s="10" customFormat="1" ht="13" x14ac:dyDescent="0.35"/>
    <row r="723" s="10" customFormat="1" ht="13" x14ac:dyDescent="0.35"/>
    <row r="724" s="10" customFormat="1" ht="13" x14ac:dyDescent="0.35"/>
    <row r="725" s="10" customFormat="1" ht="13" x14ac:dyDescent="0.35"/>
    <row r="726" s="10" customFormat="1" ht="13" x14ac:dyDescent="0.35"/>
    <row r="727" s="10" customFormat="1" ht="13" x14ac:dyDescent="0.35"/>
    <row r="728" s="10" customFormat="1" ht="13" x14ac:dyDescent="0.35"/>
    <row r="729" s="10" customFormat="1" ht="13" x14ac:dyDescent="0.35"/>
    <row r="730" s="10" customFormat="1" ht="13" x14ac:dyDescent="0.35"/>
    <row r="731" s="10" customFormat="1" ht="13" x14ac:dyDescent="0.35"/>
    <row r="732" s="10" customFormat="1" ht="13" x14ac:dyDescent="0.35"/>
    <row r="733" s="10" customFormat="1" ht="13" x14ac:dyDescent="0.35"/>
    <row r="734" s="10" customFormat="1" ht="13" x14ac:dyDescent="0.35"/>
    <row r="735" s="10" customFormat="1" ht="13" x14ac:dyDescent="0.35"/>
    <row r="736" s="10" customFormat="1" ht="13" x14ac:dyDescent="0.35"/>
    <row r="737" s="10" customFormat="1" ht="13" x14ac:dyDescent="0.35"/>
    <row r="738" s="10" customFormat="1" ht="13" x14ac:dyDescent="0.35"/>
    <row r="739" s="10" customFormat="1" ht="13" x14ac:dyDescent="0.35"/>
    <row r="740" s="10" customFormat="1" ht="13" x14ac:dyDescent="0.35"/>
    <row r="741" s="10" customFormat="1" ht="13" x14ac:dyDescent="0.35"/>
    <row r="742" s="10" customFormat="1" ht="13" x14ac:dyDescent="0.35"/>
    <row r="743" s="10" customFormat="1" ht="13" x14ac:dyDescent="0.35"/>
    <row r="744" s="10" customFormat="1" ht="13" x14ac:dyDescent="0.35"/>
    <row r="745" s="10" customFormat="1" ht="13" x14ac:dyDescent="0.35"/>
    <row r="746" s="10" customFormat="1" ht="13" x14ac:dyDescent="0.35"/>
    <row r="747" s="10" customFormat="1" ht="13" x14ac:dyDescent="0.35"/>
    <row r="748" s="10" customFormat="1" ht="13" x14ac:dyDescent="0.35"/>
    <row r="749" s="10" customFormat="1" ht="13" x14ac:dyDescent="0.35"/>
    <row r="750" s="10" customFormat="1" ht="13" x14ac:dyDescent="0.35"/>
    <row r="751" s="10" customFormat="1" ht="13" x14ac:dyDescent="0.35"/>
    <row r="752" s="10" customFormat="1" ht="13" x14ac:dyDescent="0.35"/>
    <row r="753" s="10" customFormat="1" ht="13" x14ac:dyDescent="0.35"/>
    <row r="754" s="10" customFormat="1" ht="13" x14ac:dyDescent="0.35"/>
    <row r="755" s="10" customFormat="1" ht="13" x14ac:dyDescent="0.35"/>
    <row r="756" s="10" customFormat="1" ht="13" x14ac:dyDescent="0.35"/>
    <row r="757" s="10" customFormat="1" ht="13" x14ac:dyDescent="0.35"/>
    <row r="758" s="10" customFormat="1" ht="13" x14ac:dyDescent="0.35"/>
    <row r="759" s="10" customFormat="1" ht="13" x14ac:dyDescent="0.35"/>
    <row r="760" s="10" customFormat="1" ht="13" x14ac:dyDescent="0.35"/>
    <row r="761" s="10" customFormat="1" ht="13" x14ac:dyDescent="0.35"/>
    <row r="762" s="10" customFormat="1" ht="13" x14ac:dyDescent="0.35"/>
    <row r="763" s="10" customFormat="1" ht="13" x14ac:dyDescent="0.35"/>
    <row r="764" s="10" customFormat="1" ht="13" x14ac:dyDescent="0.35"/>
    <row r="765" s="10" customFormat="1" ht="13" x14ac:dyDescent="0.35"/>
    <row r="766" s="10" customFormat="1" ht="13" x14ac:dyDescent="0.35"/>
    <row r="767" s="10" customFormat="1" ht="13" x14ac:dyDescent="0.35"/>
    <row r="768" s="10" customFormat="1" ht="13" x14ac:dyDescent="0.35"/>
    <row r="769" s="10" customFormat="1" ht="13" x14ac:dyDescent="0.35"/>
    <row r="770" s="10" customFormat="1" ht="13" x14ac:dyDescent="0.35"/>
    <row r="771" s="10" customFormat="1" ht="13" x14ac:dyDescent="0.35"/>
    <row r="772" s="10" customFormat="1" ht="13" x14ac:dyDescent="0.35"/>
    <row r="773" s="10" customFormat="1" ht="13" x14ac:dyDescent="0.35"/>
    <row r="774" s="10" customFormat="1" ht="13" x14ac:dyDescent="0.35"/>
    <row r="775" s="10" customFormat="1" ht="13" x14ac:dyDescent="0.35"/>
    <row r="776" s="10" customFormat="1" ht="13" x14ac:dyDescent="0.35"/>
    <row r="777" s="10" customFormat="1" ht="13" x14ac:dyDescent="0.35"/>
    <row r="778" s="10" customFormat="1" ht="13" x14ac:dyDescent="0.35"/>
    <row r="779" s="10" customFormat="1" ht="13" x14ac:dyDescent="0.35"/>
    <row r="780" s="10" customFormat="1" ht="13" x14ac:dyDescent="0.35"/>
    <row r="781" s="10" customFormat="1" ht="13" x14ac:dyDescent="0.35"/>
    <row r="782" s="10" customFormat="1" ht="13" x14ac:dyDescent="0.35"/>
    <row r="783" s="10" customFormat="1" ht="13" x14ac:dyDescent="0.35"/>
    <row r="784" s="10" customFormat="1" ht="13" x14ac:dyDescent="0.35"/>
    <row r="785" s="10" customFormat="1" ht="13" x14ac:dyDescent="0.35"/>
    <row r="786" s="10" customFormat="1" ht="13" x14ac:dyDescent="0.35"/>
    <row r="787" s="10" customFormat="1" ht="13" x14ac:dyDescent="0.35"/>
    <row r="788" s="10" customFormat="1" ht="13" x14ac:dyDescent="0.35"/>
    <row r="789" s="10" customFormat="1" ht="13" x14ac:dyDescent="0.35"/>
    <row r="790" s="10" customFormat="1" ht="13" x14ac:dyDescent="0.35"/>
    <row r="791" s="10" customFormat="1" ht="13" x14ac:dyDescent="0.35"/>
    <row r="792" s="10" customFormat="1" ht="13" x14ac:dyDescent="0.35"/>
    <row r="793" s="10" customFormat="1" ht="13" x14ac:dyDescent="0.35"/>
    <row r="794" s="10" customFormat="1" ht="13" x14ac:dyDescent="0.35"/>
    <row r="795" s="10" customFormat="1" ht="13" x14ac:dyDescent="0.35"/>
    <row r="796" s="10" customFormat="1" ht="13" x14ac:dyDescent="0.35"/>
    <row r="797" s="10" customFormat="1" ht="13" x14ac:dyDescent="0.35"/>
    <row r="798" s="10" customFormat="1" ht="13" x14ac:dyDescent="0.35"/>
    <row r="799" s="10" customFormat="1" ht="13" x14ac:dyDescent="0.35"/>
    <row r="800" s="10" customFormat="1" ht="13" x14ac:dyDescent="0.35"/>
    <row r="801" s="10" customFormat="1" ht="13" x14ac:dyDescent="0.35"/>
    <row r="802" s="10" customFormat="1" ht="13" x14ac:dyDescent="0.35"/>
    <row r="803" s="10" customFormat="1" ht="13" x14ac:dyDescent="0.35"/>
    <row r="804" s="10" customFormat="1" ht="13" x14ac:dyDescent="0.35"/>
    <row r="805" s="10" customFormat="1" ht="13" x14ac:dyDescent="0.35"/>
    <row r="806" s="10" customFormat="1" ht="13" x14ac:dyDescent="0.35"/>
    <row r="807" s="10" customFormat="1" ht="13" x14ac:dyDescent="0.35"/>
    <row r="808" s="10" customFormat="1" ht="13" x14ac:dyDescent="0.35"/>
    <row r="809" s="10" customFormat="1" ht="13" x14ac:dyDescent="0.35"/>
    <row r="810" s="10" customFormat="1" ht="13" x14ac:dyDescent="0.35"/>
    <row r="811" s="10" customFormat="1" ht="13" x14ac:dyDescent="0.35"/>
    <row r="812" s="10" customFormat="1" ht="13" x14ac:dyDescent="0.35"/>
    <row r="813" s="10" customFormat="1" ht="13" x14ac:dyDescent="0.35"/>
    <row r="814" s="10" customFormat="1" ht="13" x14ac:dyDescent="0.35"/>
    <row r="815" s="10" customFormat="1" ht="13" x14ac:dyDescent="0.35"/>
    <row r="816" s="10" customFormat="1" ht="13" x14ac:dyDescent="0.35"/>
    <row r="817" s="10" customFormat="1" ht="13" x14ac:dyDescent="0.35"/>
    <row r="818" s="10" customFormat="1" ht="13" x14ac:dyDescent="0.35"/>
    <row r="819" s="10" customFormat="1" ht="13" x14ac:dyDescent="0.35"/>
    <row r="820" s="10" customFormat="1" ht="13" x14ac:dyDescent="0.35"/>
    <row r="821" s="10" customFormat="1" ht="13" x14ac:dyDescent="0.35"/>
    <row r="822" s="10" customFormat="1" ht="13" x14ac:dyDescent="0.35"/>
    <row r="823" s="10" customFormat="1" ht="13" x14ac:dyDescent="0.35"/>
    <row r="824" s="10" customFormat="1" ht="13" x14ac:dyDescent="0.35"/>
    <row r="825" s="10" customFormat="1" ht="13" x14ac:dyDescent="0.35"/>
    <row r="826" s="10" customFormat="1" ht="13" x14ac:dyDescent="0.35"/>
    <row r="827" s="10" customFormat="1" ht="13" x14ac:dyDescent="0.35"/>
    <row r="828" s="10" customFormat="1" ht="13" x14ac:dyDescent="0.35"/>
    <row r="829" s="10" customFormat="1" ht="13" x14ac:dyDescent="0.35"/>
    <row r="830" s="10" customFormat="1" ht="13" x14ac:dyDescent="0.35"/>
    <row r="831" s="10" customFormat="1" ht="13" x14ac:dyDescent="0.35"/>
    <row r="832" s="10" customFormat="1" ht="13" x14ac:dyDescent="0.35"/>
    <row r="833" s="10" customFormat="1" ht="13" x14ac:dyDescent="0.35"/>
    <row r="834" s="10" customFormat="1" ht="13" x14ac:dyDescent="0.35"/>
    <row r="835" s="10" customFormat="1" ht="13" x14ac:dyDescent="0.35"/>
    <row r="836" s="10" customFormat="1" ht="13" x14ac:dyDescent="0.35"/>
    <row r="837" s="10" customFormat="1" ht="13" x14ac:dyDescent="0.35"/>
    <row r="838" s="10" customFormat="1" ht="13" x14ac:dyDescent="0.35"/>
    <row r="839" s="10" customFormat="1" ht="13" x14ac:dyDescent="0.35"/>
    <row r="840" s="10" customFormat="1" ht="13" x14ac:dyDescent="0.35"/>
    <row r="841" s="10" customFormat="1" ht="13" x14ac:dyDescent="0.35"/>
    <row r="842" s="10" customFormat="1" ht="13" x14ac:dyDescent="0.35"/>
    <row r="843" s="10" customFormat="1" ht="13" x14ac:dyDescent="0.35"/>
    <row r="844" s="10" customFormat="1" ht="13" x14ac:dyDescent="0.35"/>
    <row r="845" s="10" customFormat="1" ht="13" x14ac:dyDescent="0.35"/>
    <row r="846" s="10" customFormat="1" ht="13" x14ac:dyDescent="0.35"/>
    <row r="847" s="10" customFormat="1" ht="13" x14ac:dyDescent="0.35"/>
    <row r="848" s="10" customFormat="1" ht="13" x14ac:dyDescent="0.35"/>
    <row r="849" s="10" customFormat="1" ht="13" x14ac:dyDescent="0.35"/>
    <row r="850" s="10" customFormat="1" ht="13" x14ac:dyDescent="0.35"/>
    <row r="851" s="10" customFormat="1" ht="13" x14ac:dyDescent="0.35"/>
    <row r="852" s="10" customFormat="1" ht="13" x14ac:dyDescent="0.35"/>
    <row r="853" s="10" customFormat="1" ht="13" x14ac:dyDescent="0.35"/>
    <row r="854" s="10" customFormat="1" ht="13" x14ac:dyDescent="0.35"/>
    <row r="855" s="10" customFormat="1" ht="13" x14ac:dyDescent="0.35"/>
    <row r="856" s="10" customFormat="1" ht="13" x14ac:dyDescent="0.35"/>
    <row r="857" s="10" customFormat="1" ht="13" x14ac:dyDescent="0.35"/>
    <row r="858" s="10" customFormat="1" ht="13" x14ac:dyDescent="0.35"/>
    <row r="859" s="10" customFormat="1" ht="13" x14ac:dyDescent="0.35"/>
    <row r="860" s="10" customFormat="1" ht="13" x14ac:dyDescent="0.35"/>
    <row r="861" s="10" customFormat="1" ht="13" x14ac:dyDescent="0.35"/>
    <row r="862" s="10" customFormat="1" ht="13" x14ac:dyDescent="0.35"/>
    <row r="863" s="10" customFormat="1" ht="13" x14ac:dyDescent="0.35"/>
    <row r="864" s="10" customFormat="1" ht="13" x14ac:dyDescent="0.35"/>
    <row r="865" s="10" customFormat="1" ht="13" x14ac:dyDescent="0.35"/>
    <row r="866" s="10" customFormat="1" ht="13" x14ac:dyDescent="0.35"/>
    <row r="867" s="10" customFormat="1" ht="13" x14ac:dyDescent="0.35"/>
    <row r="868" s="10" customFormat="1" ht="13" x14ac:dyDescent="0.35"/>
    <row r="869" s="10" customFormat="1" ht="13" x14ac:dyDescent="0.35"/>
    <row r="870" s="10" customFormat="1" ht="13" x14ac:dyDescent="0.35"/>
    <row r="871" s="10" customFormat="1" ht="13" x14ac:dyDescent="0.35"/>
    <row r="872" s="10" customFormat="1" ht="13" x14ac:dyDescent="0.35"/>
    <row r="873" s="10" customFormat="1" ht="13" x14ac:dyDescent="0.35"/>
    <row r="874" s="10" customFormat="1" ht="13" x14ac:dyDescent="0.35"/>
    <row r="875" s="10" customFormat="1" ht="13" x14ac:dyDescent="0.35"/>
    <row r="876" s="10" customFormat="1" ht="13" x14ac:dyDescent="0.35"/>
    <row r="877" s="10" customFormat="1" ht="13" x14ac:dyDescent="0.35"/>
    <row r="878" s="10" customFormat="1" ht="13" x14ac:dyDescent="0.35"/>
    <row r="879" s="10" customFormat="1" ht="13" x14ac:dyDescent="0.35"/>
    <row r="880" s="10" customFormat="1" ht="13" x14ac:dyDescent="0.35"/>
    <row r="881" s="10" customFormat="1" ht="13" x14ac:dyDescent="0.35"/>
    <row r="882" s="10" customFormat="1" ht="13" x14ac:dyDescent="0.35"/>
    <row r="883" s="10" customFormat="1" ht="13" x14ac:dyDescent="0.35"/>
    <row r="884" s="10" customFormat="1" ht="13" x14ac:dyDescent="0.35"/>
    <row r="885" s="10" customFormat="1" ht="13" x14ac:dyDescent="0.35"/>
    <row r="886" s="10" customFormat="1" ht="13" x14ac:dyDescent="0.35"/>
    <row r="887" s="10" customFormat="1" ht="13" x14ac:dyDescent="0.35"/>
    <row r="888" s="10" customFormat="1" ht="13" x14ac:dyDescent="0.35"/>
    <row r="889" s="10" customFormat="1" ht="13" x14ac:dyDescent="0.35"/>
    <row r="890" s="10" customFormat="1" ht="13" x14ac:dyDescent="0.35"/>
    <row r="891" s="10" customFormat="1" ht="13" x14ac:dyDescent="0.35"/>
    <row r="892" s="10" customFormat="1" ht="13" x14ac:dyDescent="0.35"/>
    <row r="893" s="10" customFormat="1" ht="13" x14ac:dyDescent="0.35"/>
    <row r="894" s="10" customFormat="1" ht="13" x14ac:dyDescent="0.35"/>
    <row r="895" s="10" customFormat="1" ht="13" x14ac:dyDescent="0.35"/>
    <row r="896" s="10" customFormat="1" ht="13" x14ac:dyDescent="0.35"/>
    <row r="897" s="10" customFormat="1" ht="13" x14ac:dyDescent="0.35"/>
    <row r="898" s="10" customFormat="1" ht="13" x14ac:dyDescent="0.35"/>
    <row r="899" s="10" customFormat="1" ht="13" x14ac:dyDescent="0.35"/>
    <row r="900" s="10" customFormat="1" ht="13" x14ac:dyDescent="0.35"/>
    <row r="901" s="10" customFormat="1" ht="13" x14ac:dyDescent="0.35"/>
    <row r="902" s="10" customFormat="1" ht="13" x14ac:dyDescent="0.35"/>
    <row r="903" s="10" customFormat="1" ht="13" x14ac:dyDescent="0.35"/>
    <row r="904" s="10" customFormat="1" ht="13" x14ac:dyDescent="0.35"/>
    <row r="905" s="10" customFormat="1" ht="13" x14ac:dyDescent="0.35"/>
    <row r="906" s="10" customFormat="1" ht="13" x14ac:dyDescent="0.35"/>
    <row r="907" s="10" customFormat="1" ht="13" x14ac:dyDescent="0.35"/>
    <row r="908" s="10" customFormat="1" ht="13" x14ac:dyDescent="0.35"/>
    <row r="909" s="10" customFormat="1" ht="13" x14ac:dyDescent="0.35"/>
    <row r="910" s="10" customFormat="1" ht="13" x14ac:dyDescent="0.35"/>
    <row r="911" s="10" customFormat="1" ht="13" x14ac:dyDescent="0.35"/>
    <row r="912" s="10" customFormat="1" ht="13" x14ac:dyDescent="0.35"/>
    <row r="913" s="10" customFormat="1" ht="13" x14ac:dyDescent="0.35"/>
    <row r="914" s="10" customFormat="1" ht="13" x14ac:dyDescent="0.35"/>
    <row r="915" s="10" customFormat="1" ht="13" x14ac:dyDescent="0.35"/>
    <row r="916" s="10" customFormat="1" ht="13" x14ac:dyDescent="0.35"/>
    <row r="917" s="10" customFormat="1" ht="13" x14ac:dyDescent="0.35"/>
    <row r="918" s="10" customFormat="1" ht="13" x14ac:dyDescent="0.35"/>
    <row r="919" s="10" customFormat="1" ht="13" x14ac:dyDescent="0.35"/>
    <row r="920" s="10" customFormat="1" ht="13" x14ac:dyDescent="0.35"/>
    <row r="921" s="10" customFormat="1" ht="13" x14ac:dyDescent="0.35"/>
    <row r="922" s="10" customFormat="1" ht="13" x14ac:dyDescent="0.35"/>
    <row r="923" s="10" customFormat="1" ht="13" x14ac:dyDescent="0.35"/>
    <row r="924" s="10" customFormat="1" ht="13" x14ac:dyDescent="0.35"/>
    <row r="925" s="10" customFormat="1" ht="13" x14ac:dyDescent="0.35"/>
    <row r="926" s="10" customFormat="1" ht="13" x14ac:dyDescent="0.35"/>
    <row r="927" s="10" customFormat="1" ht="13" x14ac:dyDescent="0.35"/>
    <row r="928" s="10" customFormat="1" ht="13" x14ac:dyDescent="0.35"/>
    <row r="929" s="10" customFormat="1" ht="13" x14ac:dyDescent="0.35"/>
    <row r="930" s="10" customFormat="1" ht="13" x14ac:dyDescent="0.35"/>
    <row r="931" s="10" customFormat="1" ht="13" x14ac:dyDescent="0.35"/>
    <row r="932" s="10" customFormat="1" ht="13" x14ac:dyDescent="0.35"/>
    <row r="933" s="10" customFormat="1" ht="13" x14ac:dyDescent="0.35"/>
    <row r="934" s="10" customFormat="1" ht="13" x14ac:dyDescent="0.35"/>
    <row r="935" s="10" customFormat="1" ht="13" x14ac:dyDescent="0.35"/>
    <row r="936" s="10" customFormat="1" ht="13" x14ac:dyDescent="0.35"/>
    <row r="937" s="10" customFormat="1" ht="13" x14ac:dyDescent="0.35"/>
    <row r="938" s="10" customFormat="1" ht="13" x14ac:dyDescent="0.35"/>
    <row r="939" s="10" customFormat="1" ht="13" x14ac:dyDescent="0.35"/>
    <row r="940" s="10" customFormat="1" ht="13" x14ac:dyDescent="0.35"/>
    <row r="941" s="10" customFormat="1" ht="13" x14ac:dyDescent="0.35"/>
    <row r="942" s="10" customFormat="1" ht="13" x14ac:dyDescent="0.35"/>
    <row r="943" s="10" customFormat="1" ht="13" x14ac:dyDescent="0.35"/>
    <row r="944" s="10" customFormat="1" ht="13" x14ac:dyDescent="0.35"/>
    <row r="945" s="10" customFormat="1" ht="13" x14ac:dyDescent="0.35"/>
    <row r="946" s="10" customFormat="1" ht="13" x14ac:dyDescent="0.35"/>
    <row r="947" s="10" customFormat="1" ht="13" x14ac:dyDescent="0.35"/>
    <row r="948" s="10" customFormat="1" ht="13" x14ac:dyDescent="0.35"/>
    <row r="949" s="10" customFormat="1" ht="13" x14ac:dyDescent="0.35"/>
    <row r="950" s="10" customFormat="1" ht="13" x14ac:dyDescent="0.35"/>
    <row r="951" s="10" customFormat="1" ht="13" x14ac:dyDescent="0.35"/>
    <row r="952" s="10" customFormat="1" ht="13" x14ac:dyDescent="0.35"/>
    <row r="953" s="10" customFormat="1" ht="13" x14ac:dyDescent="0.35"/>
    <row r="954" s="10" customFormat="1" ht="13" x14ac:dyDescent="0.35"/>
    <row r="955" s="10" customFormat="1" ht="13" x14ac:dyDescent="0.35"/>
    <row r="956" s="10" customFormat="1" ht="13" x14ac:dyDescent="0.35"/>
    <row r="957" s="10" customFormat="1" ht="13" x14ac:dyDescent="0.35"/>
    <row r="958" s="10" customFormat="1" ht="13" x14ac:dyDescent="0.35"/>
    <row r="959" s="10" customFormat="1" ht="13" x14ac:dyDescent="0.35"/>
    <row r="960" s="10" customFormat="1" ht="13" x14ac:dyDescent="0.35"/>
    <row r="961" s="10" customFormat="1" ht="13" x14ac:dyDescent="0.35"/>
    <row r="962" s="10" customFormat="1" ht="13" x14ac:dyDescent="0.35"/>
    <row r="963" s="10" customFormat="1" ht="13" x14ac:dyDescent="0.35"/>
    <row r="964" s="10" customFormat="1" ht="13" x14ac:dyDescent="0.35"/>
    <row r="965" s="10" customFormat="1" ht="13" x14ac:dyDescent="0.35"/>
    <row r="966" s="10" customFormat="1" ht="13" x14ac:dyDescent="0.35"/>
    <row r="967" s="10" customFormat="1" ht="13" x14ac:dyDescent="0.35"/>
    <row r="968" s="10" customFormat="1" ht="13" x14ac:dyDescent="0.35"/>
    <row r="969" s="10" customFormat="1" ht="13" x14ac:dyDescent="0.35"/>
    <row r="970" s="10" customFormat="1" ht="13" x14ac:dyDescent="0.35"/>
    <row r="971" s="10" customFormat="1" ht="13" x14ac:dyDescent="0.35"/>
    <row r="972" s="10" customFormat="1" ht="13" x14ac:dyDescent="0.35"/>
    <row r="973" s="10" customFormat="1" ht="13" x14ac:dyDescent="0.35"/>
    <row r="974" s="10" customFormat="1" ht="13" x14ac:dyDescent="0.35"/>
    <row r="975" s="10" customFormat="1" ht="13" x14ac:dyDescent="0.35"/>
    <row r="976" s="10" customFormat="1" ht="13" x14ac:dyDescent="0.35"/>
    <row r="977" s="10" customFormat="1" ht="13" x14ac:dyDescent="0.35"/>
    <row r="978" s="10" customFormat="1" ht="13" x14ac:dyDescent="0.35"/>
    <row r="979" s="10" customFormat="1" ht="13" x14ac:dyDescent="0.35"/>
    <row r="980" s="10" customFormat="1" ht="13" x14ac:dyDescent="0.35"/>
    <row r="981" s="10" customFormat="1" ht="13" x14ac:dyDescent="0.35"/>
    <row r="982" s="10" customFormat="1" ht="13" x14ac:dyDescent="0.35"/>
    <row r="983" s="10" customFormat="1" ht="13" x14ac:dyDescent="0.35"/>
    <row r="984" s="10" customFormat="1" ht="13" x14ac:dyDescent="0.35"/>
    <row r="985" s="10" customFormat="1" ht="13" x14ac:dyDescent="0.35"/>
    <row r="986" s="10" customFormat="1" ht="13" x14ac:dyDescent="0.35"/>
    <row r="987" s="10" customFormat="1" ht="13" x14ac:dyDescent="0.35"/>
    <row r="988" s="10" customFormat="1" ht="13" x14ac:dyDescent="0.35"/>
    <row r="989" s="10" customFormat="1" ht="13" x14ac:dyDescent="0.35"/>
    <row r="990" s="10" customFormat="1" ht="13" x14ac:dyDescent="0.35"/>
    <row r="991" s="10" customFormat="1" ht="13" x14ac:dyDescent="0.35"/>
    <row r="992" s="10" customFormat="1" ht="13" x14ac:dyDescent="0.35"/>
    <row r="993" s="10" customFormat="1" ht="13" x14ac:dyDescent="0.35"/>
    <row r="994" s="10" customFormat="1" ht="13" x14ac:dyDescent="0.35"/>
    <row r="995" s="10" customFormat="1" ht="13" x14ac:dyDescent="0.35"/>
    <row r="996" s="10" customFormat="1" ht="13" x14ac:dyDescent="0.35"/>
    <row r="997" s="10" customFormat="1" ht="13" x14ac:dyDescent="0.35"/>
    <row r="998" s="10" customFormat="1" ht="13" x14ac:dyDescent="0.35"/>
    <row r="999" s="10" customFormat="1" ht="13" x14ac:dyDescent="0.35"/>
    <row r="1000" s="10" customFormat="1" ht="13" x14ac:dyDescent="0.35"/>
    <row r="1001" s="10" customFormat="1" ht="13" x14ac:dyDescent="0.35"/>
    <row r="1002" s="10" customFormat="1" ht="13" x14ac:dyDescent="0.35"/>
    <row r="1003" s="10" customFormat="1" ht="13" x14ac:dyDescent="0.35"/>
    <row r="1004" s="10" customFormat="1" ht="13" x14ac:dyDescent="0.35"/>
    <row r="1005" s="10" customFormat="1" ht="13" x14ac:dyDescent="0.35"/>
    <row r="1006" s="10" customFormat="1" ht="13" x14ac:dyDescent="0.35"/>
    <row r="1007" s="10" customFormat="1" ht="13" x14ac:dyDescent="0.35"/>
    <row r="1008" s="10" customFormat="1" ht="13" x14ac:dyDescent="0.35"/>
    <row r="1009" s="10" customFormat="1" ht="13" x14ac:dyDescent="0.35"/>
    <row r="1010" s="10" customFormat="1" ht="13" x14ac:dyDescent="0.35"/>
    <row r="1011" s="10" customFormat="1" ht="13" x14ac:dyDescent="0.35"/>
    <row r="1012" s="10" customFormat="1" ht="13" x14ac:dyDescent="0.35"/>
    <row r="1013" s="10" customFormat="1" ht="13" x14ac:dyDescent="0.35"/>
    <row r="1014" s="10" customFormat="1" ht="13" x14ac:dyDescent="0.35"/>
    <row r="1015" s="10" customFormat="1" ht="13" x14ac:dyDescent="0.35"/>
    <row r="1016" s="10" customFormat="1" ht="13" x14ac:dyDescent="0.35"/>
    <row r="1017" s="10" customFormat="1" ht="13" x14ac:dyDescent="0.35"/>
    <row r="1018" s="10" customFormat="1" ht="13" x14ac:dyDescent="0.35"/>
    <row r="1019" s="10" customFormat="1" ht="13" x14ac:dyDescent="0.35"/>
    <row r="1020" s="10" customFormat="1" ht="13" x14ac:dyDescent="0.35"/>
    <row r="1021" s="10" customFormat="1" ht="13" x14ac:dyDescent="0.35"/>
    <row r="1022" s="10" customFormat="1" ht="13" x14ac:dyDescent="0.35"/>
    <row r="1023" s="10" customFormat="1" ht="13" x14ac:dyDescent="0.35"/>
    <row r="1024" s="10" customFormat="1" ht="13" x14ac:dyDescent="0.35"/>
    <row r="1025" s="10" customFormat="1" ht="13" x14ac:dyDescent="0.35"/>
    <row r="1026" s="10" customFormat="1" ht="13" x14ac:dyDescent="0.35"/>
    <row r="1027" s="10" customFormat="1" ht="13" x14ac:dyDescent="0.35"/>
    <row r="1028" s="10" customFormat="1" ht="13" x14ac:dyDescent="0.35"/>
    <row r="1029" s="10" customFormat="1" ht="13" x14ac:dyDescent="0.35"/>
    <row r="1030" s="10" customFormat="1" ht="13" x14ac:dyDescent="0.35"/>
    <row r="1031" s="10" customFormat="1" ht="13" x14ac:dyDescent="0.35"/>
    <row r="1032" s="10" customFormat="1" ht="13" x14ac:dyDescent="0.35"/>
    <row r="1033" s="10" customFormat="1" ht="13" x14ac:dyDescent="0.35"/>
    <row r="1034" s="10" customFormat="1" ht="13" x14ac:dyDescent="0.35"/>
    <row r="1035" s="10" customFormat="1" ht="13" x14ac:dyDescent="0.35"/>
    <row r="1036" s="10" customFormat="1" ht="13" x14ac:dyDescent="0.35"/>
    <row r="1037" s="10" customFormat="1" ht="13" x14ac:dyDescent="0.35"/>
    <row r="1038" s="10" customFormat="1" ht="13" x14ac:dyDescent="0.35"/>
    <row r="1039" s="10" customFormat="1" ht="13" x14ac:dyDescent="0.35"/>
    <row r="1040" s="10" customFormat="1" ht="13" x14ac:dyDescent="0.35"/>
    <row r="1041" s="10" customFormat="1" ht="13" x14ac:dyDescent="0.35"/>
    <row r="1042" s="10" customFormat="1" ht="13" x14ac:dyDescent="0.35"/>
    <row r="1043" s="10" customFormat="1" ht="13" x14ac:dyDescent="0.35"/>
    <row r="1044" s="10" customFormat="1" ht="13" x14ac:dyDescent="0.35"/>
    <row r="1045" s="10" customFormat="1" ht="13" x14ac:dyDescent="0.35"/>
    <row r="1046" s="10" customFormat="1" ht="13" x14ac:dyDescent="0.35"/>
    <row r="1047" s="10" customFormat="1" ht="13" x14ac:dyDescent="0.35"/>
    <row r="1048" s="10" customFormat="1" ht="13" x14ac:dyDescent="0.35"/>
    <row r="1049" s="10" customFormat="1" ht="13" x14ac:dyDescent="0.35"/>
    <row r="1050" s="10" customFormat="1" ht="13" x14ac:dyDescent="0.35"/>
    <row r="1051" s="10" customFormat="1" ht="13" x14ac:dyDescent="0.35"/>
    <row r="1052" s="10" customFormat="1" ht="13" x14ac:dyDescent="0.35"/>
    <row r="1053" s="10" customFormat="1" ht="13" x14ac:dyDescent="0.35"/>
    <row r="1054" s="10" customFormat="1" ht="13" x14ac:dyDescent="0.35"/>
    <row r="1055" s="10" customFormat="1" ht="13" x14ac:dyDescent="0.35"/>
    <row r="1056" s="10" customFormat="1" ht="13" x14ac:dyDescent="0.35"/>
    <row r="1057" spans="2:2" s="10" customFormat="1" ht="13" x14ac:dyDescent="0.35"/>
    <row r="1058" spans="2:2" s="10" customFormat="1" ht="13" x14ac:dyDescent="0.35"/>
    <row r="1059" spans="2:2" s="10" customFormat="1" ht="13" x14ac:dyDescent="0.35"/>
    <row r="1060" spans="2:2" s="10" customFormat="1" ht="13" x14ac:dyDescent="0.35"/>
    <row r="1061" spans="2:2" s="10" customFormat="1" ht="13" x14ac:dyDescent="0.35"/>
    <row r="1062" spans="2:2" s="10" customFormat="1" ht="13" x14ac:dyDescent="0.35"/>
    <row r="1063" spans="2:2" s="10" customFormat="1" ht="13" x14ac:dyDescent="0.35"/>
    <row r="1064" spans="2:2" s="10" customFormat="1" ht="13" x14ac:dyDescent="0.35"/>
    <row r="1065" spans="2:2" s="10" customFormat="1" ht="13" x14ac:dyDescent="0.35"/>
    <row r="1066" spans="2:2" s="10" customFormat="1" ht="13" x14ac:dyDescent="0.35"/>
    <row r="1067" spans="2:2" s="10" customFormat="1" ht="13" x14ac:dyDescent="0.35"/>
    <row r="1068" spans="2:2" s="10" customFormat="1" ht="13" x14ac:dyDescent="0.35"/>
    <row r="1069" spans="2:2" s="10" customFormat="1" ht="13" x14ac:dyDescent="0.35"/>
    <row r="1070" spans="2:2" s="10" customFormat="1" ht="13" x14ac:dyDescent="0.35"/>
    <row r="1071" spans="2:2" s="10" customFormat="1" ht="13" x14ac:dyDescent="0.35"/>
    <row r="1072" spans="2:2" s="10" customFormat="1" x14ac:dyDescent="0.35">
      <c r="B1072" s="2"/>
    </row>
    <row r="1073" spans="2:2" s="10" customFormat="1" x14ac:dyDescent="0.35">
      <c r="B1073" s="2"/>
    </row>
    <row r="1074" spans="2:2" s="10" customFormat="1" x14ac:dyDescent="0.35">
      <c r="B1074" s="2"/>
    </row>
    <row r="1075" spans="2:2" s="10" customFormat="1" x14ac:dyDescent="0.35">
      <c r="B1075" s="2"/>
    </row>
    <row r="1076" spans="2:2" s="10" customFormat="1" x14ac:dyDescent="0.35">
      <c r="B1076" s="2"/>
    </row>
    <row r="1077" spans="2:2" s="10" customFormat="1" x14ac:dyDescent="0.35">
      <c r="B1077" s="2"/>
    </row>
    <row r="1078" spans="2:2" s="10" customFormat="1" x14ac:dyDescent="0.35">
      <c r="B1078" s="2"/>
    </row>
    <row r="1079" spans="2:2" s="10" customFormat="1" x14ac:dyDescent="0.35">
      <c r="B1079" s="2"/>
    </row>
    <row r="1080" spans="2:2" s="10" customFormat="1" x14ac:dyDescent="0.35">
      <c r="B1080" s="2"/>
    </row>
    <row r="1081" spans="2:2" s="10" customFormat="1" x14ac:dyDescent="0.35">
      <c r="B1081" s="2"/>
    </row>
    <row r="1082" spans="2:2" s="10" customFormat="1" x14ac:dyDescent="0.35">
      <c r="B1082" s="2"/>
    </row>
    <row r="1083" spans="2:2" s="10" customFormat="1" x14ac:dyDescent="0.35">
      <c r="B1083" s="2"/>
    </row>
    <row r="1084" spans="2:2" s="10" customFormat="1" x14ac:dyDescent="0.35">
      <c r="B1084" s="2"/>
    </row>
    <row r="1085" spans="2:2" s="10" customFormat="1" x14ac:dyDescent="0.35">
      <c r="B1085" s="2"/>
    </row>
    <row r="1086" spans="2:2" s="10" customFormat="1" x14ac:dyDescent="0.35">
      <c r="B1086" s="2"/>
    </row>
    <row r="1087" spans="2:2" s="10" customFormat="1" x14ac:dyDescent="0.35">
      <c r="B1087" s="2"/>
    </row>
    <row r="1088" spans="2:2" s="10" customFormat="1" x14ac:dyDescent="0.35">
      <c r="B1088" s="2"/>
    </row>
    <row r="1089" spans="2:2" s="10" customFormat="1" x14ac:dyDescent="0.35">
      <c r="B1089" s="2"/>
    </row>
    <row r="1090" spans="2:2" s="10" customFormat="1" x14ac:dyDescent="0.35">
      <c r="B1090" s="2"/>
    </row>
    <row r="1091" spans="2:2" s="10" customFormat="1" x14ac:dyDescent="0.35">
      <c r="B1091" s="2"/>
    </row>
    <row r="1092" spans="2:2" s="10" customFormat="1" x14ac:dyDescent="0.35">
      <c r="B1092" s="2"/>
    </row>
    <row r="1093" spans="2:2" s="10" customFormat="1" x14ac:dyDescent="0.35">
      <c r="B1093" s="2"/>
    </row>
    <row r="1094" spans="2:2" s="10" customFormat="1" x14ac:dyDescent="0.35">
      <c r="B1094" s="2"/>
    </row>
  </sheetData>
  <sheetProtection sheet="1" objects="1" scenarios="1" formatCells="0" formatColumns="0" formatRows="0" sort="0" autoFilter="0"/>
  <autoFilter ref="A4:I6" xr:uid="{BD3DF4D0-2121-4DBD-8B3F-CA04C3C4B3FA}"/>
  <mergeCells count="4">
    <mergeCell ref="C2:C3"/>
    <mergeCell ref="D2:E2"/>
    <mergeCell ref="F2:G2"/>
    <mergeCell ref="H2:I2"/>
  </mergeCells>
  <conditionalFormatting sqref="D5:I6">
    <cfRule type="cellIs" dxfId="3" priority="9" operator="between">
      <formula>10</formula>
      <formula>9999.999</formula>
    </cfRule>
    <cfRule type="cellIs" dxfId="2" priority="10" operator="greaterThanOrEqual">
      <formula>10000</formula>
    </cfRule>
    <cfRule type="cellIs" dxfId="1" priority="11" operator="lessThan">
      <formula>0.1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" id="{CE9922AE-327C-43B6-A371-881D5FB59A6C}">
            <xm:f>'Exposure Inputs'!$F$61</xm:f>
            <x14:dxf>
              <font>
                <color rgb="FF9C0006"/>
              </font>
              <fill>
                <patternFill>
                  <bgColor rgb="FFFFFF00"/>
                </patternFill>
              </fill>
            </x14:dxf>
          </x14:cfRule>
          <xm:sqref>E5:E6 G5:G6 I5:I6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6C0E-06C7-49B9-A283-13AD361CCC6B}">
  <sheetPr codeName="Sheet21"/>
  <dimension ref="A3:M69"/>
  <sheetViews>
    <sheetView workbookViewId="0"/>
  </sheetViews>
  <sheetFormatPr defaultColWidth="8.6328125" defaultRowHeight="14.5" x14ac:dyDescent="0.35"/>
  <cols>
    <col min="1" max="1" width="15.453125" style="2" customWidth="1"/>
    <col min="2" max="2" width="25.453125" style="2" customWidth="1"/>
    <col min="3" max="5" width="10.453125" style="2" customWidth="1"/>
    <col min="6" max="6" width="31" style="2" customWidth="1"/>
    <col min="7" max="8" width="10.453125" style="2" customWidth="1"/>
    <col min="9" max="12" width="24.6328125" style="2" customWidth="1"/>
    <col min="13" max="13" width="24" style="2" customWidth="1"/>
    <col min="14" max="16384" width="8.6328125" style="2"/>
  </cols>
  <sheetData>
    <row r="3" spans="1:13" ht="14.25" customHeight="1" x14ac:dyDescent="0.35"/>
    <row r="4" spans="1:13" x14ac:dyDescent="0.35">
      <c r="A4" s="4" t="s">
        <v>43</v>
      </c>
      <c r="B4" s="28"/>
    </row>
    <row r="5" spans="1:13" ht="44" thickBot="1" x14ac:dyDescent="0.4">
      <c r="A5" s="73" t="s">
        <v>44</v>
      </c>
      <c r="B5" s="73" t="s">
        <v>45</v>
      </c>
      <c r="C5" s="70" t="s">
        <v>46</v>
      </c>
      <c r="D5" s="70" t="s">
        <v>47</v>
      </c>
      <c r="E5" s="70" t="s">
        <v>48</v>
      </c>
      <c r="F5" s="70" t="s">
        <v>49</v>
      </c>
      <c r="G5" s="70" t="s">
        <v>50</v>
      </c>
      <c r="H5" s="70" t="s">
        <v>51</v>
      </c>
      <c r="I5" s="82" t="s">
        <v>52</v>
      </c>
      <c r="J5" s="82"/>
      <c r="K5" s="82"/>
      <c r="L5" s="82"/>
      <c r="M5" s="70" t="s">
        <v>53</v>
      </c>
    </row>
    <row r="6" spans="1:13" ht="29.5" thickTop="1" x14ac:dyDescent="0.35">
      <c r="A6" s="29" t="s">
        <v>54</v>
      </c>
      <c r="B6" s="68" t="s">
        <v>55</v>
      </c>
      <c r="C6" s="30">
        <f>3.353*((50-21)/(78-21))+3.081*((78-50)/(78-21))</f>
        <v>3.2193859649122807</v>
      </c>
      <c r="D6" s="29">
        <v>1.1060000000000001</v>
      </c>
      <c r="E6" s="29">
        <v>2.214</v>
      </c>
      <c r="F6" s="29">
        <v>1.7609999999999999</v>
      </c>
      <c r="G6" s="29">
        <v>1.258</v>
      </c>
      <c r="H6" s="30">
        <f>(658*(1/5)+901*(1/5)+836*(3/5))/1000</f>
        <v>0.81340000000000001</v>
      </c>
      <c r="I6" s="85" t="s">
        <v>56</v>
      </c>
      <c r="J6" s="85"/>
      <c r="K6" s="85"/>
      <c r="L6" s="85"/>
      <c r="M6" s="31" t="s">
        <v>57</v>
      </c>
    </row>
    <row r="7" spans="1:13" ht="29" x14ac:dyDescent="0.35">
      <c r="A7" s="71" t="s">
        <v>58</v>
      </c>
      <c r="B7" s="72" t="s">
        <v>59</v>
      </c>
      <c r="C7" s="32">
        <f>0.858*((50-21)/(78-21))+0.902*((78-50)/(78-21))</f>
        <v>0.87961403508771929</v>
      </c>
      <c r="D7" s="32">
        <v>0.22</v>
      </c>
      <c r="E7" s="71">
        <v>0.436</v>
      </c>
      <c r="F7" s="71">
        <v>0.315</v>
      </c>
      <c r="G7" s="71">
        <v>0.29399999999999998</v>
      </c>
      <c r="H7" s="32">
        <f>(146*(1/5)+205*(1/5)+208*(3/5))/1000</f>
        <v>0.19500000000000001</v>
      </c>
      <c r="I7" s="86" t="s">
        <v>60</v>
      </c>
      <c r="J7" s="86"/>
      <c r="K7" s="86"/>
      <c r="L7" s="86"/>
      <c r="M7" s="31" t="s">
        <v>57</v>
      </c>
    </row>
    <row r="8" spans="1:13" x14ac:dyDescent="0.35">
      <c r="A8" s="71" t="s">
        <v>61</v>
      </c>
      <c r="B8" s="72" t="s">
        <v>62</v>
      </c>
      <c r="C8" s="71">
        <v>80</v>
      </c>
      <c r="D8" s="33">
        <f>4.8*(1/12)+5.9*(2/12)+7.4*(3/12)+9.2*(6/12)</f>
        <v>7.833333333333333</v>
      </c>
      <c r="E8" s="71">
        <v>71.599999999999994</v>
      </c>
      <c r="F8" s="71">
        <v>56.8</v>
      </c>
      <c r="G8" s="71">
        <v>31.8</v>
      </c>
      <c r="H8" s="71">
        <f>11.4*(1/5)+13.8*(1/5)+18.6*(3/5)</f>
        <v>16.200000000000003</v>
      </c>
      <c r="I8" s="86" t="s">
        <v>63</v>
      </c>
      <c r="J8" s="86"/>
      <c r="K8" s="86"/>
      <c r="L8" s="86"/>
      <c r="M8" s="31" t="s">
        <v>64</v>
      </c>
    </row>
    <row r="9" spans="1:13" ht="29" x14ac:dyDescent="0.35">
      <c r="A9" s="71" t="s">
        <v>65</v>
      </c>
      <c r="B9" s="72" t="s">
        <v>66</v>
      </c>
      <c r="C9" s="34">
        <f>C6/C8</f>
        <v>4.024232456140351E-2</v>
      </c>
      <c r="D9" s="32">
        <f>D6/D8</f>
        <v>0.14119148936170214</v>
      </c>
      <c r="E9" s="32">
        <f>E6/E8</f>
        <v>3.092178770949721E-2</v>
      </c>
      <c r="F9" s="32">
        <f t="shared" ref="F9:G9" si="0">F6/F8</f>
        <v>3.1003521126760563E-2</v>
      </c>
      <c r="G9" s="32">
        <f t="shared" si="0"/>
        <v>3.9559748427672958E-2</v>
      </c>
      <c r="H9" s="32">
        <f>H6/H8</f>
        <v>5.0209876543209866E-2</v>
      </c>
      <c r="I9" s="86" t="s">
        <v>67</v>
      </c>
      <c r="J9" s="86"/>
      <c r="K9" s="86"/>
      <c r="L9" s="86"/>
      <c r="M9" s="31"/>
    </row>
    <row r="10" spans="1:13" ht="29" x14ac:dyDescent="0.35">
      <c r="A10" s="71" t="s">
        <v>68</v>
      </c>
      <c r="B10" s="72" t="s">
        <v>66</v>
      </c>
      <c r="C10" s="32">
        <f t="shared" ref="C10:H10" si="1">C7/C8</f>
        <v>1.0995175438596492E-2</v>
      </c>
      <c r="D10" s="32">
        <f>D7/D8</f>
        <v>2.8085106382978724E-2</v>
      </c>
      <c r="E10" s="32">
        <f>E7/E8</f>
        <v>6.0893854748603361E-3</v>
      </c>
      <c r="F10" s="32">
        <f t="shared" si="1"/>
        <v>5.5457746478873244E-3</v>
      </c>
      <c r="G10" s="32">
        <f t="shared" si="1"/>
        <v>9.2452830188679246E-3</v>
      </c>
      <c r="H10" s="32">
        <f t="shared" si="1"/>
        <v>1.2037037037037035E-2</v>
      </c>
      <c r="I10" s="86" t="s">
        <v>67</v>
      </c>
      <c r="J10" s="86"/>
      <c r="K10" s="86"/>
      <c r="L10" s="86"/>
      <c r="M10" s="31"/>
    </row>
    <row r="11" spans="1:13" ht="31" x14ac:dyDescent="0.35">
      <c r="A11" s="71" t="s">
        <v>69</v>
      </c>
      <c r="B11" s="72" t="s">
        <v>70</v>
      </c>
      <c r="C11" s="71">
        <v>1</v>
      </c>
      <c r="D11" s="71">
        <v>1</v>
      </c>
      <c r="E11" s="71">
        <v>1</v>
      </c>
      <c r="F11" s="71">
        <v>1</v>
      </c>
      <c r="G11" s="71">
        <v>1</v>
      </c>
      <c r="H11" s="71">
        <v>1</v>
      </c>
      <c r="I11" s="86" t="s">
        <v>71</v>
      </c>
      <c r="J11" s="86"/>
      <c r="K11" s="86"/>
      <c r="L11" s="86"/>
      <c r="M11" s="31" t="s">
        <v>72</v>
      </c>
    </row>
    <row r="12" spans="1:13" ht="31" x14ac:dyDescent="0.35">
      <c r="A12" s="71" t="s">
        <v>73</v>
      </c>
      <c r="B12" s="72" t="s">
        <v>74</v>
      </c>
      <c r="C12" s="35">
        <v>57</v>
      </c>
      <c r="D12" s="71">
        <f>1-0</f>
        <v>1</v>
      </c>
      <c r="E12" s="71">
        <f>21-16</f>
        <v>5</v>
      </c>
      <c r="F12" s="71">
        <f>16-11</f>
        <v>5</v>
      </c>
      <c r="G12" s="71">
        <f>11-6</f>
        <v>5</v>
      </c>
      <c r="H12" s="71">
        <f>6-1</f>
        <v>5</v>
      </c>
      <c r="I12" s="86" t="s">
        <v>75</v>
      </c>
      <c r="J12" s="86"/>
      <c r="K12" s="86"/>
      <c r="L12" s="86"/>
      <c r="M12" s="31" t="s">
        <v>64</v>
      </c>
    </row>
    <row r="13" spans="1:13" ht="29" x14ac:dyDescent="0.35">
      <c r="A13" s="71" t="s">
        <v>69</v>
      </c>
      <c r="B13" s="72" t="s">
        <v>76</v>
      </c>
      <c r="C13" s="71">
        <f t="shared" ref="C13:H13" si="2">C12</f>
        <v>57</v>
      </c>
      <c r="D13" s="71">
        <f t="shared" si="2"/>
        <v>1</v>
      </c>
      <c r="E13" s="71">
        <f t="shared" si="2"/>
        <v>5</v>
      </c>
      <c r="F13" s="71">
        <f t="shared" si="2"/>
        <v>5</v>
      </c>
      <c r="G13" s="71">
        <f t="shared" si="2"/>
        <v>5</v>
      </c>
      <c r="H13" s="71">
        <f t="shared" si="2"/>
        <v>5</v>
      </c>
      <c r="I13" s="86" t="s">
        <v>75</v>
      </c>
      <c r="J13" s="86"/>
      <c r="K13" s="86"/>
      <c r="L13" s="86"/>
      <c r="M13" s="31" t="s">
        <v>64</v>
      </c>
    </row>
    <row r="14" spans="1:13" ht="31" x14ac:dyDescent="0.35">
      <c r="A14" s="71" t="s">
        <v>69</v>
      </c>
      <c r="B14" s="72" t="s">
        <v>77</v>
      </c>
      <c r="C14" s="87">
        <v>78</v>
      </c>
      <c r="D14" s="87"/>
      <c r="E14" s="87"/>
      <c r="F14" s="87"/>
      <c r="G14" s="87"/>
      <c r="H14" s="87"/>
      <c r="I14" s="91" t="s">
        <v>78</v>
      </c>
      <c r="J14" s="91"/>
      <c r="K14" s="91"/>
      <c r="L14" s="91"/>
      <c r="M14" s="31" t="s">
        <v>64</v>
      </c>
    </row>
    <row r="15" spans="1:13" x14ac:dyDescent="0.35">
      <c r="A15" s="71" t="s">
        <v>79</v>
      </c>
      <c r="B15" s="72" t="s">
        <v>80</v>
      </c>
      <c r="C15" s="87">
        <v>1E-3</v>
      </c>
      <c r="D15" s="87"/>
      <c r="E15" s="87"/>
      <c r="F15" s="87"/>
      <c r="G15" s="87"/>
      <c r="H15" s="87"/>
      <c r="I15" s="88"/>
      <c r="J15" s="88"/>
      <c r="K15" s="88"/>
      <c r="L15" s="88"/>
      <c r="M15" s="71"/>
    </row>
    <row r="16" spans="1:13" ht="29" x14ac:dyDescent="0.35">
      <c r="A16" s="71" t="s">
        <v>81</v>
      </c>
      <c r="B16" s="72" t="s">
        <v>82</v>
      </c>
      <c r="C16" s="87">
        <v>365</v>
      </c>
      <c r="D16" s="87"/>
      <c r="E16" s="87"/>
      <c r="F16" s="87"/>
      <c r="G16" s="87"/>
      <c r="H16" s="87"/>
      <c r="I16" s="88"/>
      <c r="J16" s="88"/>
      <c r="K16" s="88"/>
      <c r="L16" s="88"/>
      <c r="M16" s="71"/>
    </row>
    <row r="18" spans="1:13" x14ac:dyDescent="0.35">
      <c r="A18" s="4" t="s">
        <v>84</v>
      </c>
      <c r="B18" s="28"/>
    </row>
    <row r="19" spans="1:13" ht="44" thickBot="1" x14ac:dyDescent="0.4">
      <c r="A19" s="73" t="s">
        <v>44</v>
      </c>
      <c r="B19" s="73" t="s">
        <v>45</v>
      </c>
      <c r="C19" s="70" t="s">
        <v>46</v>
      </c>
      <c r="D19" s="70" t="s">
        <v>47</v>
      </c>
      <c r="E19" s="70" t="s">
        <v>48</v>
      </c>
      <c r="F19" s="70" t="s">
        <v>49</v>
      </c>
      <c r="G19" s="70" t="s">
        <v>50</v>
      </c>
      <c r="H19" s="70" t="s">
        <v>51</v>
      </c>
      <c r="I19" s="82" t="s">
        <v>52</v>
      </c>
      <c r="J19" s="82"/>
      <c r="K19" s="82"/>
      <c r="L19" s="82"/>
      <c r="M19" s="70" t="s">
        <v>53</v>
      </c>
    </row>
    <row r="20" spans="1:13" ht="29.5" thickTop="1" x14ac:dyDescent="0.35">
      <c r="A20" s="29" t="s">
        <v>54</v>
      </c>
      <c r="B20" s="68" t="s">
        <v>85</v>
      </c>
      <c r="C20" s="30">
        <v>279</v>
      </c>
      <c r="D20" s="29">
        <v>23</v>
      </c>
      <c r="E20" s="29">
        <v>129</v>
      </c>
      <c r="F20" s="29">
        <v>102</v>
      </c>
      <c r="G20" s="29">
        <v>86</v>
      </c>
      <c r="H20" s="71">
        <f>(67*(2/5)+81*(3/5))</f>
        <v>75.400000000000006</v>
      </c>
      <c r="I20" s="85" t="s">
        <v>86</v>
      </c>
      <c r="J20" s="85"/>
      <c r="K20" s="85"/>
      <c r="L20" s="85"/>
      <c r="M20" s="31"/>
    </row>
    <row r="21" spans="1:13" ht="29.25" customHeight="1" x14ac:dyDescent="0.35">
      <c r="A21" s="71" t="s">
        <v>58</v>
      </c>
      <c r="B21" s="68" t="s">
        <v>87</v>
      </c>
      <c r="C21" s="36">
        <v>7.5</v>
      </c>
      <c r="D21" s="36">
        <v>0.73399999999999999</v>
      </c>
      <c r="E21" s="36">
        <v>6.7125000000000004</v>
      </c>
      <c r="F21" s="36">
        <v>5.3250000000000002</v>
      </c>
      <c r="G21" s="36">
        <v>2.9812500000000002</v>
      </c>
      <c r="H21" s="36">
        <v>1.51875</v>
      </c>
      <c r="I21" s="91" t="s">
        <v>88</v>
      </c>
      <c r="J21" s="91"/>
      <c r="K21" s="91"/>
      <c r="L21" s="91"/>
      <c r="M21" s="31"/>
    </row>
    <row r="22" spans="1:13" ht="14.75" customHeight="1" x14ac:dyDescent="0.35">
      <c r="A22" s="71" t="s">
        <v>61</v>
      </c>
      <c r="B22" s="72" t="s">
        <v>62</v>
      </c>
      <c r="C22" s="71">
        <v>80</v>
      </c>
      <c r="D22" s="33">
        <v>7.8</v>
      </c>
      <c r="E22" s="71">
        <v>71.599999999999994</v>
      </c>
      <c r="F22" s="71">
        <v>56.8</v>
      </c>
      <c r="G22" s="71">
        <v>31.8</v>
      </c>
      <c r="H22" s="71">
        <f>(12.6*(2/5)+18.6*(3/5))</f>
        <v>16.2</v>
      </c>
      <c r="I22" s="91" t="s">
        <v>89</v>
      </c>
      <c r="J22" s="91"/>
      <c r="K22" s="91"/>
      <c r="L22" s="91"/>
      <c r="M22" s="31" t="s">
        <v>64</v>
      </c>
    </row>
    <row r="23" spans="1:13" ht="29" hidden="1" x14ac:dyDescent="0.35">
      <c r="A23" s="71" t="s">
        <v>90</v>
      </c>
      <c r="B23" s="72" t="s">
        <v>91</v>
      </c>
      <c r="C23" s="34">
        <f>C20/C22</f>
        <v>3.4874999999999998</v>
      </c>
      <c r="D23" s="32">
        <f>D20/D22</f>
        <v>2.9487179487179489</v>
      </c>
      <c r="E23" s="32">
        <f>E20/E22</f>
        <v>1.8016759776536315</v>
      </c>
      <c r="F23" s="32">
        <f t="shared" ref="F23:G23" si="3">F20/F22</f>
        <v>1.795774647887324</v>
      </c>
      <c r="G23" s="32">
        <f t="shared" si="3"/>
        <v>2.7044025157232703</v>
      </c>
      <c r="H23" s="32">
        <f>H20/H22</f>
        <v>4.6543209876543212</v>
      </c>
      <c r="I23" s="86" t="s">
        <v>67</v>
      </c>
      <c r="J23" s="86"/>
      <c r="K23" s="86"/>
      <c r="L23" s="86"/>
      <c r="M23" s="31"/>
    </row>
    <row r="24" spans="1:13" ht="29" hidden="1" x14ac:dyDescent="0.35">
      <c r="A24" s="71" t="s">
        <v>92</v>
      </c>
      <c r="B24" s="72" t="s">
        <v>91</v>
      </c>
      <c r="C24" s="32">
        <f t="shared" ref="C24" si="4">C21/C22</f>
        <v>9.375E-2</v>
      </c>
      <c r="D24" s="32">
        <f>D21/D22</f>
        <v>9.410256410256411E-2</v>
      </c>
      <c r="E24" s="32">
        <f>E21/E22</f>
        <v>9.3750000000000014E-2</v>
      </c>
      <c r="F24" s="32">
        <f t="shared" ref="F24:H24" si="5">F21/F22</f>
        <v>9.3750000000000014E-2</v>
      </c>
      <c r="G24" s="32">
        <f t="shared" si="5"/>
        <v>9.375E-2</v>
      </c>
      <c r="H24" s="32">
        <f t="shared" si="5"/>
        <v>9.375E-2</v>
      </c>
      <c r="I24" s="86" t="s">
        <v>67</v>
      </c>
      <c r="J24" s="86"/>
      <c r="K24" s="86"/>
      <c r="L24" s="86"/>
      <c r="M24" s="31"/>
    </row>
    <row r="25" spans="1:13" ht="31" x14ac:dyDescent="0.35">
      <c r="A25" s="71" t="s">
        <v>69</v>
      </c>
      <c r="B25" s="72" t="s">
        <v>70</v>
      </c>
      <c r="C25" s="71">
        <v>1</v>
      </c>
      <c r="D25" s="71">
        <v>1</v>
      </c>
      <c r="E25" s="71">
        <v>1</v>
      </c>
      <c r="F25" s="71">
        <v>1</v>
      </c>
      <c r="G25" s="71">
        <v>1</v>
      </c>
      <c r="H25" s="71">
        <v>1</v>
      </c>
      <c r="I25" s="86" t="s">
        <v>71</v>
      </c>
      <c r="J25" s="86"/>
      <c r="K25" s="86"/>
      <c r="L25" s="86"/>
      <c r="M25" s="31" t="s">
        <v>72</v>
      </c>
    </row>
    <row r="26" spans="1:13" ht="31" x14ac:dyDescent="0.35">
      <c r="A26" s="71" t="s">
        <v>73</v>
      </c>
      <c r="B26" s="72" t="s">
        <v>74</v>
      </c>
      <c r="C26" s="35">
        <v>57</v>
      </c>
      <c r="D26" s="71">
        <f>1-0</f>
        <v>1</v>
      </c>
      <c r="E26" s="71">
        <f>21-16</f>
        <v>5</v>
      </c>
      <c r="F26" s="71">
        <f>16-11</f>
        <v>5</v>
      </c>
      <c r="G26" s="71">
        <f>11-6</f>
        <v>5</v>
      </c>
      <c r="H26" s="71">
        <f>6-1</f>
        <v>5</v>
      </c>
      <c r="I26" s="86" t="s">
        <v>75</v>
      </c>
      <c r="J26" s="86"/>
      <c r="K26" s="86"/>
      <c r="L26" s="86"/>
      <c r="M26" s="31" t="s">
        <v>64</v>
      </c>
    </row>
    <row r="27" spans="1:13" ht="29" x14ac:dyDescent="0.35">
      <c r="A27" s="71" t="s">
        <v>69</v>
      </c>
      <c r="B27" s="72" t="s">
        <v>76</v>
      </c>
      <c r="C27" s="36">
        <f t="shared" ref="C27:H27" si="6">C26</f>
        <v>57</v>
      </c>
      <c r="D27" s="71">
        <f t="shared" si="6"/>
        <v>1</v>
      </c>
      <c r="E27" s="71">
        <f t="shared" si="6"/>
        <v>5</v>
      </c>
      <c r="F27" s="71">
        <f t="shared" si="6"/>
        <v>5</v>
      </c>
      <c r="G27" s="71">
        <f t="shared" si="6"/>
        <v>5</v>
      </c>
      <c r="H27" s="71">
        <f t="shared" si="6"/>
        <v>5</v>
      </c>
      <c r="I27" s="86" t="s">
        <v>75</v>
      </c>
      <c r="J27" s="86"/>
      <c r="K27" s="86"/>
      <c r="L27" s="86"/>
      <c r="M27" s="31" t="s">
        <v>64</v>
      </c>
    </row>
    <row r="28" spans="1:13" ht="31" x14ac:dyDescent="0.35">
      <c r="A28" s="71" t="s">
        <v>69</v>
      </c>
      <c r="B28" s="72" t="s">
        <v>77</v>
      </c>
      <c r="C28" s="87">
        <v>78</v>
      </c>
      <c r="D28" s="87"/>
      <c r="E28" s="87"/>
      <c r="F28" s="87"/>
      <c r="G28" s="87"/>
      <c r="H28" s="87"/>
      <c r="I28" s="91" t="s">
        <v>78</v>
      </c>
      <c r="J28" s="91"/>
      <c r="K28" s="91"/>
      <c r="L28" s="91"/>
      <c r="M28" s="31" t="s">
        <v>64</v>
      </c>
    </row>
    <row r="29" spans="1:13" x14ac:dyDescent="0.35">
      <c r="A29" s="71" t="s">
        <v>15</v>
      </c>
      <c r="B29" s="72" t="s">
        <v>93</v>
      </c>
      <c r="C29" s="35">
        <v>0.45</v>
      </c>
      <c r="D29" s="71"/>
      <c r="E29" s="71"/>
      <c r="F29" s="71"/>
      <c r="G29" s="71"/>
      <c r="H29" s="71"/>
      <c r="I29" s="74"/>
      <c r="J29" s="37"/>
      <c r="K29" s="37"/>
      <c r="L29" s="38"/>
      <c r="M29" s="31"/>
    </row>
    <row r="30" spans="1:13" x14ac:dyDescent="0.35">
      <c r="A30" s="71" t="s">
        <v>79</v>
      </c>
      <c r="B30" s="72" t="s">
        <v>80</v>
      </c>
      <c r="C30" s="87">
        <v>1E-3</v>
      </c>
      <c r="D30" s="87"/>
      <c r="E30" s="87"/>
      <c r="F30" s="87"/>
      <c r="G30" s="87"/>
      <c r="H30" s="87"/>
      <c r="I30" s="88"/>
      <c r="J30" s="88"/>
      <c r="K30" s="88"/>
      <c r="L30" s="88"/>
      <c r="M30" s="71"/>
    </row>
    <row r="31" spans="1:13" ht="29" x14ac:dyDescent="0.35">
      <c r="A31" s="71" t="s">
        <v>81</v>
      </c>
      <c r="B31" s="72" t="s">
        <v>82</v>
      </c>
      <c r="C31" s="87">
        <v>365</v>
      </c>
      <c r="D31" s="87"/>
      <c r="E31" s="87"/>
      <c r="F31" s="87"/>
      <c r="G31" s="87"/>
      <c r="H31" s="87"/>
      <c r="I31" s="88"/>
      <c r="J31" s="88"/>
      <c r="K31" s="88"/>
      <c r="L31" s="88"/>
      <c r="M31" s="71"/>
    </row>
    <row r="33" spans="1:13" s="42" customFormat="1" x14ac:dyDescent="0.35">
      <c r="A33" s="39" t="s">
        <v>94</v>
      </c>
      <c r="B33" s="65"/>
      <c r="C33" s="39"/>
      <c r="D33" s="40"/>
      <c r="E33" s="40"/>
      <c r="F33" s="40"/>
      <c r="G33" s="41"/>
      <c r="H33" s="41"/>
      <c r="I33" s="41"/>
      <c r="L33" s="41"/>
      <c r="M33" s="41"/>
    </row>
    <row r="34" spans="1:13" s="42" customFormat="1" ht="29.5" thickBot="1" x14ac:dyDescent="0.4">
      <c r="A34" s="73" t="s">
        <v>44</v>
      </c>
      <c r="B34" s="70" t="s">
        <v>45</v>
      </c>
      <c r="C34" s="70" t="s">
        <v>46</v>
      </c>
      <c r="D34" s="70" t="s">
        <v>49</v>
      </c>
      <c r="E34" s="70" t="s">
        <v>50</v>
      </c>
      <c r="F34" s="89" t="s">
        <v>52</v>
      </c>
      <c r="G34" s="89"/>
      <c r="H34" s="89"/>
      <c r="I34" s="89"/>
      <c r="J34" s="43" t="s">
        <v>53</v>
      </c>
      <c r="K34" s="41"/>
    </row>
    <row r="35" spans="1:13" s="42" customFormat="1" ht="55.5" customHeight="1" thickTop="1" x14ac:dyDescent="0.35">
      <c r="A35" s="29" t="s">
        <v>95</v>
      </c>
      <c r="B35" s="68" t="s">
        <v>96</v>
      </c>
      <c r="C35" s="29">
        <f>92/1000</f>
        <v>9.1999999999999998E-2</v>
      </c>
      <c r="D35" s="29">
        <f>152/1000</f>
        <v>0.152</v>
      </c>
      <c r="E35" s="29">
        <v>9.6000000000000002E-2</v>
      </c>
      <c r="F35" s="90" t="s">
        <v>97</v>
      </c>
      <c r="G35" s="90"/>
      <c r="H35" s="90"/>
      <c r="I35" s="90"/>
      <c r="J35" s="31" t="s">
        <v>57</v>
      </c>
      <c r="K35" s="41"/>
    </row>
    <row r="36" spans="1:13" s="42" customFormat="1" ht="35.25" customHeight="1" x14ac:dyDescent="0.35">
      <c r="A36" s="71" t="s">
        <v>61</v>
      </c>
      <c r="B36" s="72" t="s">
        <v>62</v>
      </c>
      <c r="C36" s="71">
        <v>80</v>
      </c>
      <c r="D36" s="71">
        <v>56.8</v>
      </c>
      <c r="E36" s="71">
        <v>31.8</v>
      </c>
      <c r="F36" s="91" t="s">
        <v>98</v>
      </c>
      <c r="G36" s="91"/>
      <c r="H36" s="91"/>
      <c r="I36" s="91"/>
      <c r="J36" s="31" t="s">
        <v>64</v>
      </c>
      <c r="K36" s="41"/>
    </row>
    <row r="37" spans="1:13" s="42" customFormat="1" ht="35.25" customHeight="1" x14ac:dyDescent="0.35">
      <c r="A37" s="71" t="s">
        <v>99</v>
      </c>
      <c r="B37" s="72" t="s">
        <v>100</v>
      </c>
      <c r="C37" s="71">
        <v>3</v>
      </c>
      <c r="D37" s="71">
        <v>2</v>
      </c>
      <c r="E37" s="71">
        <v>1</v>
      </c>
      <c r="F37" s="91" t="s">
        <v>101</v>
      </c>
      <c r="G37" s="91"/>
      <c r="H37" s="91"/>
      <c r="I37" s="91"/>
      <c r="J37" s="31" t="s">
        <v>102</v>
      </c>
      <c r="K37" s="41"/>
    </row>
    <row r="38" spans="1:13" s="42" customFormat="1" ht="31.25" customHeight="1" x14ac:dyDescent="0.35">
      <c r="A38" s="71" t="s">
        <v>103</v>
      </c>
      <c r="B38" s="72" t="s">
        <v>104</v>
      </c>
      <c r="C38" s="71">
        <f t="shared" ref="C38:E38" si="7">C35*C37</f>
        <v>0.27600000000000002</v>
      </c>
      <c r="D38" s="71">
        <f t="shared" si="7"/>
        <v>0.30399999999999999</v>
      </c>
      <c r="E38" s="71">
        <f t="shared" si="7"/>
        <v>9.6000000000000002E-2</v>
      </c>
      <c r="F38" s="91" t="s">
        <v>105</v>
      </c>
      <c r="G38" s="91"/>
      <c r="H38" s="91"/>
      <c r="I38" s="91"/>
      <c r="J38" s="44"/>
      <c r="K38" s="42" t="s">
        <v>106</v>
      </c>
    </row>
    <row r="39" spans="1:13" s="42" customFormat="1" ht="32.75" customHeight="1" x14ac:dyDescent="0.35">
      <c r="A39" s="71" t="s">
        <v>107</v>
      </c>
      <c r="B39" s="72" t="s">
        <v>108</v>
      </c>
      <c r="C39" s="34">
        <f>C38/C36</f>
        <v>3.4500000000000004E-3</v>
      </c>
      <c r="D39" s="34">
        <f>D38/D36</f>
        <v>5.3521126760563385E-3</v>
      </c>
      <c r="E39" s="34">
        <f>E38/E36</f>
        <v>3.0188679245283017E-3</v>
      </c>
      <c r="F39" s="91" t="s">
        <v>67</v>
      </c>
      <c r="G39" s="91"/>
      <c r="H39" s="91"/>
      <c r="I39" s="91"/>
      <c r="J39" s="44"/>
    </row>
    <row r="40" spans="1:13" s="42" customFormat="1" ht="46.5" customHeight="1" x14ac:dyDescent="0.35">
      <c r="A40" s="71" t="s">
        <v>73</v>
      </c>
      <c r="B40" s="72" t="s">
        <v>109</v>
      </c>
      <c r="C40" s="35">
        <v>57</v>
      </c>
      <c r="D40" s="71">
        <v>5</v>
      </c>
      <c r="E40" s="71">
        <v>5</v>
      </c>
      <c r="F40" s="91" t="s">
        <v>75</v>
      </c>
      <c r="G40" s="91"/>
      <c r="H40" s="91"/>
      <c r="I40" s="91"/>
      <c r="J40" s="31" t="s">
        <v>64</v>
      </c>
      <c r="L40" s="41"/>
      <c r="M40" s="41"/>
    </row>
    <row r="41" spans="1:13" s="42" customFormat="1" ht="46.5" customHeight="1" x14ac:dyDescent="0.35">
      <c r="A41" s="71" t="s">
        <v>69</v>
      </c>
      <c r="B41" s="72" t="s">
        <v>76</v>
      </c>
      <c r="C41" s="71">
        <f>C40</f>
        <v>57</v>
      </c>
      <c r="D41" s="71">
        <f>D40</f>
        <v>5</v>
      </c>
      <c r="E41" s="71">
        <f>E40</f>
        <v>5</v>
      </c>
      <c r="F41" s="91" t="s">
        <v>75</v>
      </c>
      <c r="G41" s="91"/>
      <c r="H41" s="91"/>
      <c r="I41" s="91"/>
      <c r="J41" s="31" t="s">
        <v>64</v>
      </c>
      <c r="L41" s="41"/>
      <c r="M41" s="41"/>
    </row>
    <row r="42" spans="1:13" s="42" customFormat="1" x14ac:dyDescent="0.35">
      <c r="A42" s="71" t="s">
        <v>79</v>
      </c>
      <c r="B42" s="72" t="s">
        <v>80</v>
      </c>
      <c r="C42" s="92">
        <v>1E-3</v>
      </c>
      <c r="D42" s="92"/>
      <c r="E42" s="92"/>
      <c r="F42" s="88"/>
      <c r="G42" s="88"/>
      <c r="H42" s="88"/>
      <c r="I42" s="88"/>
      <c r="J42" s="71"/>
      <c r="M42" s="41"/>
    </row>
    <row r="43" spans="1:13" s="42" customFormat="1" ht="29" x14ac:dyDescent="0.35">
      <c r="A43" s="71" t="s">
        <v>81</v>
      </c>
      <c r="B43" s="72" t="s">
        <v>82</v>
      </c>
      <c r="C43" s="87">
        <v>365</v>
      </c>
      <c r="D43" s="87"/>
      <c r="E43" s="87"/>
      <c r="F43" s="88"/>
      <c r="G43" s="88"/>
      <c r="H43" s="88"/>
      <c r="I43" s="88"/>
      <c r="J43" s="71"/>
      <c r="M43" s="41"/>
    </row>
    <row r="44" spans="1:13" s="42" customFormat="1" x14ac:dyDescent="0.35">
      <c r="B44" s="65"/>
      <c r="E44" s="45"/>
      <c r="F44" s="45"/>
    </row>
    <row r="45" spans="1:13" s="39" customFormat="1" x14ac:dyDescent="0.35">
      <c r="A45" s="39" t="s">
        <v>110</v>
      </c>
      <c r="B45" s="40"/>
      <c r="D45" s="40"/>
      <c r="E45" s="40"/>
      <c r="F45" s="40"/>
    </row>
    <row r="46" spans="1:13" s="42" customFormat="1" ht="29.5" thickBot="1" x14ac:dyDescent="0.4">
      <c r="A46" s="73" t="s">
        <v>44</v>
      </c>
      <c r="B46" s="70" t="s">
        <v>45</v>
      </c>
      <c r="C46" s="70" t="s">
        <v>46</v>
      </c>
      <c r="D46" s="70" t="s">
        <v>49</v>
      </c>
      <c r="E46" s="70" t="s">
        <v>50</v>
      </c>
      <c r="F46" s="89" t="s">
        <v>52</v>
      </c>
      <c r="G46" s="89"/>
      <c r="H46" s="89"/>
      <c r="I46" s="89"/>
      <c r="J46" s="70" t="s">
        <v>53</v>
      </c>
      <c r="K46" s="39"/>
    </row>
    <row r="47" spans="1:13" s="42" customFormat="1" ht="32.75" customHeight="1" thickTop="1" x14ac:dyDescent="0.35">
      <c r="A47" s="29" t="s">
        <v>61</v>
      </c>
      <c r="B47" s="68" t="s">
        <v>62</v>
      </c>
      <c r="C47" s="29">
        <v>80</v>
      </c>
      <c r="D47" s="29">
        <v>56.8</v>
      </c>
      <c r="E47" s="29">
        <v>31.8</v>
      </c>
      <c r="F47" s="85" t="s">
        <v>98</v>
      </c>
      <c r="G47" s="85"/>
      <c r="H47" s="85"/>
      <c r="I47" s="85"/>
      <c r="J47" s="31" t="s">
        <v>64</v>
      </c>
    </row>
    <row r="48" spans="1:13" s="42" customFormat="1" ht="32.75" customHeight="1" x14ac:dyDescent="0.35">
      <c r="A48" s="71" t="s">
        <v>111</v>
      </c>
      <c r="B48" s="72" t="s">
        <v>112</v>
      </c>
      <c r="C48" s="71">
        <v>19500</v>
      </c>
      <c r="D48" s="71">
        <v>15900</v>
      </c>
      <c r="E48" s="71">
        <v>10800</v>
      </c>
      <c r="F48" s="86" t="s">
        <v>113</v>
      </c>
      <c r="G48" s="86"/>
      <c r="H48" s="86"/>
      <c r="I48" s="86"/>
      <c r="J48" s="31" t="s">
        <v>102</v>
      </c>
    </row>
    <row r="49" spans="1:10" s="42" customFormat="1" ht="32.75" customHeight="1" x14ac:dyDescent="0.35">
      <c r="A49" s="71"/>
      <c r="B49" s="72"/>
      <c r="C49" s="71"/>
      <c r="D49" s="71"/>
      <c r="E49" s="71"/>
      <c r="F49" s="74"/>
      <c r="G49" s="74"/>
      <c r="H49" s="74"/>
      <c r="I49" s="74"/>
      <c r="J49" s="31"/>
    </row>
    <row r="50" spans="1:10" s="42" customFormat="1" ht="32.75" customHeight="1" x14ac:dyDescent="0.35">
      <c r="A50" s="71"/>
      <c r="B50" s="72" t="s">
        <v>114</v>
      </c>
      <c r="C50" s="6">
        <v>1.4224315068493152E-8</v>
      </c>
      <c r="D50" s="5">
        <v>1.0890410958904109E-8</v>
      </c>
      <c r="E50" s="5">
        <v>6.6063582321013193E-9</v>
      </c>
      <c r="F50" s="96" t="s">
        <v>115</v>
      </c>
      <c r="G50" s="96"/>
      <c r="H50" s="96"/>
      <c r="I50" s="96"/>
      <c r="J50" s="31"/>
    </row>
    <row r="51" spans="1:10" s="42" customFormat="1" ht="32.25" customHeight="1" x14ac:dyDescent="0.35">
      <c r="A51" s="71" t="s">
        <v>99</v>
      </c>
      <c r="B51" s="72" t="s">
        <v>100</v>
      </c>
      <c r="C51" s="71">
        <v>3</v>
      </c>
      <c r="D51" s="71">
        <v>2</v>
      </c>
      <c r="E51" s="71">
        <v>1</v>
      </c>
      <c r="F51" s="86" t="s">
        <v>116</v>
      </c>
      <c r="G51" s="86"/>
      <c r="H51" s="86"/>
      <c r="I51" s="86"/>
      <c r="J51" s="31" t="s">
        <v>102</v>
      </c>
    </row>
    <row r="52" spans="1:10" s="42" customFormat="1" ht="46.5" customHeight="1" x14ac:dyDescent="0.35">
      <c r="A52" s="71" t="s">
        <v>73</v>
      </c>
      <c r="B52" s="72" t="s">
        <v>109</v>
      </c>
      <c r="C52" s="35">
        <v>57</v>
      </c>
      <c r="D52" s="71">
        <f>16-11</f>
        <v>5</v>
      </c>
      <c r="E52" s="71">
        <f>11-6</f>
        <v>5</v>
      </c>
      <c r="F52" s="86" t="s">
        <v>117</v>
      </c>
      <c r="G52" s="86"/>
      <c r="H52" s="86"/>
      <c r="I52" s="86"/>
      <c r="J52" s="31" t="s">
        <v>64</v>
      </c>
    </row>
    <row r="53" spans="1:10" s="42" customFormat="1" ht="46.5" customHeight="1" x14ac:dyDescent="0.35">
      <c r="A53" s="71" t="s">
        <v>69</v>
      </c>
      <c r="B53" s="72" t="s">
        <v>76</v>
      </c>
      <c r="C53" s="71">
        <f>C52</f>
        <v>57</v>
      </c>
      <c r="D53" s="71">
        <f>D52</f>
        <v>5</v>
      </c>
      <c r="E53" s="71">
        <f>E52</f>
        <v>5</v>
      </c>
      <c r="F53" s="86" t="s">
        <v>75</v>
      </c>
      <c r="G53" s="86"/>
      <c r="H53" s="86"/>
      <c r="I53" s="86"/>
      <c r="J53" s="31" t="s">
        <v>64</v>
      </c>
    </row>
    <row r="54" spans="1:10" s="42" customFormat="1" ht="29" x14ac:dyDescent="0.35">
      <c r="A54" s="71" t="s">
        <v>118</v>
      </c>
      <c r="B54" s="72" t="s">
        <v>119</v>
      </c>
      <c r="C54" s="93">
        <v>9.2999999999999992E-3</v>
      </c>
      <c r="D54" s="94"/>
      <c r="E54" s="95"/>
      <c r="F54" s="86" t="s">
        <v>120</v>
      </c>
      <c r="G54" s="86"/>
      <c r="H54" s="86"/>
      <c r="I54" s="86"/>
      <c r="J54" s="44"/>
    </row>
    <row r="55" spans="1:10" s="42" customFormat="1" x14ac:dyDescent="0.35">
      <c r="A55" s="71" t="s">
        <v>79</v>
      </c>
      <c r="B55" s="72" t="s">
        <v>80</v>
      </c>
      <c r="C55" s="92">
        <v>1E-3</v>
      </c>
      <c r="D55" s="92"/>
      <c r="E55" s="92"/>
      <c r="F55" s="88"/>
      <c r="G55" s="88"/>
      <c r="H55" s="88"/>
      <c r="I55" s="88"/>
      <c r="J55" s="44"/>
    </row>
    <row r="56" spans="1:10" s="42" customFormat="1" ht="16.5" x14ac:dyDescent="0.35">
      <c r="A56" s="71" t="s">
        <v>81</v>
      </c>
      <c r="B56" s="72" t="s">
        <v>121</v>
      </c>
      <c r="C56" s="92">
        <v>1E-3</v>
      </c>
      <c r="D56" s="92"/>
      <c r="E56" s="92"/>
      <c r="F56" s="88"/>
      <c r="G56" s="88"/>
      <c r="H56" s="88"/>
      <c r="I56" s="88"/>
      <c r="J56" s="71"/>
    </row>
    <row r="57" spans="1:10" s="42" customFormat="1" ht="29" x14ac:dyDescent="0.35">
      <c r="A57" s="71" t="s">
        <v>122</v>
      </c>
      <c r="B57" s="72" t="s">
        <v>82</v>
      </c>
      <c r="C57" s="87">
        <v>365</v>
      </c>
      <c r="D57" s="87"/>
      <c r="E57" s="87"/>
      <c r="F57" s="88"/>
      <c r="G57" s="88"/>
      <c r="H57" s="88"/>
      <c r="I57" s="88"/>
      <c r="J57" s="71"/>
    </row>
    <row r="58" spans="1:10" s="42" customFormat="1" x14ac:dyDescent="0.35">
      <c r="B58" s="65"/>
    </row>
    <row r="59" spans="1:10" s="39" customFormat="1" x14ac:dyDescent="0.35">
      <c r="A59" s="39" t="s">
        <v>123</v>
      </c>
      <c r="B59" s="40"/>
      <c r="D59" s="40"/>
      <c r="E59" s="40"/>
      <c r="F59" s="40"/>
    </row>
    <row r="60" spans="1:10" s="65" customFormat="1" ht="44" thickBot="1" x14ac:dyDescent="0.4">
      <c r="A60" s="70" t="s">
        <v>124</v>
      </c>
      <c r="B60" s="70" t="s">
        <v>125</v>
      </c>
      <c r="C60" s="102" t="s">
        <v>126</v>
      </c>
      <c r="D60" s="103"/>
      <c r="E60" s="70" t="s">
        <v>127</v>
      </c>
      <c r="F60" s="70" t="s">
        <v>128</v>
      </c>
      <c r="G60" s="104" t="s">
        <v>52</v>
      </c>
      <c r="H60" s="104"/>
      <c r="I60" s="104"/>
      <c r="J60" s="104"/>
    </row>
    <row r="61" spans="1:10" s="42" customFormat="1" ht="35.75" customHeight="1" thickTop="1" thickBot="1" x14ac:dyDescent="0.4">
      <c r="A61" s="68" t="s">
        <v>129</v>
      </c>
      <c r="B61" s="68" t="s">
        <v>130</v>
      </c>
      <c r="C61" s="97" t="s">
        <v>130</v>
      </c>
      <c r="D61" s="98"/>
      <c r="E61" s="46">
        <v>1.1000000000000001</v>
      </c>
      <c r="F61" s="47">
        <v>30</v>
      </c>
      <c r="G61" s="85" t="s">
        <v>131</v>
      </c>
      <c r="H61" s="85"/>
      <c r="I61" s="85"/>
      <c r="J61" s="85"/>
    </row>
    <row r="62" spans="1:10" s="42" customFormat="1" ht="30" customHeight="1" thickTop="1" thickBot="1" x14ac:dyDescent="0.4">
      <c r="A62" s="68" t="s">
        <v>129</v>
      </c>
      <c r="B62" s="68" t="s">
        <v>130</v>
      </c>
      <c r="C62" s="97" t="s">
        <v>130</v>
      </c>
      <c r="D62" s="98"/>
      <c r="E62" s="46">
        <v>1.1000000000000001</v>
      </c>
      <c r="F62" s="47">
        <v>30</v>
      </c>
      <c r="G62" s="85" t="s">
        <v>131</v>
      </c>
      <c r="H62" s="85"/>
      <c r="I62" s="85"/>
      <c r="J62" s="85"/>
    </row>
    <row r="63" spans="1:10" s="42" customFormat="1" ht="29.4" customHeight="1" thickTop="1" x14ac:dyDescent="0.35">
      <c r="A63" s="68" t="s">
        <v>129</v>
      </c>
      <c r="B63" s="68" t="s">
        <v>130</v>
      </c>
      <c r="C63" s="97" t="s">
        <v>130</v>
      </c>
      <c r="D63" s="98"/>
      <c r="E63" s="46">
        <v>1.1000000000000001</v>
      </c>
      <c r="F63" s="47">
        <v>30</v>
      </c>
      <c r="G63" s="85" t="s">
        <v>131</v>
      </c>
      <c r="H63" s="85"/>
      <c r="I63" s="85"/>
      <c r="J63" s="85"/>
    </row>
    <row r="64" spans="1:10" s="42" customFormat="1" x14ac:dyDescent="0.35">
      <c r="A64" s="71" t="s">
        <v>132</v>
      </c>
      <c r="B64" s="69"/>
      <c r="C64" s="99"/>
      <c r="D64" s="100"/>
      <c r="E64" s="48"/>
      <c r="F64" s="49"/>
      <c r="G64" s="101"/>
      <c r="H64" s="101"/>
      <c r="I64" s="101"/>
      <c r="J64" s="101"/>
    </row>
    <row r="66" spans="1:10" x14ac:dyDescent="0.35">
      <c r="A66" s="4" t="s">
        <v>133</v>
      </c>
      <c r="B66" s="28"/>
    </row>
    <row r="67" spans="1:10" ht="15" thickBot="1" x14ac:dyDescent="0.4">
      <c r="A67" s="73" t="s">
        <v>44</v>
      </c>
      <c r="B67" s="73" t="s">
        <v>45</v>
      </c>
      <c r="C67" s="70" t="s">
        <v>134</v>
      </c>
      <c r="D67" s="70" t="s">
        <v>135</v>
      </c>
      <c r="E67" s="70" t="s">
        <v>136</v>
      </c>
      <c r="F67" s="82" t="s">
        <v>52</v>
      </c>
      <c r="G67" s="83"/>
      <c r="H67" s="83"/>
      <c r="I67" s="84"/>
      <c r="J67" s="70" t="s">
        <v>53</v>
      </c>
    </row>
    <row r="68" spans="1:10" ht="15" thickTop="1" x14ac:dyDescent="0.35">
      <c r="A68" s="29" t="s">
        <v>137</v>
      </c>
      <c r="B68" s="72" t="s">
        <v>138</v>
      </c>
      <c r="C68" s="30"/>
      <c r="D68" s="29"/>
      <c r="E68" s="29"/>
      <c r="F68" s="85" t="s">
        <v>139</v>
      </c>
      <c r="G68" s="85"/>
      <c r="H68" s="85"/>
      <c r="I68" s="85"/>
      <c r="J68" s="31"/>
    </row>
    <row r="69" spans="1:10" ht="18.75" customHeight="1" x14ac:dyDescent="0.35">
      <c r="A69" s="71"/>
      <c r="B69" s="68"/>
      <c r="C69" s="32"/>
      <c r="D69" s="32"/>
      <c r="E69" s="71"/>
      <c r="F69" s="86"/>
      <c r="G69" s="86"/>
      <c r="H69" s="86"/>
      <c r="I69" s="86"/>
      <c r="J69" s="31"/>
    </row>
  </sheetData>
  <sheetProtection sheet="1" objects="1" scenarios="1" formatCells="0" formatColumns="0" formatRows="0" sort="0" autoFilter="0"/>
  <mergeCells count="70">
    <mergeCell ref="C63:D63"/>
    <mergeCell ref="G63:J63"/>
    <mergeCell ref="C64:D64"/>
    <mergeCell ref="G64:J64"/>
    <mergeCell ref="C60:D60"/>
    <mergeCell ref="G60:J60"/>
    <mergeCell ref="C61:D61"/>
    <mergeCell ref="G61:J61"/>
    <mergeCell ref="C62:D62"/>
    <mergeCell ref="G62:J62"/>
    <mergeCell ref="C55:E55"/>
    <mergeCell ref="F55:I55"/>
    <mergeCell ref="C56:E56"/>
    <mergeCell ref="F56:I56"/>
    <mergeCell ref="C57:E57"/>
    <mergeCell ref="F57:I57"/>
    <mergeCell ref="F48:I48"/>
    <mergeCell ref="F51:I51"/>
    <mergeCell ref="F52:I52"/>
    <mergeCell ref="F53:I53"/>
    <mergeCell ref="C54:E54"/>
    <mergeCell ref="F54:I54"/>
    <mergeCell ref="F50:I50"/>
    <mergeCell ref="F42:I42"/>
    <mergeCell ref="C43:E43"/>
    <mergeCell ref="F43:I43"/>
    <mergeCell ref="F46:I46"/>
    <mergeCell ref="F47:I47"/>
    <mergeCell ref="I10:L10"/>
    <mergeCell ref="I5:L5"/>
    <mergeCell ref="I6:L6"/>
    <mergeCell ref="I7:L7"/>
    <mergeCell ref="I8:L8"/>
    <mergeCell ref="I9:L9"/>
    <mergeCell ref="C15:H15"/>
    <mergeCell ref="I15:L15"/>
    <mergeCell ref="C16:H16"/>
    <mergeCell ref="I16:L16"/>
    <mergeCell ref="I11:L11"/>
    <mergeCell ref="I12:L12"/>
    <mergeCell ref="I13:L13"/>
    <mergeCell ref="C14:H14"/>
    <mergeCell ref="I14:L14"/>
    <mergeCell ref="C28:H28"/>
    <mergeCell ref="I28:L2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F67:I67"/>
    <mergeCell ref="F68:I68"/>
    <mergeCell ref="F69:I69"/>
    <mergeCell ref="C30:H30"/>
    <mergeCell ref="I30:L30"/>
    <mergeCell ref="C31:H31"/>
    <mergeCell ref="I31:L31"/>
    <mergeCell ref="F34:I34"/>
    <mergeCell ref="F35:I35"/>
    <mergeCell ref="F36:I36"/>
    <mergeCell ref="F37:I37"/>
    <mergeCell ref="F38:I38"/>
    <mergeCell ref="F39:I39"/>
    <mergeCell ref="F40:I40"/>
    <mergeCell ref="F41:I41"/>
    <mergeCell ref="C42:E42"/>
  </mergeCells>
  <hyperlinks>
    <hyperlink ref="M12" r:id="rId1" display="https://hero.epa.gov/hero/index.cfm/reference/details/reference_id/7485096" xr:uid="{6CC5D3CE-E6E1-46D8-9114-0AFBB63E4561}"/>
    <hyperlink ref="M11" r:id="rId2" display="https://hero.epa.gov/hero/index.cfm/reference/details/reference_id/4565445" xr:uid="{06EE3910-1E18-4E95-8084-B55EBBA1FADD}"/>
    <hyperlink ref="M6" r:id="rId3" display="https://hero.epa.gov/hero/index.cfm/reference/details/reference_id/7267482" xr:uid="{57A638A6-AA4D-487E-8DBB-7C70D5DE9168}"/>
    <hyperlink ref="M13" r:id="rId4" display="https://hero.epa.gov/hero/index.cfm/reference/details/reference_id/7485096" xr:uid="{F8EF8647-EE96-49B2-AD97-5F1389C12ED1}"/>
    <hyperlink ref="M14" r:id="rId5" display="https://hero.epa.gov/hero/index.cfm/reference/details/reference_id/7485096" xr:uid="{7B31072C-3633-4977-80F1-808B8AB939C1}"/>
    <hyperlink ref="M8" r:id="rId6" display="https://hero.epa.gov/hero/index.cfm/reference/details/reference_id/7485096" xr:uid="{C7D96348-77C0-4674-B711-8D6C7FA45B59}"/>
    <hyperlink ref="M7" r:id="rId7" display="https://hero.epa.gov/hero/index.cfm/reference/details/reference_id/7267482" xr:uid="{9E3E272C-6976-41B3-8971-A4DC61CBCBB6}"/>
    <hyperlink ref="M26" r:id="rId8" display="https://hero.epa.gov/hero/index.cfm/reference/details/reference_id/7485096" xr:uid="{3FD228CD-0982-438F-BA49-E281A5495DAC}"/>
    <hyperlink ref="M25" r:id="rId9" display="https://hero.epa.gov/hero/index.cfm/reference/details/reference_id/4565445" xr:uid="{B10D247C-1110-495E-A095-E909476C5756}"/>
    <hyperlink ref="M27" r:id="rId10" display="https://hero.epa.gov/hero/index.cfm/reference/details/reference_id/7485096" xr:uid="{20017CA5-CE9D-47E1-BFF9-93DE5D3A62FD}"/>
    <hyperlink ref="M28" r:id="rId11" display="https://hero.epa.gov/hero/index.cfm/reference/details/reference_id/7485096" xr:uid="{5007D35E-B2CF-4D9A-A511-7864EDABE8CF}"/>
    <hyperlink ref="M22" r:id="rId12" display="https://hero.epa.gov/hero/index.cfm/reference/details/reference_id/7485096" xr:uid="{2A15215F-720B-4191-B585-5BA57EC626F1}"/>
    <hyperlink ref="J47" r:id="rId13" display="https://hero.epa.gov/hero/index.cfm/reference/details/reference_id/7485096" xr:uid="{A58846CB-8237-4B88-9B55-7D70226D3716}"/>
    <hyperlink ref="J52" r:id="rId14" display="https://hero.epa.gov/hero/index.cfm/reference/details/reference_id/7485096" xr:uid="{7F61BB18-C8F1-4A7F-8C6F-142F2A48DEE7}"/>
    <hyperlink ref="J53" r:id="rId15" display="https://hero.epa.gov/hero/index.cfm/reference/details/reference_id/7485096" xr:uid="{89501DFF-723B-4A65-BC80-97494F1B7A20}"/>
    <hyperlink ref="J48" r:id="rId16" display="https://hero.epa.gov/hero/index.cfm/reference/details/reference_id/6811897" xr:uid="{B0D7BEFB-D0CD-45D7-B52B-B15FE7F453BF}"/>
    <hyperlink ref="J35" r:id="rId17" display="https://hero.epa.gov/hero/index.cfm/reference/details/reference_id/7267482" xr:uid="{1E7AE573-EC7F-4B9B-B613-49B67419073B}"/>
    <hyperlink ref="J36" r:id="rId18" display="https://hero.epa.gov/hero/index.cfm/reference/details/reference_id/7485096" xr:uid="{75A0C0D0-6137-44A9-B131-C0C3A9FD8E14}"/>
    <hyperlink ref="J40" r:id="rId19" display="https://hero.epa.gov/hero/index.cfm/reference/details/reference_id/7485096" xr:uid="{BE1D4760-C3DB-4EF9-93BE-E3B6815CB8DE}"/>
    <hyperlink ref="J41" r:id="rId20" display="https://hero.epa.gov/hero/index.cfm/reference/details/reference_id/7485096" xr:uid="{13E461C8-678D-4F48-B83F-25A6CFF1F5ED}"/>
    <hyperlink ref="J37" r:id="rId21" display="https://hero.epa.gov/hero/index.cfm/reference/details/reference_id/6811897" xr:uid="{C3E46A57-7C1E-4DA4-A8E0-1635C355F0B8}"/>
    <hyperlink ref="J51" r:id="rId22" display="https://hero.epa.gov/hero/index.cfm/reference/details/reference_id/6811897" xr:uid="{BC3D05CE-F3B0-4B5F-9D2B-F667A8CB07DE}"/>
  </hyperlinks>
  <pageMargins left="0.7" right="0.7" top="0.75" bottom="0.75" header="0.3" footer="0.3"/>
  <pageSetup orientation="portrait" r:id="rId2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FB31-1285-4F67-A300-B6932C7B8150}">
  <sheetPr codeName="Sheet22"/>
  <dimension ref="A1:Q78"/>
  <sheetViews>
    <sheetView zoomScaleNormal="100" workbookViewId="0"/>
  </sheetViews>
  <sheetFormatPr defaultColWidth="8.6328125" defaultRowHeight="14" x14ac:dyDescent="0.3"/>
  <cols>
    <col min="1" max="9" width="8.6328125" style="51"/>
    <col min="10" max="10" width="12.36328125" style="51" customWidth="1"/>
    <col min="11" max="11" width="40" style="51" customWidth="1"/>
    <col min="12" max="12" width="8.6328125" style="51"/>
    <col min="13" max="13" width="12.6328125" style="51" customWidth="1"/>
    <col min="14" max="15" width="8.6328125" style="51"/>
    <col min="16" max="16" width="10.08984375" style="51" customWidth="1"/>
    <col min="17" max="17" width="14.08984375" style="51" customWidth="1"/>
    <col min="18" max="16384" width="8.6328125" style="51"/>
  </cols>
  <sheetData>
    <row r="1" spans="1:17" ht="14.5" x14ac:dyDescent="0.35">
      <c r="A1" s="50" t="s">
        <v>140</v>
      </c>
      <c r="B1" s="50"/>
      <c r="G1" s="50"/>
      <c r="I1" s="2"/>
    </row>
    <row r="3" spans="1:17" ht="15.75" customHeight="1" x14ac:dyDescent="0.3">
      <c r="A3" s="52" t="s">
        <v>141</v>
      </c>
      <c r="J3" s="53"/>
      <c r="K3" s="54" t="s">
        <v>142</v>
      </c>
      <c r="L3" s="55"/>
      <c r="M3" s="55"/>
    </row>
    <row r="4" spans="1:17" ht="14.75" customHeight="1" x14ac:dyDescent="0.3">
      <c r="I4" s="53"/>
      <c r="J4" s="53"/>
      <c r="K4" s="54" t="s">
        <v>143</v>
      </c>
      <c r="L4" s="55" t="s">
        <v>16</v>
      </c>
      <c r="M4" s="55"/>
    </row>
    <row r="5" spans="1:17" ht="14.75" customHeight="1" x14ac:dyDescent="0.3">
      <c r="J5" s="53"/>
      <c r="K5" s="52" t="s">
        <v>144</v>
      </c>
      <c r="L5" s="51">
        <v>10</v>
      </c>
    </row>
    <row r="6" spans="1:17" ht="14.75" customHeight="1" x14ac:dyDescent="0.3">
      <c r="I6" s="53"/>
      <c r="J6" s="53"/>
      <c r="K6" s="52" t="s">
        <v>145</v>
      </c>
      <c r="L6" s="54" t="s">
        <v>146</v>
      </c>
      <c r="M6" s="54" t="s">
        <v>147</v>
      </c>
      <c r="N6" s="52"/>
      <c r="P6" s="52" t="s">
        <v>146</v>
      </c>
      <c r="Q6" s="52" t="s">
        <v>147</v>
      </c>
    </row>
    <row r="7" spans="1:17" ht="14.75" customHeight="1" x14ac:dyDescent="0.3">
      <c r="I7" s="53"/>
      <c r="J7" s="53"/>
      <c r="K7" s="54" t="s">
        <v>44</v>
      </c>
      <c r="L7" s="54" t="s">
        <v>148</v>
      </c>
      <c r="M7" s="52" t="s">
        <v>148</v>
      </c>
      <c r="N7" s="54" t="s">
        <v>149</v>
      </c>
      <c r="O7" s="56" t="s">
        <v>150</v>
      </c>
      <c r="P7" s="57">
        <f>(L8*(1-L10/100)*L11*L13*L20)/(L19*L16)</f>
        <v>0.16418868421052629</v>
      </c>
      <c r="Q7" s="57">
        <f>(M8*(1-M10/100)*M11*M13*M20)/(M19*M16)</f>
        <v>0.57606127659574469</v>
      </c>
    </row>
    <row r="8" spans="1:17" ht="14.75" customHeight="1" x14ac:dyDescent="0.3">
      <c r="I8" s="53"/>
      <c r="J8" s="53"/>
      <c r="K8" s="55" t="s">
        <v>151</v>
      </c>
      <c r="L8" s="58">
        <v>10200</v>
      </c>
      <c r="M8" s="58">
        <v>10200</v>
      </c>
      <c r="N8" s="55" t="s">
        <v>138</v>
      </c>
      <c r="O8" s="56" t="s">
        <v>152</v>
      </c>
      <c r="P8" s="57">
        <f>(L9*(1-L10/100)*L12*L15*L14*L20)/(L19*L17*L21)</f>
        <v>1.229049747656813E-4</v>
      </c>
      <c r="Q8" s="57">
        <f>(M9*(1-M10/100)*M12*M15*M14*M20)/(M19*M17*M21)</f>
        <v>3.139376275138443E-4</v>
      </c>
    </row>
    <row r="9" spans="1:17" ht="14.75" customHeight="1" x14ac:dyDescent="0.3">
      <c r="I9" s="53"/>
      <c r="J9" s="53"/>
      <c r="K9" s="55" t="s">
        <v>153</v>
      </c>
      <c r="L9" s="58">
        <v>10200</v>
      </c>
      <c r="M9" s="58">
        <v>10200</v>
      </c>
      <c r="N9" s="55" t="s">
        <v>138</v>
      </c>
      <c r="O9" s="56" t="s">
        <v>154</v>
      </c>
      <c r="P9" s="57">
        <f>(L9*(1-L10/100)*L12*L15*L14*L20)/(L19*L18*L21)</f>
        <v>5.1998258554711318E-5</v>
      </c>
      <c r="Q9" s="57">
        <f>(M9*(1-M10/100)*M12*M15*M14*M20)/(M19*M18*M21)</f>
        <v>4.0248413783826191E-6</v>
      </c>
    </row>
    <row r="10" spans="1:17" ht="14.75" customHeight="1" x14ac:dyDescent="0.3">
      <c r="I10" s="53"/>
      <c r="J10" s="53"/>
      <c r="K10" s="55" t="s">
        <v>83</v>
      </c>
      <c r="L10" s="55">
        <v>90</v>
      </c>
      <c r="M10" s="55">
        <v>90</v>
      </c>
      <c r="N10" s="55" t="s">
        <v>155</v>
      </c>
      <c r="O10" s="56" t="s">
        <v>156</v>
      </c>
      <c r="P10" s="57">
        <f>(L9*(1-L10/100)*L15*L14*L20)/(L18*L21)</f>
        <v>4.7291886195995779E-3</v>
      </c>
      <c r="Q10" s="57">
        <f>(M9*(1-M10/100)*M15*M14*M20)/(M18*M21)</f>
        <v>1.4330874604847205E-4</v>
      </c>
    </row>
    <row r="11" spans="1:17" ht="14.75" customHeight="1" x14ac:dyDescent="0.3">
      <c r="I11" s="53"/>
      <c r="J11" s="53"/>
      <c r="K11" s="55" t="s">
        <v>157</v>
      </c>
      <c r="L11" s="59">
        <v>3.2193859649122807</v>
      </c>
      <c r="M11" s="55">
        <v>1.1060000000000001</v>
      </c>
      <c r="N11" s="55" t="s">
        <v>158</v>
      </c>
    </row>
    <row r="12" spans="1:17" ht="14.75" customHeight="1" x14ac:dyDescent="0.3">
      <c r="I12" s="53"/>
      <c r="J12" s="53"/>
      <c r="K12" s="55" t="s">
        <v>159</v>
      </c>
      <c r="L12" s="51">
        <v>0.87961403508771929</v>
      </c>
      <c r="M12" s="51">
        <v>0.22</v>
      </c>
    </row>
    <row r="13" spans="1:17" ht="14.75" customHeight="1" x14ac:dyDescent="0.3">
      <c r="I13" s="53"/>
      <c r="J13" s="53"/>
      <c r="K13" s="55" t="s">
        <v>160</v>
      </c>
      <c r="L13" s="55">
        <v>4</v>
      </c>
      <c r="M13" s="55">
        <v>4</v>
      </c>
      <c r="N13" s="55" t="s">
        <v>161</v>
      </c>
    </row>
    <row r="14" spans="1:17" ht="14.75" customHeight="1" x14ac:dyDescent="0.3">
      <c r="I14" s="53"/>
      <c r="J14" s="53"/>
      <c r="K14" s="55" t="s">
        <v>162</v>
      </c>
      <c r="L14" s="55">
        <v>4</v>
      </c>
      <c r="M14" s="55">
        <v>4</v>
      </c>
      <c r="N14" s="55" t="s">
        <v>163</v>
      </c>
      <c r="P14" s="60"/>
    </row>
    <row r="15" spans="1:17" ht="14.75" customHeight="1" x14ac:dyDescent="0.3">
      <c r="I15" s="53"/>
      <c r="J15" s="53"/>
      <c r="K15" s="55" t="s">
        <v>164</v>
      </c>
      <c r="L15" s="55">
        <v>33</v>
      </c>
      <c r="M15" s="55">
        <v>1</v>
      </c>
      <c r="N15" s="55" t="s">
        <v>165</v>
      </c>
      <c r="P15" s="60"/>
    </row>
    <row r="16" spans="1:17" ht="14.75" customHeight="1" x14ac:dyDescent="0.3">
      <c r="I16" s="53"/>
      <c r="J16" s="53"/>
      <c r="K16" s="55" t="s">
        <v>166</v>
      </c>
      <c r="L16" s="55">
        <v>1</v>
      </c>
      <c r="M16" s="55">
        <v>1</v>
      </c>
      <c r="N16" s="55" t="s">
        <v>161</v>
      </c>
      <c r="P16" s="60"/>
    </row>
    <row r="17" spans="1:16" ht="14.75" customHeight="1" x14ac:dyDescent="0.3">
      <c r="I17" s="53"/>
      <c r="J17" s="53"/>
      <c r="K17" s="55" t="s">
        <v>167</v>
      </c>
      <c r="L17" s="55">
        <v>33</v>
      </c>
      <c r="M17" s="55">
        <v>1</v>
      </c>
      <c r="N17" s="55" t="s">
        <v>165</v>
      </c>
      <c r="P17" s="60"/>
    </row>
    <row r="18" spans="1:16" ht="14.75" customHeight="1" x14ac:dyDescent="0.3">
      <c r="I18" s="53"/>
      <c r="J18" s="53"/>
      <c r="K18" s="55" t="s">
        <v>168</v>
      </c>
      <c r="L18" s="55">
        <v>78</v>
      </c>
      <c r="M18" s="55">
        <v>78</v>
      </c>
      <c r="N18" s="55" t="s">
        <v>165</v>
      </c>
    </row>
    <row r="19" spans="1:16" ht="17" x14ac:dyDescent="0.3">
      <c r="A19" s="55" t="s">
        <v>169</v>
      </c>
      <c r="B19" s="55" t="s">
        <v>170</v>
      </c>
      <c r="C19" s="55" t="s">
        <v>171</v>
      </c>
      <c r="K19" s="55" t="s">
        <v>172</v>
      </c>
      <c r="L19" s="51">
        <v>80</v>
      </c>
      <c r="M19" s="61">
        <v>7.833333333333333</v>
      </c>
      <c r="N19" s="51" t="s">
        <v>173</v>
      </c>
    </row>
    <row r="20" spans="1:16" ht="17" x14ac:dyDescent="0.3">
      <c r="A20" s="55" t="s">
        <v>174</v>
      </c>
      <c r="B20" s="55" t="s">
        <v>170</v>
      </c>
      <c r="C20" s="55" t="s">
        <v>175</v>
      </c>
      <c r="K20" s="55" t="s">
        <v>176</v>
      </c>
      <c r="L20" s="51">
        <v>1E-3</v>
      </c>
      <c r="M20" s="51">
        <v>1E-3</v>
      </c>
      <c r="N20" s="55" t="s">
        <v>177</v>
      </c>
    </row>
    <row r="21" spans="1:16" ht="17" x14ac:dyDescent="0.3">
      <c r="A21" s="55" t="s">
        <v>178</v>
      </c>
      <c r="B21" s="55" t="s">
        <v>170</v>
      </c>
      <c r="C21" s="55" t="s">
        <v>179</v>
      </c>
      <c r="K21" s="55" t="s">
        <v>180</v>
      </c>
      <c r="L21" s="51">
        <v>365</v>
      </c>
      <c r="M21" s="51">
        <v>365</v>
      </c>
      <c r="N21" s="51" t="s">
        <v>181</v>
      </c>
    </row>
    <row r="22" spans="1:16" ht="17" x14ac:dyDescent="0.3">
      <c r="A22" s="55" t="s">
        <v>182</v>
      </c>
      <c r="B22" s="55" t="s">
        <v>170</v>
      </c>
      <c r="C22" s="55" t="s">
        <v>183</v>
      </c>
    </row>
    <row r="23" spans="1:16" x14ac:dyDescent="0.3">
      <c r="A23" s="55" t="s">
        <v>184</v>
      </c>
      <c r="B23" s="55" t="s">
        <v>170</v>
      </c>
      <c r="C23" s="55" t="s">
        <v>185</v>
      </c>
    </row>
    <row r="24" spans="1:16" x14ac:dyDescent="0.3">
      <c r="A24" s="55" t="s">
        <v>83</v>
      </c>
      <c r="B24" s="55" t="s">
        <v>170</v>
      </c>
      <c r="C24" s="55" t="s">
        <v>186</v>
      </c>
    </row>
    <row r="25" spans="1:16" ht="17" x14ac:dyDescent="0.3">
      <c r="A25" s="55" t="s">
        <v>187</v>
      </c>
      <c r="B25" s="55" t="s">
        <v>170</v>
      </c>
      <c r="C25" s="55" t="s">
        <v>188</v>
      </c>
    </row>
    <row r="26" spans="1:16" ht="17" x14ac:dyDescent="0.3">
      <c r="A26" s="55" t="s">
        <v>189</v>
      </c>
      <c r="B26" s="55" t="s">
        <v>170</v>
      </c>
      <c r="C26" s="55" t="s">
        <v>190</v>
      </c>
    </row>
    <row r="27" spans="1:16" x14ac:dyDescent="0.3">
      <c r="A27" s="55" t="s">
        <v>73</v>
      </c>
      <c r="B27" s="55" t="s">
        <v>170</v>
      </c>
      <c r="C27" s="55" t="s">
        <v>191</v>
      </c>
    </row>
    <row r="28" spans="1:16" x14ac:dyDescent="0.3">
      <c r="A28" s="55" t="s">
        <v>61</v>
      </c>
      <c r="B28" s="55" t="s">
        <v>170</v>
      </c>
      <c r="C28" s="55" t="s">
        <v>62</v>
      </c>
    </row>
    <row r="29" spans="1:16" x14ac:dyDescent="0.3">
      <c r="A29" s="55" t="s">
        <v>69</v>
      </c>
      <c r="B29" s="55" t="s">
        <v>170</v>
      </c>
      <c r="C29" s="55" t="s">
        <v>191</v>
      </c>
    </row>
    <row r="30" spans="1:16" x14ac:dyDescent="0.3">
      <c r="A30" s="55" t="s">
        <v>79</v>
      </c>
      <c r="B30" s="55" t="s">
        <v>170</v>
      </c>
      <c r="C30" s="55" t="s">
        <v>192</v>
      </c>
    </row>
    <row r="31" spans="1:16" x14ac:dyDescent="0.3">
      <c r="A31" s="55" t="s">
        <v>81</v>
      </c>
      <c r="B31" s="55" t="s">
        <v>170</v>
      </c>
      <c r="C31" s="55" t="s">
        <v>193</v>
      </c>
    </row>
    <row r="32" spans="1:16" x14ac:dyDescent="0.3">
      <c r="A32" s="55"/>
      <c r="B32" s="55"/>
      <c r="C32" s="55"/>
      <c r="K32" s="62"/>
    </row>
    <row r="33" spans="1:17" ht="15.75" customHeight="1" x14ac:dyDescent="0.3">
      <c r="A33" s="105" t="s">
        <v>194</v>
      </c>
      <c r="B33" s="105"/>
      <c r="C33" s="105"/>
      <c r="D33" s="105"/>
      <c r="E33" s="105"/>
      <c r="F33" s="105"/>
      <c r="G33" s="105"/>
      <c r="H33" s="105"/>
      <c r="I33" s="105"/>
      <c r="J33" s="105"/>
      <c r="K33" s="62"/>
    </row>
    <row r="34" spans="1:17" ht="15.75" customHeight="1" x14ac:dyDescent="0.3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62"/>
    </row>
    <row r="35" spans="1:17" ht="15.75" customHeight="1" x14ac:dyDescent="0.3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62"/>
    </row>
    <row r="36" spans="1:17" x14ac:dyDescent="0.3">
      <c r="A36" s="105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7" x14ac:dyDescent="0.3">
      <c r="A37" s="105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7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</row>
    <row r="40" spans="1:17" x14ac:dyDescent="0.3">
      <c r="A40" s="52" t="s">
        <v>195</v>
      </c>
      <c r="K40" s="54" t="s">
        <v>196</v>
      </c>
      <c r="L40" s="55"/>
      <c r="M40" s="55"/>
    </row>
    <row r="41" spans="1:17" x14ac:dyDescent="0.3">
      <c r="K41" s="54" t="s">
        <v>143</v>
      </c>
      <c r="L41" s="55" t="s">
        <v>16</v>
      </c>
      <c r="M41" s="55"/>
    </row>
    <row r="42" spans="1:17" x14ac:dyDescent="0.3">
      <c r="K42" s="52" t="s">
        <v>144</v>
      </c>
      <c r="L42" s="51">
        <v>10</v>
      </c>
    </row>
    <row r="43" spans="1:17" x14ac:dyDescent="0.3">
      <c r="K43" s="52" t="s">
        <v>145</v>
      </c>
      <c r="L43" s="54" t="s">
        <v>146</v>
      </c>
      <c r="M43" s="54" t="s">
        <v>147</v>
      </c>
      <c r="N43" s="52"/>
      <c r="P43" s="52"/>
      <c r="Q43" s="52"/>
    </row>
    <row r="44" spans="1:17" x14ac:dyDescent="0.3">
      <c r="K44" s="54" t="s">
        <v>44</v>
      </c>
      <c r="L44" s="54" t="s">
        <v>148</v>
      </c>
      <c r="M44" s="52" t="s">
        <v>148</v>
      </c>
      <c r="N44" s="54" t="s">
        <v>149</v>
      </c>
      <c r="O44" s="56"/>
      <c r="P44" s="63" t="s">
        <v>146</v>
      </c>
      <c r="Q44" s="63" t="s">
        <v>197</v>
      </c>
    </row>
    <row r="45" spans="1:17" x14ac:dyDescent="0.3">
      <c r="K45" s="55" t="s">
        <v>151</v>
      </c>
      <c r="L45" s="55">
        <v>0.06</v>
      </c>
      <c r="M45" s="55">
        <v>0.06</v>
      </c>
      <c r="N45" s="55" t="s">
        <v>138</v>
      </c>
      <c r="O45" s="56" t="s">
        <v>150</v>
      </c>
      <c r="P45" s="57">
        <f>L45*L49*L54/L53</f>
        <v>2.0700000000000001E-7</v>
      </c>
      <c r="Q45" s="57">
        <f>M45*M49*M54/M53</f>
        <v>3.2112676056338026E-7</v>
      </c>
    </row>
    <row r="46" spans="1:17" x14ac:dyDescent="0.3">
      <c r="K46" s="55" t="s">
        <v>153</v>
      </c>
      <c r="L46" s="55">
        <v>4.2000000000000003E-2</v>
      </c>
      <c r="M46" s="55">
        <v>4.2000000000000003E-2</v>
      </c>
      <c r="N46" s="55" t="s">
        <v>138</v>
      </c>
      <c r="O46" s="56" t="s">
        <v>152</v>
      </c>
      <c r="P46" s="57">
        <f>(L46*L49*L51*L50*L54)/(L53*L52*L55)</f>
        <v>3.9698630136986307E-9</v>
      </c>
      <c r="Q46" s="57">
        <f>(M46*M49*M51*M50*M54)/(M53*M52*M55)</f>
        <v>6.1585954080648273E-9</v>
      </c>
    </row>
    <row r="47" spans="1:17" x14ac:dyDescent="0.3">
      <c r="A47" s="55" t="s">
        <v>198</v>
      </c>
      <c r="B47" s="55" t="s">
        <v>170</v>
      </c>
      <c r="C47" s="55" t="s">
        <v>199</v>
      </c>
      <c r="K47" s="55" t="s">
        <v>200</v>
      </c>
      <c r="L47" s="55">
        <v>9.1999999999999998E-2</v>
      </c>
      <c r="M47" s="55">
        <v>0.152</v>
      </c>
      <c r="N47" s="55" t="s">
        <v>201</v>
      </c>
      <c r="O47" s="56"/>
      <c r="P47" s="57"/>
      <c r="Q47" s="57"/>
    </row>
    <row r="48" spans="1:17" x14ac:dyDescent="0.3">
      <c r="A48" s="55" t="s">
        <v>202</v>
      </c>
      <c r="B48" s="55" t="s">
        <v>170</v>
      </c>
      <c r="C48" s="55" t="s">
        <v>203</v>
      </c>
      <c r="K48" s="55" t="s">
        <v>204</v>
      </c>
      <c r="L48" s="55">
        <v>3</v>
      </c>
      <c r="M48" s="55">
        <v>2</v>
      </c>
      <c r="N48" s="51" t="s">
        <v>205</v>
      </c>
    </row>
    <row r="49" spans="1:17" x14ac:dyDescent="0.3">
      <c r="A49" s="55" t="s">
        <v>184</v>
      </c>
      <c r="B49" s="55" t="s">
        <v>170</v>
      </c>
      <c r="C49" s="55" t="s">
        <v>206</v>
      </c>
      <c r="K49" s="55" t="s">
        <v>207</v>
      </c>
      <c r="L49" s="51">
        <f>L47*L48</f>
        <v>0.27600000000000002</v>
      </c>
      <c r="M49" s="51">
        <f>M47*M48</f>
        <v>0.30399999999999999</v>
      </c>
      <c r="N49" s="55" t="s">
        <v>158</v>
      </c>
    </row>
    <row r="50" spans="1:17" x14ac:dyDescent="0.3">
      <c r="A50" s="55" t="s">
        <v>208</v>
      </c>
      <c r="B50" s="55" t="s">
        <v>170</v>
      </c>
      <c r="C50" s="55" t="s">
        <v>209</v>
      </c>
      <c r="K50" s="55" t="s">
        <v>210</v>
      </c>
      <c r="L50" s="55">
        <v>10</v>
      </c>
      <c r="M50" s="55">
        <v>10</v>
      </c>
      <c r="N50" s="55" t="s">
        <v>163</v>
      </c>
    </row>
    <row r="51" spans="1:17" x14ac:dyDescent="0.3">
      <c r="A51" s="55" t="s">
        <v>189</v>
      </c>
      <c r="B51" s="55" t="s">
        <v>170</v>
      </c>
      <c r="C51" s="55" t="s">
        <v>211</v>
      </c>
      <c r="K51" s="55" t="s">
        <v>212</v>
      </c>
      <c r="L51" s="55">
        <v>33</v>
      </c>
      <c r="M51" s="55">
        <v>5</v>
      </c>
      <c r="N51" s="55" t="s">
        <v>165</v>
      </c>
      <c r="P51" s="60"/>
    </row>
    <row r="52" spans="1:17" x14ac:dyDescent="0.3">
      <c r="A52" s="55" t="s">
        <v>73</v>
      </c>
      <c r="B52" s="55" t="s">
        <v>170</v>
      </c>
      <c r="C52" s="55" t="s">
        <v>213</v>
      </c>
      <c r="K52" s="55" t="s">
        <v>167</v>
      </c>
      <c r="L52" s="55">
        <v>33</v>
      </c>
      <c r="M52" s="55">
        <v>5</v>
      </c>
      <c r="N52" s="55" t="s">
        <v>165</v>
      </c>
      <c r="P52" s="60"/>
    </row>
    <row r="53" spans="1:17" x14ac:dyDescent="0.3">
      <c r="A53" s="55" t="s">
        <v>61</v>
      </c>
      <c r="B53" s="55" t="s">
        <v>170</v>
      </c>
      <c r="C53" s="55" t="s">
        <v>62</v>
      </c>
      <c r="K53" s="55" t="s">
        <v>172</v>
      </c>
      <c r="L53" s="51">
        <v>80</v>
      </c>
      <c r="M53" s="51">
        <v>56.8</v>
      </c>
      <c r="N53" s="51" t="s">
        <v>173</v>
      </c>
      <c r="P53" s="60"/>
    </row>
    <row r="54" spans="1:17" x14ac:dyDescent="0.3">
      <c r="A54" s="55" t="s">
        <v>69</v>
      </c>
      <c r="B54" s="55" t="s">
        <v>170</v>
      </c>
      <c r="C54" s="55" t="s">
        <v>214</v>
      </c>
      <c r="K54" s="55" t="s">
        <v>176</v>
      </c>
      <c r="L54" s="51">
        <v>1E-3</v>
      </c>
      <c r="M54" s="51">
        <v>1E-3</v>
      </c>
      <c r="N54" s="55" t="s">
        <v>177</v>
      </c>
      <c r="P54" s="60"/>
    </row>
    <row r="55" spans="1:17" x14ac:dyDescent="0.3">
      <c r="A55" s="55" t="s">
        <v>79</v>
      </c>
      <c r="B55" s="55" t="s">
        <v>170</v>
      </c>
      <c r="C55" s="55" t="s">
        <v>192</v>
      </c>
      <c r="K55" s="55" t="s">
        <v>180</v>
      </c>
      <c r="L55" s="51">
        <v>365</v>
      </c>
      <c r="M55" s="51">
        <v>365</v>
      </c>
      <c r="N55" s="51" t="s">
        <v>181</v>
      </c>
    </row>
    <row r="56" spans="1:17" x14ac:dyDescent="0.3">
      <c r="A56" s="55" t="s">
        <v>81</v>
      </c>
      <c r="B56" s="55" t="s">
        <v>170</v>
      </c>
      <c r="C56" s="55" t="s">
        <v>193</v>
      </c>
    </row>
    <row r="58" spans="1:17" x14ac:dyDescent="0.3">
      <c r="A58" s="55"/>
      <c r="B58" s="55"/>
      <c r="C58" s="55"/>
    </row>
    <row r="59" spans="1:17" x14ac:dyDescent="0.3">
      <c r="A59" s="52" t="s">
        <v>215</v>
      </c>
      <c r="K59" s="54" t="s">
        <v>216</v>
      </c>
      <c r="L59" s="55"/>
      <c r="M59" s="55"/>
    </row>
    <row r="60" spans="1:17" x14ac:dyDescent="0.3">
      <c r="K60" s="54" t="s">
        <v>143</v>
      </c>
      <c r="L60" s="55" t="s">
        <v>16</v>
      </c>
      <c r="M60" s="55"/>
    </row>
    <row r="61" spans="1:17" x14ac:dyDescent="0.3">
      <c r="K61" s="52" t="s">
        <v>144</v>
      </c>
      <c r="L61" s="51">
        <v>10</v>
      </c>
    </row>
    <row r="62" spans="1:17" x14ac:dyDescent="0.3">
      <c r="K62" s="52" t="s">
        <v>145</v>
      </c>
      <c r="L62" s="54" t="s">
        <v>146</v>
      </c>
      <c r="M62" s="54" t="s">
        <v>147</v>
      </c>
      <c r="N62" s="52"/>
      <c r="P62" s="52"/>
      <c r="Q62" s="52"/>
    </row>
    <row r="63" spans="1:17" x14ac:dyDescent="0.3">
      <c r="K63" s="54" t="s">
        <v>44</v>
      </c>
      <c r="L63" s="54" t="s">
        <v>148</v>
      </c>
      <c r="M63" s="52" t="s">
        <v>148</v>
      </c>
      <c r="N63" s="54" t="s">
        <v>149</v>
      </c>
      <c r="O63" s="56"/>
      <c r="P63" s="63" t="s">
        <v>146</v>
      </c>
      <c r="Q63" s="63" t="s">
        <v>197</v>
      </c>
    </row>
    <row r="64" spans="1:17" x14ac:dyDescent="0.3">
      <c r="K64" s="55" t="s">
        <v>151</v>
      </c>
      <c r="L64" s="55">
        <v>0.06</v>
      </c>
      <c r="M64" s="55">
        <v>0.06</v>
      </c>
      <c r="N64" s="55" t="s">
        <v>138</v>
      </c>
      <c r="O64" s="56" t="s">
        <v>150</v>
      </c>
      <c r="P64" s="57">
        <f>L64*L66*L67*L68*L73*L74/L72</f>
        <v>3.1151250000000003E-7</v>
      </c>
      <c r="Q64" s="57">
        <f>M64*M66*M67*M68*M73*M74/M72</f>
        <v>2.3850000000000002E-7</v>
      </c>
    </row>
    <row r="65" spans="1:17" x14ac:dyDescent="0.3">
      <c r="K65" s="55" t="s">
        <v>153</v>
      </c>
      <c r="L65" s="55">
        <v>4.2000000000000003E-2</v>
      </c>
      <c r="M65" s="55">
        <v>4.2000000000000003E-2</v>
      </c>
      <c r="N65" s="55" t="s">
        <v>138</v>
      </c>
      <c r="O65" s="56" t="s">
        <v>152</v>
      </c>
      <c r="P65" s="57">
        <f>(L65*L66*L67*L68*L69*L70*L73*L74)/(L72*L71*L75)</f>
        <v>5.9742123287671241E-9</v>
      </c>
      <c r="Q65" s="57">
        <f>(M65*M66*M67*M68*M69*M70*M73*M74)/(M72*M71*M75)</f>
        <v>4.5739726027397269E-9</v>
      </c>
    </row>
    <row r="66" spans="1:17" x14ac:dyDescent="0.3">
      <c r="A66" s="55" t="s">
        <v>198</v>
      </c>
      <c r="B66" s="55" t="s">
        <v>170</v>
      </c>
      <c r="C66" s="55" t="s">
        <v>199</v>
      </c>
      <c r="K66" s="55" t="s">
        <v>217</v>
      </c>
      <c r="L66" s="64">
        <v>7.1000000000000004E-3</v>
      </c>
      <c r="M66" s="64">
        <v>7.1000000000000004E-3</v>
      </c>
      <c r="N66" s="55" t="s">
        <v>218</v>
      </c>
      <c r="P66" s="60"/>
      <c r="Q66" s="60"/>
    </row>
    <row r="67" spans="1:17" ht="16" x14ac:dyDescent="0.3">
      <c r="A67" s="55" t="s">
        <v>202</v>
      </c>
      <c r="B67" s="55" t="s">
        <v>170</v>
      </c>
      <c r="C67" s="55" t="s">
        <v>203</v>
      </c>
      <c r="K67" s="55" t="s">
        <v>219</v>
      </c>
      <c r="L67" s="55">
        <v>19500</v>
      </c>
      <c r="M67" s="55">
        <v>15900</v>
      </c>
      <c r="N67" s="55" t="s">
        <v>220</v>
      </c>
      <c r="P67" s="60"/>
      <c r="Q67" s="60"/>
    </row>
    <row r="68" spans="1:17" x14ac:dyDescent="0.3">
      <c r="A68" s="55" t="s">
        <v>184</v>
      </c>
      <c r="B68" s="55" t="s">
        <v>170</v>
      </c>
      <c r="C68" s="55" t="s">
        <v>221</v>
      </c>
      <c r="K68" s="55" t="s">
        <v>204</v>
      </c>
      <c r="L68" s="55">
        <v>3</v>
      </c>
      <c r="M68" s="55">
        <v>2</v>
      </c>
      <c r="N68" s="55" t="s">
        <v>205</v>
      </c>
    </row>
    <row r="69" spans="1:17" x14ac:dyDescent="0.3">
      <c r="A69" s="55" t="s">
        <v>118</v>
      </c>
      <c r="B69" s="55" t="s">
        <v>170</v>
      </c>
      <c r="C69" s="55" t="s">
        <v>222</v>
      </c>
      <c r="K69" s="55" t="s">
        <v>210</v>
      </c>
      <c r="L69" s="55">
        <v>10</v>
      </c>
      <c r="M69" s="55">
        <v>10</v>
      </c>
      <c r="N69" s="55" t="s">
        <v>163</v>
      </c>
    </row>
    <row r="70" spans="1:17" ht="16" x14ac:dyDescent="0.3">
      <c r="A70" s="55" t="s">
        <v>111</v>
      </c>
      <c r="B70" s="55" t="s">
        <v>170</v>
      </c>
      <c r="C70" s="55" t="s">
        <v>223</v>
      </c>
      <c r="K70" s="55" t="s">
        <v>212</v>
      </c>
      <c r="L70" s="55">
        <v>33</v>
      </c>
      <c r="M70" s="55">
        <v>5</v>
      </c>
      <c r="N70" s="55" t="s">
        <v>165</v>
      </c>
      <c r="P70" s="60"/>
    </row>
    <row r="71" spans="1:17" x14ac:dyDescent="0.3">
      <c r="A71" s="55" t="s">
        <v>99</v>
      </c>
      <c r="B71" s="51" t="s">
        <v>170</v>
      </c>
      <c r="C71" s="55" t="s">
        <v>100</v>
      </c>
      <c r="K71" s="55" t="s">
        <v>167</v>
      </c>
      <c r="L71" s="55">
        <v>33</v>
      </c>
      <c r="M71" s="55">
        <v>5</v>
      </c>
      <c r="N71" s="55" t="s">
        <v>165</v>
      </c>
      <c r="P71" s="60"/>
    </row>
    <row r="72" spans="1:17" x14ac:dyDescent="0.3">
      <c r="A72" s="55" t="s">
        <v>189</v>
      </c>
      <c r="B72" s="55" t="s">
        <v>170</v>
      </c>
      <c r="C72" s="55" t="s">
        <v>211</v>
      </c>
      <c r="K72" s="55" t="s">
        <v>172</v>
      </c>
      <c r="L72" s="51">
        <v>80</v>
      </c>
      <c r="M72" s="51">
        <v>56.8</v>
      </c>
      <c r="N72" s="51" t="s">
        <v>173</v>
      </c>
      <c r="P72" s="60"/>
    </row>
    <row r="73" spans="1:17" x14ac:dyDescent="0.3">
      <c r="A73" s="55" t="s">
        <v>73</v>
      </c>
      <c r="B73" s="55" t="s">
        <v>170</v>
      </c>
      <c r="C73" s="55" t="s">
        <v>213</v>
      </c>
      <c r="K73" s="55" t="s">
        <v>176</v>
      </c>
      <c r="L73" s="51">
        <v>1E-3</v>
      </c>
      <c r="M73" s="51">
        <v>1E-3</v>
      </c>
      <c r="N73" s="55" t="s">
        <v>177</v>
      </c>
      <c r="P73" s="60"/>
    </row>
    <row r="74" spans="1:17" ht="16" x14ac:dyDescent="0.3">
      <c r="A74" s="55" t="s">
        <v>61</v>
      </c>
      <c r="B74" s="55" t="s">
        <v>170</v>
      </c>
      <c r="C74" s="55" t="s">
        <v>62</v>
      </c>
      <c r="K74" s="55" t="s">
        <v>180</v>
      </c>
      <c r="L74" s="51">
        <v>1E-3</v>
      </c>
      <c r="M74" s="51">
        <v>1E-3</v>
      </c>
      <c r="N74" s="51" t="s">
        <v>224</v>
      </c>
    </row>
    <row r="75" spans="1:17" x14ac:dyDescent="0.3">
      <c r="A75" s="55" t="s">
        <v>69</v>
      </c>
      <c r="B75" s="55" t="s">
        <v>170</v>
      </c>
      <c r="C75" s="55" t="s">
        <v>214</v>
      </c>
      <c r="K75" s="55" t="s">
        <v>225</v>
      </c>
      <c r="L75" s="51">
        <v>365</v>
      </c>
      <c r="M75" s="51">
        <v>365</v>
      </c>
      <c r="N75" s="51" t="s">
        <v>181</v>
      </c>
    </row>
    <row r="76" spans="1:17" x14ac:dyDescent="0.3">
      <c r="A76" s="55" t="s">
        <v>79</v>
      </c>
      <c r="B76" s="55" t="s">
        <v>170</v>
      </c>
      <c r="C76" s="55" t="s">
        <v>192</v>
      </c>
    </row>
    <row r="77" spans="1:17" ht="16" x14ac:dyDescent="0.3">
      <c r="A77" s="55" t="s">
        <v>81</v>
      </c>
      <c r="B77" s="55" t="s">
        <v>170</v>
      </c>
      <c r="C77" s="55" t="s">
        <v>226</v>
      </c>
    </row>
    <row r="78" spans="1:17" x14ac:dyDescent="0.3">
      <c r="A78" s="55" t="s">
        <v>122</v>
      </c>
      <c r="B78" s="55" t="s">
        <v>170</v>
      </c>
      <c r="C78" s="55" t="s">
        <v>193</v>
      </c>
    </row>
  </sheetData>
  <sheetProtection sheet="1" objects="1" scenarios="1" formatCells="0" formatColumns="0" formatRows="0" sort="0" autoFilter="0"/>
  <mergeCells count="1">
    <mergeCell ref="A33:J3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T K R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t T K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U y k V Y o i k e 4 D g A A A B E A A A A T A B w A R m 9 y b X V s Y X M v U 2 V j d G l v b j E u b S C i G A A o o B Q A A A A A A A A A A A A A A A A A A A A A A A A A A A A r T k 0 u y c z P U w i G 0 I b W A F B L A Q I t A B Q A A g A I A L U y k V Z v / H M r p A A A A P Y A A A A S A A A A A A A A A A A A A A A A A A A A A A B D b 2 5 m a W c v U G F j a 2 F n Z S 5 4 b W x Q S w E C L Q A U A A I A C A C 1 M p F W D 8 r p q 6 Q A A A D p A A A A E w A A A A A A A A A A A A A A A A D w A A A A W 0 N v b n R l b n R f V H l w Z X N d L n h t b F B L A Q I t A B Q A A g A I A L U y k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z 8 E K K s 4 o T K N / Q H A Z N c Q 9 A A A A A A I A A A A A A A N m A A D A A A A A E A A A A P q X v 0 H 7 J l + v J 8 S v S s V R K o 0 A A A A A B I A A A K A A A A A Q A A A A w p b Y B B R e C X M F v X b n / U w 6 / F A A A A A n f Y A Z V Y U X k b i + L f o 0 H U k S 5 A y b O Q a I H y 0 K E 8 V 9 9 J B s j k b f P F 1 y D / / B f M 8 z 8 V B u d V a E p B l a i E X K 9 r h 6 n 0 S B U x t Q K 4 v m a o l W A s l P 4 x T X L P J 0 n x Q A A A C g 5 L h 3 U Y v R 9 e S k 9 f c m N 2 P s F w n 8 C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Coverage xmlns="http://schemas.microsoft.com/sharepoint/v3/fields" xsi:nil="true"/>
    <Record xmlns="4ffa91fb-a0ff-4ac5-b2db-65c790d184a4">Shared</Record>
    <EPA_x0020_Office xmlns="4ffa91fb-a0ff-4ac5-b2db-65c790d184a4" xsi:nil="true"/>
    <Document_x0020_Creation_x0020_Date xmlns="4ffa91fb-a0ff-4ac5-b2db-65c790d184a4">2024-09-06T20:21:27+00:00</Document_x0020_Creation_x0020_Date>
    <EPA_x0020_Related_x0020_Documents xmlns="4ffa91fb-a0ff-4ac5-b2db-65c790d184a4" xsi:nil="true"/>
    <_Source xmlns="http://schemas.microsoft.com/sharepoint/v3/fields" xsi:nil="true"/>
    <CategoryDescription xmlns="http://schemas.microsoft.com/sharepoint.v3" xsi:nil="true"/>
    <EPA_x0020_Contributor xmlns="4ffa91fb-a0ff-4ac5-b2db-65c790d184a4">
      <UserInfo>
        <DisplayName/>
        <AccountId xsi:nil="true"/>
        <AccountType/>
      </UserInfo>
    </EPA_x0020_Contributor>
    <TaxKeywordTaxHTField xmlns="4ffa91fb-a0ff-4ac5-b2db-65c790d184a4">
      <Terms xmlns="http://schemas.microsoft.com/office/infopath/2007/PartnerControls"/>
    </TaxKeywordTaxHTField>
    <Rights xmlns="4ffa91fb-a0ff-4ac5-b2db-65c790d184a4" xsi:nil="true"/>
    <External_x0020_Contributor xmlns="4ffa91fb-a0ff-4ac5-b2db-65c790d184a4" xsi:nil="true"/>
    <Identifier xmlns="4ffa91fb-a0ff-4ac5-b2db-65c790d184a4" xsi:nil="true"/>
    <_ip_UnifiedCompliancePolicyUIAction xmlns="http://schemas.microsoft.com/sharepoint/v3" xsi:nil="true"/>
    <Creator xmlns="4ffa91fb-a0ff-4ac5-b2db-65c790d184a4">
      <UserInfo>
        <DisplayName/>
        <AccountId xsi:nil="true"/>
        <AccountType/>
      </UserInfo>
    </Creator>
    <_ip_UnifiedCompliancePolicyProperties xmlns="http://schemas.microsoft.com/sharepoint/v3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lcf76f155ced4ddcb4097134ff3c332f xmlns="ead8da0f-3542-4e50-96c8-f1f698624e86">
      <Terms xmlns="http://schemas.microsoft.com/office/infopath/2007/PartnerControls"/>
    </lcf76f155ced4ddcb4097134ff3c332f>
    <TaxCatchAll xmlns="4ffa91fb-a0ff-4ac5-b2db-65c790d184a4" xsi:nil="true"/>
    <e3f09c3df709400db2417a7161762d62 xmlns="4ffa91fb-a0ff-4ac5-b2db-65c790d184a4">
      <Terms xmlns="http://schemas.microsoft.com/office/infopath/2007/PartnerControls"/>
    </e3f09c3df709400db2417a7161762d62>
  </documentManagement>
</p:properties>
</file>

<file path=customXml/itemProps1.xml><?xml version="1.0" encoding="utf-8"?>
<ds:datastoreItem xmlns:ds="http://schemas.openxmlformats.org/officeDocument/2006/customXml" ds:itemID="{D6842BCC-89DB-4B35-89A6-75435ACAEA2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372C012-AEB5-4A28-B9BE-1A08FD122E42}"/>
</file>

<file path=customXml/itemProps3.xml><?xml version="1.0" encoding="utf-8"?>
<ds:datastoreItem xmlns:ds="http://schemas.openxmlformats.org/officeDocument/2006/customXml" ds:itemID="{E80FFCD9-E2B5-4C2E-960B-6D628872D2B5}"/>
</file>

<file path=customXml/itemProps4.xml><?xml version="1.0" encoding="utf-8"?>
<ds:datastoreItem xmlns:ds="http://schemas.openxmlformats.org/officeDocument/2006/customXml" ds:itemID="{2FA0999B-60EC-4408-9DCC-FBCA920B8C9F}"/>
</file>

<file path=customXml/itemProps5.xml><?xml version="1.0" encoding="utf-8"?>
<ds:datastoreItem xmlns:ds="http://schemas.openxmlformats.org/officeDocument/2006/customXml" ds:itemID="{307D7CBF-A5F5-46EA-BC8C-026CFAA32D0A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ReadMe</vt:lpstr>
      <vt:lpstr>Max Release DW Calcs (0% DWT)</vt:lpstr>
      <vt:lpstr>Max Release Oral Calc</vt:lpstr>
      <vt:lpstr>Max Release Derm Calc</vt:lpstr>
      <vt:lpstr>Exposure Inputs</vt:lpstr>
      <vt:lpstr>Exposure Equations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2025-05-28T16:15:32Z</dcterms:created>
  <dcterms:modified xsi:type="dcterms:W3CDTF">2025-05-28T16:16:19Z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ocument_x0020_Type">
    <vt:lpwstr/>
  </property>
  <property fmtid="{D5CDD505-2E9C-101B-9397-08002B2CF9AE}" pid="4" name="MediaServiceImageTags">
    <vt:lpwstr/>
  </property>
  <property fmtid="{D5CDD505-2E9C-101B-9397-08002B2CF9AE}" pid="5" name="ContentTypeId">
    <vt:lpwstr>0x010100D723352F79007E408EFF44D6142FFCE2</vt:lpwstr>
  </property>
  <property fmtid="{D5CDD505-2E9C-101B-9397-08002B2CF9AE}" pid="6" name="EPA Subject">
    <vt:lpwstr/>
  </property>
  <property fmtid="{D5CDD505-2E9C-101B-9397-08002B2CF9AE}" pid="7" name="EPA_x0020_Subject">
    <vt:lpwstr/>
  </property>
  <property fmtid="{D5CDD505-2E9C-101B-9397-08002B2CF9AE}" pid="8" name="Document Type">
    <vt:lpwstr/>
  </property>
</Properties>
</file>