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epa.sharepoint.com/sites/R10AirPermits/Shared Documents/Permit Files/Direct Impl - Part 71 Permits/Current P71 Projects/PotlatchDeltic Initial 2025/Final Permit/"/>
    </mc:Choice>
  </mc:AlternateContent>
  <xr:revisionPtr revIDLastSave="266" documentId="8_{01CAC2D5-EC24-43FA-82CF-598AD23A2DA7}" xr6:coauthVersionLast="47" xr6:coauthVersionMax="47" xr10:uidLastSave="{E5BA5F6A-02C2-4FA0-BB96-A9034B0B9C48}"/>
  <bookViews>
    <workbookView xWindow="-120" yWindow="-120" windowWidth="29040" windowHeight="15720" xr2:uid="{CCDFE58A-A820-4B09-8C1D-553BD16C3638}"/>
  </bookViews>
  <sheets>
    <sheet name="Title" sheetId="5" r:id="rId1"/>
    <sheet name="CE Boiler (PB-1) - Opacity" sheetId="6" r:id="rId2"/>
    <sheet name="Riley Boiler (PB-2) - Opacity" sheetId="8" r:id="rId3"/>
    <sheet name="CE Boiler (PB-1) - O2" sheetId="12" r:id="rId4"/>
    <sheet name="Riley Boiler (PB-2) - O2" sheetId="13" r:id="rId5"/>
    <sheet name="CE Boiler (PB-1) - Steam" sheetId="11" r:id="rId6"/>
    <sheet name="Riley Boiler (PB-2) - Steam" sheetId="14" r:id="rId7"/>
  </sheets>
  <definedNames>
    <definedName name="d">#REF!</definedName>
    <definedName name="f">#REF!</definedName>
    <definedName name="_xlnm.Print_Area" localSheetId="3">'CE Boiler (PB-1) - O2'!$A$1:$G$45</definedName>
    <definedName name="_xlnm.Print_Area" localSheetId="1">'CE Boiler (PB-1) - Opacity'!$A$1:$G$31</definedName>
    <definedName name="_xlnm.Print_Area" localSheetId="5">'CE Boiler (PB-1) - Steam'!$A$1:$L$48</definedName>
    <definedName name="_xlnm.Print_Area" localSheetId="4">'Riley Boiler (PB-2) - O2'!$A$1:$G$53</definedName>
    <definedName name="_xlnm.Print_Area" localSheetId="2">'Riley Boiler (PB-2) - Opacity'!$A$1:$G$47</definedName>
    <definedName name="_xlnm.Print_Area" localSheetId="6">'Riley Boiler (PB-2) - Steam'!$A$1:$L$64</definedName>
    <definedName name="_xlnm.Print_Area" localSheetId="0">Title!$A$1:$A$12</definedName>
    <definedName name="_xlnm.Print_Area">#REF!</definedName>
    <definedName name="_xlnm.Print_Titles">#REF!</definedName>
    <definedName name="WFHPrint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4" l="1"/>
  <c r="K59" i="14"/>
  <c r="I59" i="14"/>
  <c r="G59" i="14"/>
  <c r="E59" i="14"/>
  <c r="K58" i="14"/>
  <c r="I58" i="14"/>
  <c r="G58" i="14"/>
  <c r="E58" i="14"/>
  <c r="K57" i="14"/>
  <c r="I57" i="14"/>
  <c r="G57" i="14"/>
  <c r="E57" i="14"/>
  <c r="C45" i="11"/>
  <c r="K43" i="11"/>
  <c r="I43" i="11"/>
  <c r="G43" i="11"/>
  <c r="E43" i="11"/>
  <c r="K42" i="11"/>
  <c r="I42" i="11"/>
  <c r="G42" i="11"/>
  <c r="E42" i="11"/>
  <c r="K41" i="11"/>
  <c r="I41" i="11"/>
  <c r="G41" i="11"/>
  <c r="E41" i="11"/>
  <c r="F51" i="13"/>
  <c r="F50" i="13"/>
  <c r="F49" i="13"/>
  <c r="F43" i="12"/>
  <c r="F42" i="12"/>
  <c r="F41" i="12"/>
  <c r="F55" i="8"/>
  <c r="F54" i="8"/>
  <c r="F53" i="8"/>
  <c r="F35" i="6"/>
  <c r="F34" i="6"/>
  <c r="F33" i="6"/>
  <c r="I55" i="14"/>
  <c r="I54" i="14"/>
  <c r="I53" i="14"/>
  <c r="I51" i="14"/>
  <c r="I50" i="14"/>
  <c r="I49" i="14"/>
  <c r="K55" i="14"/>
  <c r="G55" i="14"/>
  <c r="E55" i="14"/>
  <c r="K54" i="14"/>
  <c r="G54" i="14"/>
  <c r="E54" i="14"/>
  <c r="K53" i="14"/>
  <c r="G53" i="14"/>
  <c r="E53" i="14"/>
  <c r="K39" i="11"/>
  <c r="I39" i="11"/>
  <c r="G39" i="11"/>
  <c r="E39" i="11"/>
  <c r="K38" i="11"/>
  <c r="I38" i="11"/>
  <c r="G38" i="11"/>
  <c r="E38" i="11"/>
  <c r="K37" i="11"/>
  <c r="I37" i="11"/>
  <c r="G37" i="11"/>
  <c r="E37" i="11"/>
  <c r="F51" i="8"/>
  <c r="F50" i="8"/>
  <c r="F49" i="8"/>
  <c r="F47" i="13"/>
  <c r="F46" i="13"/>
  <c r="F45" i="13"/>
  <c r="F39" i="12"/>
  <c r="F38" i="12"/>
  <c r="F37" i="12"/>
  <c r="G47" i="14" l="1"/>
  <c r="E47" i="14"/>
  <c r="G46" i="14"/>
  <c r="E46" i="14"/>
  <c r="G45" i="14"/>
  <c r="E45" i="14"/>
  <c r="K51" i="14"/>
  <c r="G51" i="14"/>
  <c r="E51" i="14"/>
  <c r="K50" i="14"/>
  <c r="G50" i="14"/>
  <c r="E50" i="14"/>
  <c r="K49" i="14"/>
  <c r="G49" i="14"/>
  <c r="E49" i="14"/>
  <c r="K47" i="14"/>
  <c r="I47" i="14"/>
  <c r="K46" i="14"/>
  <c r="I46" i="14"/>
  <c r="K45" i="14"/>
  <c r="I45" i="14"/>
  <c r="I35" i="11"/>
  <c r="I34" i="11"/>
  <c r="I33" i="11"/>
  <c r="G35" i="11"/>
  <c r="G34" i="11"/>
  <c r="G33" i="11"/>
  <c r="E35" i="11"/>
  <c r="E34" i="11"/>
  <c r="E33" i="11"/>
  <c r="K35" i="11"/>
  <c r="K34" i="11"/>
  <c r="K33" i="11"/>
  <c r="F37" i="13"/>
  <c r="F38" i="13"/>
  <c r="F43" i="13"/>
  <c r="F42" i="13"/>
  <c r="F41" i="13"/>
  <c r="F39" i="13"/>
  <c r="F35" i="12"/>
  <c r="F34" i="12"/>
  <c r="F33" i="12"/>
  <c r="F47" i="8"/>
  <c r="F46" i="8"/>
  <c r="F45" i="8"/>
  <c r="C62" i="14"/>
  <c r="G43" i="14"/>
  <c r="G42" i="14"/>
  <c r="G41" i="14"/>
  <c r="E43" i="14"/>
  <c r="E42" i="14"/>
  <c r="E41" i="14"/>
  <c r="K43" i="14"/>
  <c r="K42" i="14"/>
  <c r="K41" i="14"/>
  <c r="G23" i="14"/>
  <c r="G22" i="14"/>
  <c r="G21" i="14"/>
  <c r="E23" i="14"/>
  <c r="E22" i="14"/>
  <c r="E21" i="14"/>
  <c r="H19" i="14"/>
  <c r="I19" i="14" s="1"/>
  <c r="H18" i="14"/>
  <c r="H17" i="14"/>
  <c r="H15" i="14"/>
  <c r="I15" i="14" s="1"/>
  <c r="H14" i="14"/>
  <c r="I14" i="14" s="1"/>
  <c r="H13" i="14"/>
  <c r="I13" i="14" s="1"/>
  <c r="H11" i="14"/>
  <c r="I11" i="14" s="1"/>
  <c r="H10" i="14"/>
  <c r="I10" i="14" s="1"/>
  <c r="H9" i="14"/>
  <c r="I9" i="14" s="1"/>
  <c r="K39" i="14"/>
  <c r="K38" i="14"/>
  <c r="K37" i="14"/>
  <c r="K35" i="14"/>
  <c r="K34" i="14"/>
  <c r="K33" i="14"/>
  <c r="K31" i="14"/>
  <c r="K30" i="14"/>
  <c r="K29" i="14"/>
  <c r="K27" i="14"/>
  <c r="K26" i="14"/>
  <c r="K25" i="14"/>
  <c r="K23" i="14"/>
  <c r="K22" i="14"/>
  <c r="K21" i="14"/>
  <c r="K19" i="14"/>
  <c r="K18" i="14"/>
  <c r="K17" i="14"/>
  <c r="K15" i="14"/>
  <c r="K14" i="14"/>
  <c r="K13" i="14"/>
  <c r="K11" i="14"/>
  <c r="K10" i="14"/>
  <c r="K9" i="14"/>
  <c r="K7" i="14"/>
  <c r="K6" i="14"/>
  <c r="I43" i="14"/>
  <c r="I42" i="14"/>
  <c r="I41" i="14"/>
  <c r="I39" i="14"/>
  <c r="I38" i="14"/>
  <c r="I37" i="14"/>
  <c r="I35" i="14"/>
  <c r="I34" i="14"/>
  <c r="I33" i="14"/>
  <c r="I31" i="14"/>
  <c r="I30" i="14"/>
  <c r="I29" i="14"/>
  <c r="I27" i="14"/>
  <c r="I26" i="14"/>
  <c r="I25" i="14"/>
  <c r="I23" i="14"/>
  <c r="I22" i="14"/>
  <c r="I21" i="14"/>
  <c r="I18" i="14"/>
  <c r="I17" i="14"/>
  <c r="I7" i="14"/>
  <c r="I6" i="14"/>
  <c r="G39" i="14"/>
  <c r="G38" i="14"/>
  <c r="G37" i="14"/>
  <c r="G35" i="14"/>
  <c r="G34" i="14"/>
  <c r="G33" i="14"/>
  <c r="G31" i="14"/>
  <c r="G30" i="14"/>
  <c r="G29" i="14"/>
  <c r="G27" i="14"/>
  <c r="G26" i="14"/>
  <c r="G25" i="14"/>
  <c r="G19" i="14"/>
  <c r="G18" i="14"/>
  <c r="G17" i="14"/>
  <c r="G15" i="14"/>
  <c r="G14" i="14"/>
  <c r="G13" i="14"/>
  <c r="G11" i="14"/>
  <c r="G10" i="14"/>
  <c r="G9" i="14"/>
  <c r="G7" i="14"/>
  <c r="G6" i="14"/>
  <c r="E39" i="14"/>
  <c r="E38" i="14"/>
  <c r="E37" i="14"/>
  <c r="E35" i="14"/>
  <c r="E34" i="14"/>
  <c r="E33" i="14"/>
  <c r="E31" i="14"/>
  <c r="E30" i="14"/>
  <c r="E29" i="14"/>
  <c r="E27" i="14"/>
  <c r="E26" i="14"/>
  <c r="E25" i="14"/>
  <c r="E19" i="14"/>
  <c r="E18" i="14"/>
  <c r="E17" i="14"/>
  <c r="E15" i="14"/>
  <c r="E14" i="14"/>
  <c r="E13" i="14"/>
  <c r="E11" i="14"/>
  <c r="E10" i="14"/>
  <c r="E9" i="14"/>
  <c r="E7" i="14"/>
  <c r="E6" i="14"/>
  <c r="K5" i="14"/>
  <c r="I5" i="14"/>
  <c r="G5" i="14"/>
  <c r="E5" i="14"/>
  <c r="F35" i="13"/>
  <c r="F34" i="13"/>
  <c r="F31" i="13"/>
  <c r="F30" i="13"/>
  <c r="F27" i="13"/>
  <c r="F26" i="13"/>
  <c r="F23" i="13"/>
  <c r="F22" i="13"/>
  <c r="F19" i="13"/>
  <c r="F18" i="13"/>
  <c r="F15" i="13"/>
  <c r="F14" i="13"/>
  <c r="F11" i="13"/>
  <c r="F10" i="13"/>
  <c r="F29" i="13"/>
  <c r="F25" i="13"/>
  <c r="F21" i="13"/>
  <c r="F17" i="13"/>
  <c r="F13" i="13"/>
  <c r="F9" i="13"/>
  <c r="F7" i="13"/>
  <c r="F6" i="13"/>
  <c r="F5" i="13"/>
  <c r="F33" i="13"/>
  <c r="F31" i="12"/>
  <c r="F30" i="12"/>
  <c r="F29" i="12"/>
  <c r="F27" i="12"/>
  <c r="F26" i="12"/>
  <c r="F25" i="12"/>
  <c r="F23" i="12"/>
  <c r="F22" i="12"/>
  <c r="F21" i="12"/>
  <c r="F19" i="12"/>
  <c r="F18" i="12"/>
  <c r="F17" i="12"/>
  <c r="F15" i="12"/>
  <c r="F14" i="12"/>
  <c r="F13" i="12"/>
  <c r="F11" i="12"/>
  <c r="F10" i="12"/>
  <c r="F9" i="12"/>
  <c r="F7" i="12"/>
  <c r="F6" i="12"/>
  <c r="F5" i="12"/>
  <c r="H11" i="11"/>
  <c r="I11" i="11" s="1"/>
  <c r="H10" i="11"/>
  <c r="I10" i="11" s="1"/>
  <c r="H9" i="11"/>
  <c r="I9" i="11" s="1"/>
  <c r="C46" i="11"/>
  <c r="K31" i="11"/>
  <c r="K30" i="11"/>
  <c r="K29" i="11"/>
  <c r="K27" i="11"/>
  <c r="K26" i="11"/>
  <c r="K25" i="11"/>
  <c r="K23" i="11"/>
  <c r="K22" i="11"/>
  <c r="K21" i="11"/>
  <c r="K19" i="11"/>
  <c r="K18" i="11"/>
  <c r="K17" i="11"/>
  <c r="K15" i="11"/>
  <c r="K14" i="11"/>
  <c r="K13" i="11"/>
  <c r="K11" i="11"/>
  <c r="K10" i="11"/>
  <c r="K9" i="11"/>
  <c r="K7" i="11"/>
  <c r="K6" i="11"/>
  <c r="K5" i="11"/>
  <c r="G31" i="11"/>
  <c r="G30" i="11"/>
  <c r="G29" i="11"/>
  <c r="G27" i="11"/>
  <c r="G26" i="11"/>
  <c r="G25" i="11"/>
  <c r="G23" i="11"/>
  <c r="G22" i="11"/>
  <c r="G21" i="11"/>
  <c r="G19" i="11"/>
  <c r="G18" i="11"/>
  <c r="G17" i="11"/>
  <c r="G15" i="11"/>
  <c r="G14" i="11"/>
  <c r="G13" i="11"/>
  <c r="G11" i="11"/>
  <c r="G10" i="11"/>
  <c r="G9" i="11"/>
  <c r="G7" i="11"/>
  <c r="G6" i="11"/>
  <c r="G5" i="11"/>
  <c r="E31" i="11"/>
  <c r="E30" i="11"/>
  <c r="E29" i="11"/>
  <c r="E27" i="11"/>
  <c r="E26" i="11"/>
  <c r="E25" i="11"/>
  <c r="E23" i="11"/>
  <c r="E22" i="11"/>
  <c r="E21" i="11"/>
  <c r="E19" i="11"/>
  <c r="E18" i="11"/>
  <c r="E17" i="11"/>
  <c r="E15" i="11"/>
  <c r="E14" i="11"/>
  <c r="E13" i="11"/>
  <c r="E11" i="11"/>
  <c r="E10" i="11"/>
  <c r="E9" i="11"/>
  <c r="E7" i="11"/>
  <c r="E6" i="11"/>
  <c r="E5" i="11"/>
  <c r="I31" i="11"/>
  <c r="I30" i="11"/>
  <c r="I29" i="11"/>
  <c r="I27" i="11"/>
  <c r="I26" i="11"/>
  <c r="I25" i="11"/>
  <c r="I23" i="11"/>
  <c r="I22" i="11"/>
  <c r="I21" i="11"/>
  <c r="I19" i="11"/>
  <c r="I18" i="11"/>
  <c r="I17" i="11"/>
  <c r="H15" i="11"/>
  <c r="I15" i="11" s="1"/>
  <c r="H14" i="11"/>
  <c r="I14" i="11" s="1"/>
  <c r="H13" i="11"/>
  <c r="I13" i="11" s="1"/>
  <c r="I7" i="11"/>
  <c r="I6" i="11"/>
  <c r="I5" i="11"/>
  <c r="F43" i="8"/>
  <c r="F42" i="8"/>
  <c r="F41" i="8"/>
  <c r="F39" i="8"/>
  <c r="F38" i="8"/>
  <c r="F37" i="8"/>
  <c r="F35" i="8"/>
  <c r="F34" i="8"/>
  <c r="F33" i="8"/>
  <c r="F31" i="8"/>
  <c r="F30" i="8"/>
  <c r="F29" i="8"/>
  <c r="F27" i="8"/>
  <c r="F26" i="8"/>
  <c r="F25" i="8"/>
  <c r="F23" i="8"/>
  <c r="F22" i="8"/>
  <c r="F21" i="8"/>
  <c r="F7" i="8"/>
  <c r="F6" i="8"/>
  <c r="F5" i="8"/>
  <c r="E19" i="8"/>
  <c r="F19" i="8" s="1"/>
  <c r="F31" i="6"/>
  <c r="F30" i="6"/>
  <c r="F29" i="6"/>
  <c r="F27" i="6"/>
  <c r="F26" i="6"/>
  <c r="F25" i="6"/>
  <c r="F23" i="6"/>
  <c r="F22" i="6"/>
  <c r="F21" i="6"/>
  <c r="F20" i="6"/>
  <c r="F19" i="6"/>
  <c r="F18" i="6"/>
  <c r="F17" i="6"/>
  <c r="F7" i="6"/>
  <c r="F6" i="6"/>
  <c r="F5" i="6"/>
  <c r="E15" i="6"/>
  <c r="F15" i="6" s="1"/>
  <c r="E14" i="6"/>
  <c r="F14" i="6" s="1"/>
  <c r="E13" i="6"/>
  <c r="F13" i="6" s="1"/>
  <c r="E11" i="6"/>
  <c r="F11" i="6" s="1"/>
  <c r="E10" i="6"/>
  <c r="F10" i="6" s="1"/>
  <c r="E9" i="6"/>
  <c r="F9" i="6" s="1"/>
  <c r="E18" i="8"/>
  <c r="F18" i="8" s="1"/>
  <c r="E17" i="8"/>
  <c r="F17" i="8" s="1"/>
  <c r="E15" i="8"/>
  <c r="F15" i="8" s="1"/>
  <c r="E14" i="8"/>
  <c r="F14" i="8" s="1"/>
  <c r="E13" i="8"/>
  <c r="F13" i="8" s="1"/>
  <c r="E11" i="8"/>
  <c r="F11" i="8" s="1"/>
  <c r="E10" i="8"/>
  <c r="F10" i="8" s="1"/>
  <c r="E9" i="8"/>
  <c r="F9" i="8" s="1"/>
</calcChain>
</file>

<file path=xl/sharedStrings.xml><?xml version="1.0" encoding="utf-8"?>
<sst xmlns="http://schemas.openxmlformats.org/spreadsheetml/2006/main" count="546" uniqueCount="114">
  <si>
    <t>Appendix C</t>
  </si>
  <si>
    <t>Statement of Basis</t>
  </si>
  <si>
    <t>Title V Operating Permit</t>
  </si>
  <si>
    <t>St. Maries, Idaho</t>
  </si>
  <si>
    <t>CE Boiler (PB-1) daily block average visible emissions (VE) operating limit: 10% opacity.</t>
  </si>
  <si>
    <t>Performance Test Run</t>
  </si>
  <si>
    <t>Duration of Performance Test Run (hr)</t>
  </si>
  <si>
    <t>Steam Generating Rate (mlb/hr)</t>
  </si>
  <si>
    <t>Visible Emissions (% opacity)</t>
  </si>
  <si>
    <t>RM5 PM (lb/mmBtu)</t>
  </si>
  <si>
    <t>Percent of 0.020 lb/mmBtu limit</t>
  </si>
  <si>
    <t>Run in compliance with 0.020 lb/mmBtu limit?</t>
  </si>
  <si>
    <t>February 24, 2016 Run 1</t>
  </si>
  <si>
    <t>not reported</t>
  </si>
  <si>
    <t>Yes</t>
  </si>
  <si>
    <t>February 24, 2016 Run 2</t>
  </si>
  <si>
    <t>February 24, 2016 Run 3</t>
  </si>
  <si>
    <t>March 17, 2017 Low Run 1</t>
  </si>
  <si>
    <t>March 17, 2017 Low Run 2</t>
  </si>
  <si>
    <t>March 17, 2017 Low Run 3</t>
  </si>
  <si>
    <t>March 16, 2017 High Run 1</t>
  </si>
  <si>
    <t>March 16, 2017 High Run 2</t>
  </si>
  <si>
    <t>March 16, 2017 High Run 3</t>
  </si>
  <si>
    <t>March 21, 2019 Low Run 1</t>
  </si>
  <si>
    <t>March 21, 2019 Low Run 2</t>
  </si>
  <si>
    <t>March 21, 2019 Low Run 3</t>
  </si>
  <si>
    <t>March 20, 2019 High Run 1</t>
  </si>
  <si>
    <t>March 20, 2019 High Run 2</t>
  </si>
  <si>
    <t>March 20, 2019 High Run 3</t>
  </si>
  <si>
    <t>June 15, 2021 Run 1</t>
  </si>
  <si>
    <t>June 15, 2021 Run 2</t>
  </si>
  <si>
    <t>June 15, 2021 Run 3</t>
  </si>
  <si>
    <t>April 15, 2022 Run 1</t>
  </si>
  <si>
    <t>April 15, 2022 Run 2</t>
  </si>
  <si>
    <t>April 15, 2022 Run 3</t>
  </si>
  <si>
    <t>Riley Boiler (PB-2) daily block average visible emissions (VE) operating limit: 10% opacity.</t>
  </si>
  <si>
    <t>Percent of 0.037 lb/mmBtu limit</t>
  </si>
  <si>
    <t>Run in compliance with 0.037 lb/mmBtu limit?</t>
  </si>
  <si>
    <t>February 23, 2016 Run 1</t>
  </si>
  <si>
    <t>February 23, 2016 Run 2</t>
  </si>
  <si>
    <t>February 23, 2016 Run 3</t>
  </si>
  <si>
    <t>March 18, 2017 Low Run 1</t>
  </si>
  <si>
    <t>No</t>
  </si>
  <si>
    <t>March 18, 2017 Low Run 2</t>
  </si>
  <si>
    <t>March 18, 2017 Low Run 3</t>
  </si>
  <si>
    <t>March 15, 2017 Higher Run 1</t>
  </si>
  <si>
    <t>March 15, 2017 Higher Run 2</t>
  </si>
  <si>
    <t>March 15, 2017 Higher Run 3</t>
  </si>
  <si>
    <t>March 17, 2018 Run 1</t>
  </si>
  <si>
    <t>March 17, 2018 Run 2</t>
  </si>
  <si>
    <t>March 17, 2018 Run 3</t>
  </si>
  <si>
    <t>March 23, 2019 Low Run 1</t>
  </si>
  <si>
    <t>March 23, 2019 Low Run 2</t>
  </si>
  <si>
    <t>March 23, 2019 Low Run 3</t>
  </si>
  <si>
    <t>March 22, 2019 High Run 1</t>
  </si>
  <si>
    <t>March 22, 2019 High Run 2</t>
  </si>
  <si>
    <t>March 22, 2019 High Run 3</t>
  </si>
  <si>
    <t>June 14, 2021 Run 1</t>
  </si>
  <si>
    <t>June 14, 2021 Run 2</t>
  </si>
  <si>
    <t>June 14, 2021 Run 3</t>
  </si>
  <si>
    <t>April 16, 2022 Run 1</t>
  </si>
  <si>
    <t>April 16, 2022 Run 2</t>
  </si>
  <si>
    <t>April 16, 2022 Run 3</t>
  </si>
  <si>
    <t>July 16, 2022 Run 1</t>
  </si>
  <si>
    <t>July 16, 2022 Run 2</t>
  </si>
  <si>
    <t>July 16, 2022 Run 3</t>
  </si>
  <si>
    <t>April 8, 2023 Run 1</t>
  </si>
  <si>
    <t>April 8, 2023 Run 2</t>
  </si>
  <si>
    <t>April 8, 2023 Run 3</t>
  </si>
  <si>
    <r>
      <t>Pursuant to Tables 4 and 7 to subpart DDDDD of 40 CFR part 63, PotlatchDeltic shall maintain oxygen content at or above the lowest hourly average oxygen concentration measured during a CO performance test run. It is not necessary for PotlatchDeltic to have demonstrated compliance with the CO limit during the run.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</si>
  <si>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 xml:space="preserve">Oxygen Content Measured by PD Instrument (%) </t>
  </si>
  <si>
    <t>CO Emissions (ppmdv @3% O2)</t>
  </si>
  <si>
    <t>Percent of 1,100 ppmdv @3% O2 limit</t>
  </si>
  <si>
    <t>Run in compliance with 1,100 ppmdv @3% O2 limit?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</si>
  <si>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August 9, 2017 email from EPA's Jim Eddinger (OAQPS contact for NESHAP DDDDD) to IDEQ's Zach Klotovich. </t>
    </r>
  </si>
  <si>
    <t>Riley Boiler (PB-2) 30-day rolling average minimum oxygen content limit by volume: 4.2%.</t>
  </si>
  <si>
    <t>Percent of 1,500 ppmdv @3% O2 limit</t>
  </si>
  <si>
    <t>Run in compliance with 1,500 ppmdv @3% O2 limit?</t>
  </si>
  <si>
    <t>May 21, 2023 Run 1</t>
  </si>
  <si>
    <t>May 21, 2023 Run 2</t>
  </si>
  <si>
    <t>May 21, 2023 Run 3</t>
  </si>
  <si>
    <t>CE Boiler (PB-1) 30-day rolling average steaming rate operating limit: 38,576 lb/hr.</t>
  </si>
  <si>
    <r>
      <t>Pursuant to Tables 4 and 7 to subpart DDDDD of 40 CFR part 63, PotlatchDeltic shall maintain steaming rate such that it does not exceed 110% of the highest hourly average steaming rate recorded during a HCl, Hg, PM or CO performance test run. It is not necessary for PotlatchDeltic to have demonstrated compliance with any of the limits during the run.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</si>
  <si>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HCl Emissions (lb/mmBtu)</t>
  </si>
  <si>
    <t>Percent of 0.022 lb/mmBtu limit</t>
  </si>
  <si>
    <t>Hg Emissions (lb/mmBtu)</t>
  </si>
  <si>
    <r>
      <t>Percent of 5.7x10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lb/mmBtu limit</t>
    </r>
  </si>
  <si>
    <t>RM5 PM Emissions (lb/mmBtu)</t>
  </si>
  <si>
    <t>Run in compliance with emission limits?</t>
  </si>
  <si>
    <t>N/A</t>
  </si>
  <si>
    <t xml:space="preserve">Maximum steaming rate = </t>
  </si>
  <si>
    <t>Steaming Rate Limit (max rate * 1.1):</t>
  </si>
  <si>
    <t>Riley Boiler (PB-2) 30-day rolling average steaming rate operating limit:  100,562 lb/hr.</t>
  </si>
  <si>
    <t>invalid run</t>
  </si>
  <si>
    <t>April 7, 2024 Run 1</t>
  </si>
  <si>
    <t>April 7, 2024 Run 2</t>
  </si>
  <si>
    <t>April 7, 2024 Run 3</t>
  </si>
  <si>
    <t>April 6, 2024 Run 1</t>
  </si>
  <si>
    <t>April 6, 2024 Run 2</t>
  </si>
  <si>
    <t>April 6, 2024 Run 3</t>
  </si>
  <si>
    <t>EPA Calculation of NESHAP Subpart DDDDD Operating Limits Applicable to PB-1 and PB-2 for Boiler Exhaust Opacity and Oxygen Content and Boiler Steam Generating Rate Based upon PB-1 and PB-2 Test Results</t>
  </si>
  <si>
    <t>June 12, 2024 Run 1</t>
  </si>
  <si>
    <t>June 12, 2024 Run 2</t>
  </si>
  <si>
    <t>June 12, 2024 Run 3</t>
  </si>
  <si>
    <t>Pursuant to Tables 4 and 7 to subpart DDDDD of 40 CFR part 63, PotlatchDeltic has the choice of complying with daily block average visible emissions (VE) limit of 10% opacity or the highest performance test-run average VE measured during a run compliant with PM emission limit (1.2% opacity; June 2024 - Runs 2 &amp; 3).</t>
  </si>
  <si>
    <t>June 11, 2024 Run 1</t>
  </si>
  <si>
    <t>June 11, 2024 Run 2</t>
  </si>
  <si>
    <t>June 11, 2024 Run 3</t>
  </si>
  <si>
    <t>Pursuant to Tables 4 and 7 to subpart DDDDD of 40 CFR part 63, PotlatchDeltic has the choice of complying with daily block average visible emissions (VE) limit of 10% opacity or the highest performance test-run average VE measured during a run compliant with PM emission limit (1.5% opacity; June 11, 2024 - Run 2).</t>
  </si>
  <si>
    <t>CE Boiler (PB-1) 30-day rolling average minimum oxygen content limit by volume: 7.3%.</t>
  </si>
  <si>
    <t>June 12, 2021 Run 1</t>
  </si>
  <si>
    <t>June 12, 2021 Run 2</t>
  </si>
  <si>
    <t>June 12, 2021 Run 3</t>
  </si>
  <si>
    <t>R10-T5-09-00-00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</si>
</sst>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00"/>
    <numFmt numFmtId="167" formatCode="0.0000"/>
    <numFmt numFmtId="168" formatCode="0.00000"/>
    <numFmt numFmtId="169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vertAlign val="superscript"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Border="0">
      <protection locked="0"/>
    </xf>
  </cellStyleXfs>
  <cellXfs count="16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1">
      <protection locked="0"/>
    </xf>
    <xf numFmtId="0" fontId="4" fillId="0" borderId="0" xfId="1" applyFont="1" applyAlignment="1">
      <alignment horizontal="center"/>
      <protection locked="0"/>
    </xf>
    <xf numFmtId="0" fontId="5" fillId="0" borderId="0" xfId="1" applyFont="1" applyAlignment="1">
      <alignment horizontal="center" wrapText="1"/>
      <protection locked="0"/>
    </xf>
    <xf numFmtId="0" fontId="5" fillId="0" borderId="0" xfId="1" applyFont="1" applyAlignment="1">
      <alignment horizontal="center"/>
      <protection locked="0"/>
    </xf>
    <xf numFmtId="0" fontId="6" fillId="0" borderId="0" xfId="1" applyFont="1" applyAlignment="1">
      <alignment horizontal="center" wrapText="1"/>
      <protection locked="0"/>
    </xf>
    <xf numFmtId="0" fontId="7" fillId="0" borderId="0" xfId="1" applyFont="1" applyAlignment="1">
      <alignment horizontal="center"/>
      <protection locked="0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6" fontId="0" fillId="2" borderId="3" xfId="0" applyNumberForma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6" fontId="0" fillId="0" borderId="3" xfId="0" applyNumberFormat="1" applyFill="1" applyBorder="1" applyAlignment="1">
      <alignment horizontal="right"/>
    </xf>
    <xf numFmtId="165" fontId="0" fillId="0" borderId="3" xfId="0" applyNumberFormat="1" applyFill="1" applyBorder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3" fontId="0" fillId="0" borderId="4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6" fontId="0" fillId="0" borderId="7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0" applyNumberFormat="1" applyFill="1" applyAlignment="1">
      <alignment horizontal="right"/>
    </xf>
    <xf numFmtId="164" fontId="0" fillId="0" borderId="3" xfId="0" applyNumberFormat="1" applyFill="1" applyBorder="1" applyAlignment="1">
      <alignment horizontal="right"/>
    </xf>
    <xf numFmtId="166" fontId="0" fillId="0" borderId="4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6" fontId="0" fillId="0" borderId="10" xfId="0" applyNumberForma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0" fillId="0" borderId="3" xfId="0" applyNumberFormat="1" applyFill="1" applyBorder="1" applyAlignment="1"/>
    <xf numFmtId="3" fontId="0" fillId="0" borderId="10" xfId="0" applyNumberFormat="1" applyFill="1" applyBorder="1" applyAlignment="1">
      <alignment horizontal="right"/>
    </xf>
    <xf numFmtId="3" fontId="0" fillId="0" borderId="0" xfId="0" applyNumberFormat="1" applyFill="1" applyBorder="1" applyAlignment="1"/>
    <xf numFmtId="164" fontId="0" fillId="0" borderId="3" xfId="0" applyNumberFormat="1" applyFill="1" applyBorder="1" applyAlignment="1"/>
    <xf numFmtId="164" fontId="0" fillId="0" borderId="7" xfId="0" applyNumberFormat="1" applyFill="1" applyBorder="1" applyAlignment="1"/>
    <xf numFmtId="0" fontId="0" fillId="0" borderId="7" xfId="0" applyBorder="1" applyAlignment="1">
      <alignment horizontal="center" vertical="center" wrapText="1"/>
    </xf>
    <xf numFmtId="168" fontId="0" fillId="2" borderId="7" xfId="0" applyNumberFormat="1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/>
    <xf numFmtId="1" fontId="0" fillId="0" borderId="0" xfId="0" applyNumberFormat="1" applyFill="1" applyBorder="1"/>
    <xf numFmtId="0" fontId="0" fillId="2" borderId="15" xfId="0" applyFill="1" applyBorder="1"/>
    <xf numFmtId="164" fontId="0" fillId="0" borderId="13" xfId="0" applyNumberFormat="1" applyFill="1" applyBorder="1" applyAlignment="1">
      <alignment horizontal="right"/>
    </xf>
    <xf numFmtId="1" fontId="0" fillId="0" borderId="4" xfId="0" applyNumberFormat="1" applyFill="1" applyBorder="1"/>
    <xf numFmtId="1" fontId="0" fillId="2" borderId="7" xfId="0" applyNumberFormat="1" applyFill="1" applyBorder="1"/>
    <xf numFmtId="0" fontId="0" fillId="0" borderId="7" xfId="0" applyBorder="1" applyAlignment="1">
      <alignment horizontal="center"/>
    </xf>
    <xf numFmtId="1" fontId="0" fillId="0" borderId="7" xfId="0" applyNumberFormat="1" applyFill="1" applyBorder="1"/>
    <xf numFmtId="0" fontId="0" fillId="0" borderId="15" xfId="0" applyFill="1" applyBorder="1"/>
    <xf numFmtId="0" fontId="0" fillId="0" borderId="4" xfId="0" applyFill="1" applyBorder="1"/>
    <xf numFmtId="0" fontId="0" fillId="0" borderId="7" xfId="0" applyBorder="1"/>
    <xf numFmtId="167" fontId="0" fillId="0" borderId="14" xfId="0" applyNumberFormat="1" applyFill="1" applyBorder="1"/>
    <xf numFmtId="167" fontId="0" fillId="0" borderId="7" xfId="0" applyNumberFormat="1" applyFill="1" applyBorder="1"/>
    <xf numFmtId="168" fontId="0" fillId="0" borderId="7" xfId="0" applyNumberFormat="1" applyFill="1" applyBorder="1"/>
    <xf numFmtId="164" fontId="0" fillId="0" borderId="4" xfId="0" applyNumberFormat="1" applyFill="1" applyBorder="1" applyAlignment="1">
      <alignment horizontal="right"/>
    </xf>
    <xf numFmtId="167" fontId="0" fillId="0" borderId="4" xfId="0" applyNumberFormat="1" applyFill="1" applyBorder="1"/>
    <xf numFmtId="168" fontId="0" fillId="0" borderId="4" xfId="0" applyNumberFormat="1" applyFill="1" applyBorder="1"/>
    <xf numFmtId="0" fontId="0" fillId="2" borderId="7" xfId="0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1" fontId="0" fillId="0" borderId="7" xfId="0" applyNumberForma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166" fontId="0" fillId="0" borderId="5" xfId="0" applyNumberFormat="1" applyFill="1" applyBorder="1" applyAlignment="1">
      <alignment horizontal="right"/>
    </xf>
    <xf numFmtId="3" fontId="0" fillId="0" borderId="5" xfId="0" applyNumberFormat="1" applyFill="1" applyBorder="1" applyAlignment="1"/>
    <xf numFmtId="0" fontId="0" fillId="0" borderId="5" xfId="0" applyFill="1" applyBorder="1" applyAlignment="1">
      <alignment horizontal="right"/>
    </xf>
    <xf numFmtId="167" fontId="0" fillId="0" borderId="1" xfId="0" applyNumberFormat="1" applyFill="1" applyBorder="1"/>
    <xf numFmtId="164" fontId="9" fillId="0" borderId="3" xfId="0" applyNumberFormat="1" applyFont="1" applyFill="1" applyBorder="1" applyAlignment="1"/>
    <xf numFmtId="0" fontId="1" fillId="0" borderId="7" xfId="0" applyFont="1" applyFill="1" applyBorder="1" applyAlignment="1">
      <alignment horizontal="right"/>
    </xf>
    <xf numFmtId="164" fontId="9" fillId="0" borderId="7" xfId="0" applyNumberFormat="1" applyFont="1" applyFill="1" applyBorder="1" applyAlignment="1"/>
    <xf numFmtId="3" fontId="9" fillId="0" borderId="3" xfId="0" applyNumberFormat="1" applyFont="1" applyFill="1" applyBorder="1" applyAlignment="1"/>
    <xf numFmtId="0" fontId="0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6" fontId="0" fillId="0" borderId="7" xfId="0" applyNumberFormat="1" applyFont="1" applyFill="1" applyBorder="1" applyAlignment="1">
      <alignment horizontal="right"/>
    </xf>
    <xf numFmtId="167" fontId="0" fillId="0" borderId="7" xfId="0" applyNumberFormat="1" applyFont="1" applyFill="1" applyBorder="1"/>
    <xf numFmtId="1" fontId="0" fillId="0" borderId="7" xfId="0" applyNumberFormat="1" applyFont="1" applyFill="1" applyBorder="1"/>
    <xf numFmtId="0" fontId="0" fillId="0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6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" fontId="0" fillId="2" borderId="7" xfId="0" applyNumberFormat="1" applyFont="1" applyFill="1" applyBorder="1"/>
    <xf numFmtId="11" fontId="0" fillId="0" borderId="3" xfId="0" applyNumberFormat="1" applyFill="1" applyBorder="1" applyAlignment="1">
      <alignment horizontal="right"/>
    </xf>
    <xf numFmtId="11" fontId="0" fillId="0" borderId="4" xfId="0" applyNumberFormat="1" applyFill="1" applyBorder="1" applyAlignment="1">
      <alignment horizontal="center"/>
    </xf>
    <xf numFmtId="11" fontId="0" fillId="0" borderId="13" xfId="0" applyNumberFormat="1" applyFill="1" applyBorder="1" applyAlignment="1">
      <alignment horizontal="right"/>
    </xf>
    <xf numFmtId="11" fontId="0" fillId="0" borderId="4" xfId="0" applyNumberFormat="1" applyFill="1" applyBorder="1" applyAlignment="1">
      <alignment horizontal="right"/>
    </xf>
    <xf numFmtId="11" fontId="0" fillId="0" borderId="7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1" fontId="0" fillId="0" borderId="3" xfId="0" applyNumberFormat="1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11" fontId="0" fillId="2" borderId="10" xfId="0" applyNumberForma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1" fontId="0" fillId="2" borderId="3" xfId="0" applyNumberForma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0" fillId="0" borderId="0" xfId="0" applyNumberFormat="1"/>
    <xf numFmtId="169" fontId="0" fillId="0" borderId="0" xfId="0" applyNumberFormat="1"/>
    <xf numFmtId="11" fontId="0" fillId="0" borderId="7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1" fontId="0" fillId="0" borderId="3" xfId="0" applyNumberFormat="1" applyFont="1" applyFill="1" applyBorder="1" applyAlignment="1">
      <alignment horizontal="right"/>
    </xf>
    <xf numFmtId="1" fontId="0" fillId="0" borderId="4" xfId="0" applyNumberForma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right"/>
    </xf>
    <xf numFmtId="165" fontId="0" fillId="0" borderId="10" xfId="0" applyNumberFormat="1" applyFill="1" applyBorder="1" applyAlignment="1">
      <alignment horizontal="right"/>
    </xf>
    <xf numFmtId="165" fontId="0" fillId="0" borderId="13" xfId="0" applyNumberForma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7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" fontId="0" fillId="0" borderId="7" xfId="0" applyNumberFormat="1" applyBorder="1"/>
    <xf numFmtId="0" fontId="0" fillId="0" borderId="7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right"/>
    </xf>
    <xf numFmtId="165" fontId="0" fillId="0" borderId="7" xfId="0" applyNumberFormat="1" applyBorder="1"/>
    <xf numFmtId="165" fontId="1" fillId="2" borderId="13" xfId="0" applyNumberFormat="1" applyFont="1" applyFill="1" applyBorder="1" applyAlignment="1">
      <alignment horizontal="right"/>
    </xf>
    <xf numFmtId="0" fontId="0" fillId="0" borderId="4" xfId="0" applyBorder="1"/>
    <xf numFmtId="1" fontId="0" fillId="0" borderId="7" xfId="0" applyNumberFormat="1" applyFont="1" applyFill="1" applyBorder="1" applyAlignment="1">
      <alignment horizontal="right"/>
    </xf>
    <xf numFmtId="11" fontId="0" fillId="2" borderId="3" xfId="0" applyNumberForma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/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166" fontId="1" fillId="2" borderId="3" xfId="0" applyNumberFormat="1" applyFont="1" applyFill="1" applyBorder="1" applyAlignment="1">
      <alignment horizontal="right"/>
    </xf>
    <xf numFmtId="165" fontId="0" fillId="0" borderId="0" xfId="0" applyNumberFormat="1"/>
    <xf numFmtId="165" fontId="0" fillId="0" borderId="0" xfId="0" applyNumberFormat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right"/>
    </xf>
    <xf numFmtId="167" fontId="0" fillId="0" borderId="7" xfId="0" applyNumberFormat="1" applyFont="1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6" fontId="0" fillId="2" borderId="7" xfId="0" applyNumberFormat="1" applyFill="1" applyBorder="1" applyAlignment="1">
      <alignment horizontal="right"/>
    </xf>
    <xf numFmtId="167" fontId="0" fillId="2" borderId="7" xfId="0" applyNumberFormat="1" applyFill="1" applyBorder="1"/>
    <xf numFmtId="164" fontId="0" fillId="0" borderId="3" xfId="0" applyNumberFormat="1" applyFont="1" applyFill="1" applyBorder="1" applyAlignment="1"/>
    <xf numFmtId="164" fontId="1" fillId="2" borderId="7" xfId="0" applyNumberFormat="1" applyFont="1" applyFill="1" applyBorder="1" applyAlignment="1"/>
    <xf numFmtId="164" fontId="0" fillId="0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5" fontId="0" fillId="0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12"/>
  <sheetViews>
    <sheetView tabSelected="1" workbookViewId="0">
      <selection activeCell="A11" sqref="A11"/>
    </sheetView>
  </sheetViews>
  <sheetFormatPr defaultColWidth="8.85546875" defaultRowHeight="12.75" x14ac:dyDescent="0.2"/>
  <cols>
    <col min="1" max="1" width="98.85546875" style="3" customWidth="1"/>
    <col min="2" max="16384" width="8.85546875" style="3"/>
  </cols>
  <sheetData>
    <row r="1" spans="1:1" ht="50.1" customHeight="1" x14ac:dyDescent="0.2"/>
    <row r="2" spans="1:1" ht="26.25" x14ac:dyDescent="0.4">
      <c r="A2" s="4" t="s">
        <v>0</v>
      </c>
    </row>
    <row r="3" spans="1:1" ht="26.25" x14ac:dyDescent="0.4">
      <c r="A3" s="4"/>
    </row>
    <row r="4" spans="1:1" ht="129.94999999999999" customHeight="1" x14ac:dyDescent="0.35">
      <c r="A4" s="5" t="s">
        <v>100</v>
      </c>
    </row>
    <row r="5" spans="1:1" ht="25.5" x14ac:dyDescent="0.35">
      <c r="A5" s="6"/>
    </row>
    <row r="6" spans="1:1" ht="75" customHeight="1" x14ac:dyDescent="0.35">
      <c r="A6" s="7"/>
    </row>
    <row r="7" spans="1:1" ht="225" customHeight="1" x14ac:dyDescent="0.35">
      <c r="A7" s="7"/>
    </row>
    <row r="8" spans="1:1" ht="20.25" x14ac:dyDescent="0.3">
      <c r="A8" s="8" t="s">
        <v>1</v>
      </c>
    </row>
    <row r="9" spans="1:1" ht="20.25" x14ac:dyDescent="0.3">
      <c r="A9" s="8" t="s">
        <v>2</v>
      </c>
    </row>
    <row r="10" spans="1:1" ht="20.25" x14ac:dyDescent="0.3">
      <c r="A10" s="8" t="s">
        <v>113</v>
      </c>
    </row>
    <row r="11" spans="1:1" ht="80.099999999999994" customHeight="1" x14ac:dyDescent="0.3">
      <c r="A11" s="8"/>
    </row>
    <row r="12" spans="1:1" ht="20.25" x14ac:dyDescent="0.3">
      <c r="A12" s="8" t="s">
        <v>3</v>
      </c>
    </row>
  </sheetData>
  <pageMargins left="0.5" right="0.5" top="1" bottom="0.5" header="0.5" footer="0.5"/>
  <pageSetup scale="99" fitToHeight="0" orientation="portrait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BD65-1A04-4FAC-AB2D-05277D5624BB}">
  <sheetPr codeName="Sheet2"/>
  <dimension ref="A1:H35"/>
  <sheetViews>
    <sheetView workbookViewId="0">
      <selection activeCell="M25" sqref="M25"/>
    </sheetView>
  </sheetViews>
  <sheetFormatPr defaultRowHeight="15" x14ac:dyDescent="0.25"/>
  <cols>
    <col min="1" max="1" width="25.5703125" customWidth="1"/>
    <col min="2" max="6" width="15.5703125" customWidth="1"/>
    <col min="7" max="7" width="20.5703125" customWidth="1"/>
  </cols>
  <sheetData>
    <row r="1" spans="1:8" ht="18.75" x14ac:dyDescent="0.3">
      <c r="A1" s="2" t="s">
        <v>4</v>
      </c>
    </row>
    <row r="2" spans="1:8" ht="55.5" customHeight="1" x14ac:dyDescent="0.3">
      <c r="A2" s="162" t="s">
        <v>104</v>
      </c>
      <c r="B2" s="162"/>
      <c r="C2" s="162"/>
      <c r="D2" s="162"/>
      <c r="E2" s="162"/>
      <c r="F2" s="162"/>
      <c r="G2" s="162"/>
      <c r="H2" s="9"/>
    </row>
    <row r="4" spans="1:8" ht="43.5" customHeight="1" x14ac:dyDescent="0.25">
      <c r="A4" s="10" t="s">
        <v>5</v>
      </c>
      <c r="B4" s="11" t="s">
        <v>6</v>
      </c>
      <c r="C4" s="12" t="s">
        <v>7</v>
      </c>
      <c r="D4" s="12" t="s">
        <v>8</v>
      </c>
      <c r="E4" s="56" t="s">
        <v>9</v>
      </c>
      <c r="F4" s="56" t="s">
        <v>10</v>
      </c>
      <c r="G4" s="58" t="s">
        <v>11</v>
      </c>
    </row>
    <row r="5" spans="1:8" x14ac:dyDescent="0.25">
      <c r="A5" s="19" t="s">
        <v>12</v>
      </c>
      <c r="B5" s="20">
        <v>2</v>
      </c>
      <c r="C5" s="21">
        <v>33.354999999999997</v>
      </c>
      <c r="D5" s="50" t="s">
        <v>13</v>
      </c>
      <c r="E5" s="59">
        <v>8.7799999999999996E-3</v>
      </c>
      <c r="F5" s="66">
        <f>E5/0.02*100</f>
        <v>43.899999999999991</v>
      </c>
      <c r="G5" s="65" t="s">
        <v>14</v>
      </c>
    </row>
    <row r="6" spans="1:8" x14ac:dyDescent="0.25">
      <c r="A6" s="19" t="s">
        <v>15</v>
      </c>
      <c r="B6" s="20">
        <v>2</v>
      </c>
      <c r="C6" s="21">
        <v>34.509</v>
      </c>
      <c r="D6" s="50" t="s">
        <v>13</v>
      </c>
      <c r="E6" s="59">
        <v>4.0600000000000002E-3</v>
      </c>
      <c r="F6" s="66">
        <f t="shared" ref="F6:F31" si="0">E6/0.02*100</f>
        <v>20.3</v>
      </c>
      <c r="G6" s="65" t="s">
        <v>14</v>
      </c>
    </row>
    <row r="7" spans="1:8" x14ac:dyDescent="0.25">
      <c r="A7" s="40" t="s">
        <v>16</v>
      </c>
      <c r="B7" s="41">
        <v>2</v>
      </c>
      <c r="C7" s="42">
        <v>35.069000000000003</v>
      </c>
      <c r="D7" s="52" t="s">
        <v>13</v>
      </c>
      <c r="E7" s="67">
        <v>5.4799999999999996E-3</v>
      </c>
      <c r="F7" s="66">
        <f t="shared" si="0"/>
        <v>27.399999999999995</v>
      </c>
      <c r="G7" s="65" t="s">
        <v>14</v>
      </c>
    </row>
    <row r="8" spans="1:8" s="23" customFormat="1" x14ac:dyDescent="0.25">
      <c r="A8" s="26"/>
      <c r="B8" s="26"/>
      <c r="C8" s="37"/>
      <c r="D8" s="28"/>
      <c r="E8" s="68"/>
      <c r="F8" s="63"/>
      <c r="G8" s="26"/>
    </row>
    <row r="9" spans="1:8" x14ac:dyDescent="0.25">
      <c r="A9" s="43" t="s">
        <v>17</v>
      </c>
      <c r="B9" s="44">
        <v>2</v>
      </c>
      <c r="C9" s="45">
        <v>9.99</v>
      </c>
      <c r="D9" s="62">
        <v>0.6</v>
      </c>
      <c r="E9" s="70">
        <f>0.00955*10321/9600</f>
        <v>1.0267244791666665E-2</v>
      </c>
      <c r="F9" s="66">
        <f t="shared" si="0"/>
        <v>51.336223958333328</v>
      </c>
      <c r="G9" s="65" t="s">
        <v>14</v>
      </c>
    </row>
    <row r="10" spans="1:8" x14ac:dyDescent="0.25">
      <c r="A10" s="24" t="s">
        <v>18</v>
      </c>
      <c r="B10" s="25">
        <v>2</v>
      </c>
      <c r="C10" s="21">
        <v>10.055999999999999</v>
      </c>
      <c r="D10" s="36">
        <v>0.5</v>
      </c>
      <c r="E10" s="71">
        <f>0.0106*10179/9600</f>
        <v>1.1239312500000001E-2</v>
      </c>
      <c r="F10" s="66">
        <f t="shared" si="0"/>
        <v>56.196562499999999</v>
      </c>
      <c r="G10" s="65" t="s">
        <v>14</v>
      </c>
    </row>
    <row r="11" spans="1:8" x14ac:dyDescent="0.25">
      <c r="A11" s="19" t="s">
        <v>19</v>
      </c>
      <c r="B11" s="20">
        <v>2</v>
      </c>
      <c r="C11" s="21">
        <v>9.9849999999999994</v>
      </c>
      <c r="D11" s="36">
        <v>0.5</v>
      </c>
      <c r="E11" s="71">
        <f>0.0078*10295/9600</f>
        <v>8.3646875000000006E-3</v>
      </c>
      <c r="F11" s="66">
        <f t="shared" si="0"/>
        <v>41.823437500000004</v>
      </c>
      <c r="G11" s="65" t="s">
        <v>14</v>
      </c>
    </row>
    <row r="12" spans="1:8" x14ac:dyDescent="0.25">
      <c r="A12" s="26"/>
      <c r="B12" s="26"/>
      <c r="C12" s="73"/>
      <c r="D12" s="27"/>
      <c r="E12" s="74"/>
      <c r="F12" s="63"/>
      <c r="G12" s="16"/>
    </row>
    <row r="13" spans="1:8" x14ac:dyDescent="0.25">
      <c r="A13" s="19" t="s">
        <v>20</v>
      </c>
      <c r="B13" s="20">
        <v>2</v>
      </c>
      <c r="C13" s="21">
        <v>24.619</v>
      </c>
      <c r="D13" s="36">
        <v>0.5</v>
      </c>
      <c r="E13" s="71">
        <f>0.00963*10521/9600</f>
        <v>1.0553878124999999E-2</v>
      </c>
      <c r="F13" s="66">
        <f t="shared" si="0"/>
        <v>52.769390624999993</v>
      </c>
      <c r="G13" s="65" t="s">
        <v>14</v>
      </c>
    </row>
    <row r="14" spans="1:8" x14ac:dyDescent="0.25">
      <c r="A14" s="19" t="s">
        <v>21</v>
      </c>
      <c r="B14" s="20">
        <v>2</v>
      </c>
      <c r="C14" s="21">
        <v>24.457000000000001</v>
      </c>
      <c r="D14" s="36">
        <v>0.6</v>
      </c>
      <c r="E14" s="71">
        <f>0.00896*10261/9600</f>
        <v>9.5769333333333324E-3</v>
      </c>
      <c r="F14" s="66">
        <f t="shared" si="0"/>
        <v>47.884666666666661</v>
      </c>
      <c r="G14" s="65" t="s">
        <v>14</v>
      </c>
    </row>
    <row r="15" spans="1:8" x14ac:dyDescent="0.25">
      <c r="A15" s="19" t="s">
        <v>22</v>
      </c>
      <c r="B15" s="20">
        <v>2</v>
      </c>
      <c r="C15" s="21">
        <v>24.79</v>
      </c>
      <c r="D15" s="36">
        <v>0.6</v>
      </c>
      <c r="E15" s="71">
        <f>0.00837*10082/9600</f>
        <v>8.790243750000001E-3</v>
      </c>
      <c r="F15" s="66">
        <f t="shared" si="0"/>
        <v>43.951218750000002</v>
      </c>
      <c r="G15" s="65" t="s">
        <v>14</v>
      </c>
    </row>
    <row r="16" spans="1:8" x14ac:dyDescent="0.25">
      <c r="A16" s="26"/>
      <c r="B16" s="26"/>
      <c r="C16" s="27"/>
      <c r="D16" s="73"/>
      <c r="E16" s="75"/>
      <c r="F16" s="63"/>
      <c r="G16" s="16"/>
    </row>
    <row r="17" spans="1:7" x14ac:dyDescent="0.25">
      <c r="A17" s="19" t="s">
        <v>23</v>
      </c>
      <c r="B17" s="20">
        <v>2</v>
      </c>
      <c r="C17" s="21">
        <v>9.0920000000000005</v>
      </c>
      <c r="D17" s="36">
        <v>0.3</v>
      </c>
      <c r="E17" s="71">
        <v>1.2E-2</v>
      </c>
      <c r="F17" s="66">
        <f t="shared" si="0"/>
        <v>60</v>
      </c>
      <c r="G17" s="65" t="s">
        <v>14</v>
      </c>
    </row>
    <row r="18" spans="1:7" x14ac:dyDescent="0.25">
      <c r="A18" s="19" t="s">
        <v>24</v>
      </c>
      <c r="B18" s="20">
        <v>2</v>
      </c>
      <c r="C18" s="21">
        <v>9.1050000000000004</v>
      </c>
      <c r="D18" s="36">
        <v>0.4</v>
      </c>
      <c r="E18" s="71">
        <v>1.0999999999999999E-2</v>
      </c>
      <c r="F18" s="66">
        <f t="shared" si="0"/>
        <v>54.999999999999993</v>
      </c>
      <c r="G18" s="65" t="s">
        <v>14</v>
      </c>
    </row>
    <row r="19" spans="1:7" x14ac:dyDescent="0.25">
      <c r="A19" s="19" t="s">
        <v>25</v>
      </c>
      <c r="B19" s="20">
        <v>2</v>
      </c>
      <c r="C19" s="21">
        <v>9.6910000000000007</v>
      </c>
      <c r="D19" s="36">
        <v>0.4</v>
      </c>
      <c r="E19" s="71">
        <v>6.8999999999999999E-3</v>
      </c>
      <c r="F19" s="66">
        <f t="shared" si="0"/>
        <v>34.5</v>
      </c>
      <c r="G19" s="65" t="s">
        <v>14</v>
      </c>
    </row>
    <row r="20" spans="1:7" x14ac:dyDescent="0.25">
      <c r="A20" s="26"/>
      <c r="B20" s="26"/>
      <c r="C20" s="27"/>
      <c r="D20" s="73"/>
      <c r="E20" s="75"/>
      <c r="F20" s="63">
        <f t="shared" si="0"/>
        <v>0</v>
      </c>
      <c r="G20" s="16" t="s">
        <v>14</v>
      </c>
    </row>
    <row r="21" spans="1:7" x14ac:dyDescent="0.25">
      <c r="A21" s="19" t="s">
        <v>26</v>
      </c>
      <c r="B21" s="20">
        <v>2</v>
      </c>
      <c r="C21" s="21">
        <v>25.215</v>
      </c>
      <c r="D21" s="36">
        <v>0.6</v>
      </c>
      <c r="E21" s="71">
        <v>2.7000000000000001E-3</v>
      </c>
      <c r="F21" s="66">
        <f t="shared" si="0"/>
        <v>13.5</v>
      </c>
      <c r="G21" s="65" t="s">
        <v>14</v>
      </c>
    </row>
    <row r="22" spans="1:7" x14ac:dyDescent="0.25">
      <c r="A22" s="19" t="s">
        <v>27</v>
      </c>
      <c r="B22" s="20">
        <v>2</v>
      </c>
      <c r="C22" s="21">
        <v>24.925999999999998</v>
      </c>
      <c r="D22" s="36">
        <v>0.6</v>
      </c>
      <c r="E22" s="71">
        <v>1.8E-3</v>
      </c>
      <c r="F22" s="66">
        <f t="shared" si="0"/>
        <v>9</v>
      </c>
      <c r="G22" s="65" t="s">
        <v>14</v>
      </c>
    </row>
    <row r="23" spans="1:7" x14ac:dyDescent="0.25">
      <c r="A23" s="19" t="s">
        <v>28</v>
      </c>
      <c r="B23" s="20">
        <v>2</v>
      </c>
      <c r="C23" s="21">
        <v>26.024000000000001</v>
      </c>
      <c r="D23" s="36">
        <v>0.3</v>
      </c>
      <c r="E23" s="71">
        <v>2.5000000000000001E-3</v>
      </c>
      <c r="F23" s="66">
        <f t="shared" si="0"/>
        <v>12.5</v>
      </c>
      <c r="G23" s="65" t="s">
        <v>14</v>
      </c>
    </row>
    <row r="24" spans="1:7" x14ac:dyDescent="0.25">
      <c r="A24" s="38"/>
      <c r="B24" s="38"/>
      <c r="C24" s="46"/>
      <c r="D24" s="47"/>
      <c r="E24" s="23"/>
      <c r="F24" s="60"/>
      <c r="G24" s="18"/>
    </row>
    <row r="25" spans="1:7" x14ac:dyDescent="0.25">
      <c r="A25" s="30" t="s">
        <v>29</v>
      </c>
      <c r="B25" s="31">
        <v>2</v>
      </c>
      <c r="C25" s="32">
        <v>29.006</v>
      </c>
      <c r="D25" s="48">
        <v>0.2</v>
      </c>
      <c r="E25" s="71">
        <v>1.0999999999999999E-2</v>
      </c>
      <c r="F25" s="66">
        <f t="shared" si="0"/>
        <v>54.999999999999993</v>
      </c>
      <c r="G25" s="65" t="s">
        <v>14</v>
      </c>
    </row>
    <row r="26" spans="1:7" x14ac:dyDescent="0.25">
      <c r="A26" s="30" t="s">
        <v>30</v>
      </c>
      <c r="B26" s="31">
        <v>2</v>
      </c>
      <c r="C26" s="32">
        <v>33.567999999999998</v>
      </c>
      <c r="D26" s="48">
        <v>0.1</v>
      </c>
      <c r="E26" s="71">
        <v>1.0999999999999999E-2</v>
      </c>
      <c r="F26" s="66">
        <f t="shared" si="0"/>
        <v>54.999999999999993</v>
      </c>
      <c r="G26" s="65" t="s">
        <v>14</v>
      </c>
    </row>
    <row r="27" spans="1:7" x14ac:dyDescent="0.25">
      <c r="A27" s="30" t="s">
        <v>31</v>
      </c>
      <c r="B27" s="31">
        <v>2</v>
      </c>
      <c r="C27" s="32">
        <v>29.725000000000001</v>
      </c>
      <c r="D27" s="48">
        <v>0</v>
      </c>
      <c r="E27" s="71">
        <v>1.2E-2</v>
      </c>
      <c r="F27" s="66">
        <f t="shared" si="0"/>
        <v>60</v>
      </c>
      <c r="G27" s="65" t="s">
        <v>14</v>
      </c>
    </row>
    <row r="28" spans="1:7" x14ac:dyDescent="0.25">
      <c r="A28" s="33"/>
      <c r="B28" s="34"/>
      <c r="C28" s="35"/>
      <c r="D28" s="49"/>
      <c r="E28" s="23"/>
      <c r="F28" s="60"/>
      <c r="G28" s="18"/>
    </row>
    <row r="29" spans="1:7" x14ac:dyDescent="0.25">
      <c r="A29" s="30" t="s">
        <v>32</v>
      </c>
      <c r="B29" s="31">
        <v>2</v>
      </c>
      <c r="C29" s="32">
        <v>9.3249999999999993</v>
      </c>
      <c r="D29" s="48">
        <v>0.9</v>
      </c>
      <c r="E29" s="71">
        <v>7.4999999999999997E-3</v>
      </c>
      <c r="F29" s="66">
        <f t="shared" si="0"/>
        <v>37.5</v>
      </c>
      <c r="G29" s="65" t="s">
        <v>14</v>
      </c>
    </row>
    <row r="30" spans="1:7" x14ac:dyDescent="0.25">
      <c r="A30" s="30" t="s">
        <v>33</v>
      </c>
      <c r="B30" s="31">
        <v>2</v>
      </c>
      <c r="C30" s="32">
        <v>9.3339999999999996</v>
      </c>
      <c r="D30" s="48">
        <v>0.9</v>
      </c>
      <c r="E30" s="71">
        <v>6.0000000000000001E-3</v>
      </c>
      <c r="F30" s="66">
        <f t="shared" si="0"/>
        <v>30</v>
      </c>
      <c r="G30" s="65" t="s">
        <v>14</v>
      </c>
    </row>
    <row r="31" spans="1:7" x14ac:dyDescent="0.25">
      <c r="A31" s="89" t="s">
        <v>34</v>
      </c>
      <c r="B31" s="90">
        <v>2</v>
      </c>
      <c r="C31" s="91">
        <v>9.0419999999999998</v>
      </c>
      <c r="D31" s="159">
        <v>1</v>
      </c>
      <c r="E31" s="92">
        <v>1.0800000000000001E-2</v>
      </c>
      <c r="F31" s="93">
        <f t="shared" si="0"/>
        <v>54</v>
      </c>
      <c r="G31" s="94" t="s">
        <v>14</v>
      </c>
    </row>
    <row r="33" spans="1:7" x14ac:dyDescent="0.25">
      <c r="A33" s="30" t="s">
        <v>101</v>
      </c>
      <c r="B33" s="31">
        <v>2</v>
      </c>
      <c r="C33" s="32">
        <v>33.588999999999999</v>
      </c>
      <c r="D33" s="48">
        <v>1.1000000000000001</v>
      </c>
      <c r="E33" s="71">
        <v>3.7000000000000002E-3</v>
      </c>
      <c r="F33" s="66">
        <f t="shared" ref="F33:F35" si="1">E33/0.02*100</f>
        <v>18.5</v>
      </c>
      <c r="G33" s="65" t="s">
        <v>14</v>
      </c>
    </row>
    <row r="34" spans="1:7" x14ac:dyDescent="0.25">
      <c r="A34" s="153" t="s">
        <v>102</v>
      </c>
      <c r="B34" s="154">
        <v>2</v>
      </c>
      <c r="C34" s="155">
        <v>33.613</v>
      </c>
      <c r="D34" s="77">
        <v>1.2</v>
      </c>
      <c r="E34" s="156">
        <v>4.7000000000000002E-3</v>
      </c>
      <c r="F34" s="64">
        <f t="shared" si="1"/>
        <v>23.5</v>
      </c>
      <c r="G34" s="76" t="s">
        <v>14</v>
      </c>
    </row>
    <row r="35" spans="1:7" x14ac:dyDescent="0.25">
      <c r="A35" s="153" t="s">
        <v>103</v>
      </c>
      <c r="B35" s="154">
        <v>2</v>
      </c>
      <c r="C35" s="155">
        <v>33.115000000000002</v>
      </c>
      <c r="D35" s="77">
        <v>1.2</v>
      </c>
      <c r="E35" s="156">
        <v>4.4999999999999997E-3</v>
      </c>
      <c r="F35" s="64">
        <f t="shared" si="1"/>
        <v>22.499999999999996</v>
      </c>
      <c r="G35" s="76" t="s">
        <v>14</v>
      </c>
    </row>
  </sheetData>
  <mergeCells count="1">
    <mergeCell ref="A2:G2"/>
  </mergeCells>
  <pageMargins left="0.5" right="0.5" top="0.75" bottom="0.5" header="0.5" footer="0.5"/>
  <pageSetup scale="72" orientation="portrait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851A-30AD-45B1-8D5E-1B98B51B5391}">
  <sheetPr codeName="Sheet3"/>
  <dimension ref="A1:H55"/>
  <sheetViews>
    <sheetView workbookViewId="0">
      <selection activeCell="O53" sqref="O53"/>
    </sheetView>
  </sheetViews>
  <sheetFormatPr defaultRowHeight="15" x14ac:dyDescent="0.25"/>
  <cols>
    <col min="1" max="1" width="25.5703125" customWidth="1"/>
    <col min="2" max="6" width="15.5703125" customWidth="1"/>
    <col min="7" max="7" width="20.5703125" customWidth="1"/>
  </cols>
  <sheetData>
    <row r="1" spans="1:8" ht="18.75" x14ac:dyDescent="0.3">
      <c r="A1" s="2" t="s">
        <v>35</v>
      </c>
    </row>
    <row r="2" spans="1:8" ht="55.5" customHeight="1" x14ac:dyDescent="0.3">
      <c r="A2" s="162" t="s">
        <v>108</v>
      </c>
      <c r="B2" s="162"/>
      <c r="C2" s="162"/>
      <c r="D2" s="162"/>
      <c r="E2" s="162"/>
      <c r="F2" s="162"/>
      <c r="G2" s="162"/>
      <c r="H2" s="9"/>
    </row>
    <row r="4" spans="1:8" ht="43.5" customHeight="1" x14ac:dyDescent="0.25">
      <c r="A4" s="10" t="s">
        <v>5</v>
      </c>
      <c r="B4" s="11" t="s">
        <v>6</v>
      </c>
      <c r="C4" s="12" t="s">
        <v>7</v>
      </c>
      <c r="D4" s="12" t="s">
        <v>8</v>
      </c>
      <c r="E4" s="56" t="s">
        <v>9</v>
      </c>
      <c r="F4" s="56" t="s">
        <v>36</v>
      </c>
      <c r="G4" s="58" t="s">
        <v>37</v>
      </c>
    </row>
    <row r="5" spans="1:8" x14ac:dyDescent="0.25">
      <c r="A5" s="19" t="s">
        <v>38</v>
      </c>
      <c r="B5" s="20">
        <v>2</v>
      </c>
      <c r="C5" s="21">
        <v>90.025999999999996</v>
      </c>
      <c r="D5" s="50" t="s">
        <v>13</v>
      </c>
      <c r="E5" s="59">
        <v>3.13E-3</v>
      </c>
      <c r="F5" s="78">
        <f>E5/0.037*100</f>
        <v>8.4594594594594597</v>
      </c>
      <c r="G5" s="79" t="s">
        <v>14</v>
      </c>
    </row>
    <row r="6" spans="1:8" x14ac:dyDescent="0.25">
      <c r="A6" s="19" t="s">
        <v>39</v>
      </c>
      <c r="B6" s="20">
        <v>2</v>
      </c>
      <c r="C6" s="21">
        <v>89.287000000000006</v>
      </c>
      <c r="D6" s="50" t="s">
        <v>13</v>
      </c>
      <c r="E6" s="59">
        <v>4.1200000000000004E-3</v>
      </c>
      <c r="F6" s="78">
        <f t="shared" ref="F6:F7" si="0">E6/0.037*100</f>
        <v>11.135135135135137</v>
      </c>
      <c r="G6" s="79" t="s">
        <v>14</v>
      </c>
    </row>
    <row r="7" spans="1:8" x14ac:dyDescent="0.25">
      <c r="A7" s="19" t="s">
        <v>40</v>
      </c>
      <c r="B7" s="20">
        <v>2</v>
      </c>
      <c r="C7" s="21">
        <v>90.99</v>
      </c>
      <c r="D7" s="50" t="s">
        <v>13</v>
      </c>
      <c r="E7" s="59">
        <v>3.5000000000000001E-3</v>
      </c>
      <c r="F7" s="78">
        <f t="shared" si="0"/>
        <v>9.4594594594594597</v>
      </c>
      <c r="G7" s="79" t="s">
        <v>14</v>
      </c>
    </row>
    <row r="8" spans="1:8" x14ac:dyDescent="0.25">
      <c r="A8" s="80"/>
      <c r="B8" s="80"/>
      <c r="C8" s="81"/>
      <c r="D8" s="82"/>
      <c r="E8" s="68"/>
      <c r="F8" s="83"/>
      <c r="G8" s="83"/>
    </row>
    <row r="9" spans="1:8" x14ac:dyDescent="0.25">
      <c r="A9" s="19" t="s">
        <v>41</v>
      </c>
      <c r="B9" s="20">
        <v>2</v>
      </c>
      <c r="C9" s="21">
        <v>29.527999999999999</v>
      </c>
      <c r="D9" s="85">
        <v>2.7</v>
      </c>
      <c r="E9" s="71">
        <f>0.0362*10281/9600</f>
        <v>3.8767937500000002E-2</v>
      </c>
      <c r="F9" s="78">
        <f t="shared" ref="F9:F11" si="1">E9/0.037*100</f>
        <v>104.77820945945946</v>
      </c>
      <c r="G9" s="86" t="s">
        <v>42</v>
      </c>
    </row>
    <row r="10" spans="1:8" x14ac:dyDescent="0.25">
      <c r="A10" s="24" t="s">
        <v>43</v>
      </c>
      <c r="B10" s="25">
        <v>2</v>
      </c>
      <c r="C10" s="21">
        <v>29.841999999999999</v>
      </c>
      <c r="D10" s="85">
        <v>0.9</v>
      </c>
      <c r="E10" s="71">
        <f>0.0347*10375/9600</f>
        <v>3.750130208333334E-2</v>
      </c>
      <c r="F10" s="78">
        <f t="shared" si="1"/>
        <v>101.35487049549552</v>
      </c>
      <c r="G10" s="86" t="s">
        <v>42</v>
      </c>
    </row>
    <row r="11" spans="1:8" x14ac:dyDescent="0.25">
      <c r="A11" s="19" t="s">
        <v>44</v>
      </c>
      <c r="B11" s="20">
        <v>2</v>
      </c>
      <c r="C11" s="21">
        <v>29.861999999999998</v>
      </c>
      <c r="D11" s="54">
        <v>0.8</v>
      </c>
      <c r="E11" s="71">
        <f>0.0313*10158/9600</f>
        <v>3.3119312499999998E-2</v>
      </c>
      <c r="F11" s="78">
        <f t="shared" si="1"/>
        <v>89.511655405405406</v>
      </c>
      <c r="G11" s="79" t="s">
        <v>14</v>
      </c>
    </row>
    <row r="12" spans="1:8" x14ac:dyDescent="0.25">
      <c r="A12" s="38"/>
      <c r="B12" s="38"/>
      <c r="C12" s="39"/>
      <c r="D12" s="53"/>
      <c r="E12" s="71"/>
      <c r="F12" s="34"/>
      <c r="G12" s="34"/>
    </row>
    <row r="13" spans="1:8" x14ac:dyDescent="0.25">
      <c r="A13" s="19" t="s">
        <v>20</v>
      </c>
      <c r="B13" s="20">
        <v>2</v>
      </c>
      <c r="C13" s="21">
        <v>78.435000000000002</v>
      </c>
      <c r="D13" s="54">
        <v>1.2</v>
      </c>
      <c r="E13" s="72">
        <f>0.00457*9961/9600</f>
        <v>4.7418510416666667E-3</v>
      </c>
      <c r="F13" s="78">
        <f t="shared" ref="F13:F15" si="2">E13/0.037*100</f>
        <v>12.815813626126127</v>
      </c>
      <c r="G13" s="79" t="s">
        <v>14</v>
      </c>
    </row>
    <row r="14" spans="1:8" x14ac:dyDescent="0.25">
      <c r="A14" s="19" t="s">
        <v>21</v>
      </c>
      <c r="B14" s="20">
        <v>2</v>
      </c>
      <c r="C14" s="21">
        <v>79.515000000000001</v>
      </c>
      <c r="D14" s="54">
        <v>1.2</v>
      </c>
      <c r="E14" s="72">
        <f>0.00626*10205/9600</f>
        <v>6.6545104166666662E-3</v>
      </c>
      <c r="F14" s="78">
        <f t="shared" si="2"/>
        <v>17.985163288288287</v>
      </c>
      <c r="G14" s="79" t="s">
        <v>14</v>
      </c>
    </row>
    <row r="15" spans="1:8" x14ac:dyDescent="0.25">
      <c r="A15" s="19" t="s">
        <v>22</v>
      </c>
      <c r="B15" s="20">
        <v>2</v>
      </c>
      <c r="C15" s="21">
        <v>79.227000000000004</v>
      </c>
      <c r="D15" s="54">
        <v>1.2</v>
      </c>
      <c r="E15" s="72">
        <f>0.00263*10189/9600</f>
        <v>2.7913614583333331E-3</v>
      </c>
      <c r="F15" s="78">
        <f t="shared" si="2"/>
        <v>7.5442201576576577</v>
      </c>
      <c r="G15" s="79" t="s">
        <v>14</v>
      </c>
    </row>
    <row r="16" spans="1:8" x14ac:dyDescent="0.25">
      <c r="A16" s="38"/>
      <c r="B16" s="38"/>
      <c r="C16" s="39"/>
      <c r="D16" s="53"/>
      <c r="E16" s="72"/>
      <c r="F16" s="34"/>
      <c r="G16" s="34"/>
    </row>
    <row r="17" spans="1:7" x14ac:dyDescent="0.25">
      <c r="A17" s="19" t="s">
        <v>45</v>
      </c>
      <c r="B17" s="20">
        <v>2</v>
      </c>
      <c r="C17" s="21">
        <v>90.225999999999999</v>
      </c>
      <c r="D17" s="157">
        <v>1.3</v>
      </c>
      <c r="E17" s="72">
        <f>0.00525*10203/9600</f>
        <v>5.5797656250000001E-3</v>
      </c>
      <c r="F17" s="78">
        <f t="shared" ref="F17:F19" si="3">E17/0.037*100</f>
        <v>15.080447635135135</v>
      </c>
      <c r="G17" s="79" t="s">
        <v>14</v>
      </c>
    </row>
    <row r="18" spans="1:7" x14ac:dyDescent="0.25">
      <c r="A18" s="19" t="s">
        <v>46</v>
      </c>
      <c r="B18" s="20">
        <v>2</v>
      </c>
      <c r="C18" s="21">
        <v>91.292000000000002</v>
      </c>
      <c r="D18" s="157">
        <v>1.3</v>
      </c>
      <c r="E18" s="72">
        <f>0.00605*10345/9600</f>
        <v>6.5195052083333333E-3</v>
      </c>
      <c r="F18" s="78">
        <f t="shared" si="3"/>
        <v>17.620284346846848</v>
      </c>
      <c r="G18" s="79" t="s">
        <v>14</v>
      </c>
    </row>
    <row r="19" spans="1:7" x14ac:dyDescent="0.25">
      <c r="A19" s="19" t="s">
        <v>47</v>
      </c>
      <c r="B19" s="20">
        <v>2</v>
      </c>
      <c r="C19" s="21">
        <v>91.42</v>
      </c>
      <c r="D19" s="157">
        <v>1.3</v>
      </c>
      <c r="E19" s="72">
        <f>0.00506*10197/9600</f>
        <v>5.3746687500000005E-3</v>
      </c>
      <c r="F19" s="78">
        <f t="shared" si="3"/>
        <v>14.526131756756758</v>
      </c>
      <c r="G19" s="79" t="s">
        <v>14</v>
      </c>
    </row>
    <row r="20" spans="1:7" x14ac:dyDescent="0.25">
      <c r="A20" s="38"/>
      <c r="B20" s="38"/>
      <c r="C20" s="39"/>
      <c r="D20" s="53"/>
      <c r="E20" s="23"/>
      <c r="F20" s="34"/>
      <c r="G20" s="34"/>
    </row>
    <row r="21" spans="1:7" x14ac:dyDescent="0.25">
      <c r="A21" s="19" t="s">
        <v>48</v>
      </c>
      <c r="B21" s="20">
        <v>2</v>
      </c>
      <c r="C21" s="21">
        <v>30.074000000000002</v>
      </c>
      <c r="D21" s="54">
        <v>0.1</v>
      </c>
      <c r="E21" s="59">
        <v>6.3299999999999997E-3</v>
      </c>
      <c r="F21" s="78">
        <f t="shared" ref="F21:F23" si="4">E21/0.037*100</f>
        <v>17.108108108108109</v>
      </c>
      <c r="G21" s="79" t="s">
        <v>14</v>
      </c>
    </row>
    <row r="22" spans="1:7" x14ac:dyDescent="0.25">
      <c r="A22" s="19" t="s">
        <v>49</v>
      </c>
      <c r="B22" s="20">
        <v>2</v>
      </c>
      <c r="C22" s="21">
        <v>30.367000000000001</v>
      </c>
      <c r="D22" s="54">
        <v>0.1</v>
      </c>
      <c r="E22" s="59">
        <v>9.4500000000000001E-3</v>
      </c>
      <c r="F22" s="78">
        <f t="shared" si="4"/>
        <v>25.54054054054054</v>
      </c>
      <c r="G22" s="79" t="s">
        <v>14</v>
      </c>
    </row>
    <row r="23" spans="1:7" x14ac:dyDescent="0.25">
      <c r="A23" s="19" t="s">
        <v>50</v>
      </c>
      <c r="B23" s="20">
        <v>2</v>
      </c>
      <c r="C23" s="21">
        <v>31.902000000000001</v>
      </c>
      <c r="D23" s="54">
        <v>0.1</v>
      </c>
      <c r="E23" s="59">
        <v>3.46E-3</v>
      </c>
      <c r="F23" s="78">
        <f t="shared" si="4"/>
        <v>9.3513513513513509</v>
      </c>
      <c r="G23" s="79" t="s">
        <v>14</v>
      </c>
    </row>
    <row r="24" spans="1:7" x14ac:dyDescent="0.25">
      <c r="A24" s="38"/>
      <c r="B24" s="38"/>
      <c r="C24" s="39"/>
      <c r="D24" s="53"/>
      <c r="E24" s="23"/>
      <c r="F24" s="34"/>
      <c r="G24" s="34"/>
    </row>
    <row r="25" spans="1:7" x14ac:dyDescent="0.25">
      <c r="A25" s="19" t="s">
        <v>51</v>
      </c>
      <c r="B25" s="20">
        <v>2</v>
      </c>
      <c r="C25" s="21">
        <v>33.031999999999996</v>
      </c>
      <c r="D25" s="88">
        <v>0</v>
      </c>
      <c r="E25" s="84">
        <v>5.0999999999999997E-2</v>
      </c>
      <c r="F25" s="78">
        <f t="shared" ref="F25:F27" si="5">E25/0.037*100</f>
        <v>137.83783783783784</v>
      </c>
      <c r="G25" s="86" t="s">
        <v>42</v>
      </c>
    </row>
    <row r="26" spans="1:7" x14ac:dyDescent="0.25">
      <c r="A26" s="19" t="s">
        <v>52</v>
      </c>
      <c r="B26" s="20">
        <v>2</v>
      </c>
      <c r="C26" s="21">
        <v>34.145000000000003</v>
      </c>
      <c r="D26" s="51">
        <v>0</v>
      </c>
      <c r="E26" s="84">
        <v>4.7999999999999996E-3</v>
      </c>
      <c r="F26" s="78">
        <f t="shared" si="5"/>
        <v>12.972972972972974</v>
      </c>
      <c r="G26" s="79" t="s">
        <v>14</v>
      </c>
    </row>
    <row r="27" spans="1:7" x14ac:dyDescent="0.25">
      <c r="A27" s="19" t="s">
        <v>53</v>
      </c>
      <c r="B27" s="20">
        <v>2</v>
      </c>
      <c r="C27" s="21">
        <v>33.816000000000003</v>
      </c>
      <c r="D27" s="51">
        <v>0</v>
      </c>
      <c r="E27" s="84">
        <v>6.1999999999999998E-3</v>
      </c>
      <c r="F27" s="78">
        <f t="shared" si="5"/>
        <v>16.756756756756758</v>
      </c>
      <c r="G27" s="79" t="s">
        <v>14</v>
      </c>
    </row>
    <row r="28" spans="1:7" x14ac:dyDescent="0.25">
      <c r="A28" s="38"/>
      <c r="B28" s="38"/>
      <c r="C28" s="39"/>
      <c r="D28" s="53"/>
      <c r="E28" s="23"/>
      <c r="F28" s="34"/>
      <c r="G28" s="34"/>
    </row>
    <row r="29" spans="1:7" x14ac:dyDescent="0.25">
      <c r="A29" s="19" t="s">
        <v>54</v>
      </c>
      <c r="B29" s="20">
        <v>2</v>
      </c>
      <c r="C29" s="21">
        <v>82.287999999999997</v>
      </c>
      <c r="D29" s="51">
        <v>0</v>
      </c>
      <c r="E29" s="71">
        <v>8.2000000000000007E-3</v>
      </c>
      <c r="F29" s="78">
        <f t="shared" ref="F29:F31" si="6">E29/0.037*100</f>
        <v>22.162162162162165</v>
      </c>
      <c r="G29" s="79" t="s">
        <v>14</v>
      </c>
    </row>
    <row r="30" spans="1:7" x14ac:dyDescent="0.25">
      <c r="A30" s="19" t="s">
        <v>55</v>
      </c>
      <c r="B30" s="20">
        <v>2</v>
      </c>
      <c r="C30" s="21">
        <v>85.066000000000003</v>
      </c>
      <c r="D30" s="51">
        <v>0</v>
      </c>
      <c r="E30" s="71">
        <v>7.6E-3</v>
      </c>
      <c r="F30" s="78">
        <f t="shared" si="6"/>
        <v>20.54054054054054</v>
      </c>
      <c r="G30" s="79" t="s">
        <v>14</v>
      </c>
    </row>
    <row r="31" spans="1:7" x14ac:dyDescent="0.25">
      <c r="A31" s="19" t="s">
        <v>56</v>
      </c>
      <c r="B31" s="20">
        <v>2</v>
      </c>
      <c r="C31" s="21">
        <v>79.555000000000007</v>
      </c>
      <c r="D31" s="51">
        <v>0</v>
      </c>
      <c r="E31" s="72">
        <v>9.8999999999999999E-4</v>
      </c>
      <c r="F31" s="78">
        <f t="shared" si="6"/>
        <v>2.6756756756756759</v>
      </c>
      <c r="G31" s="79" t="s">
        <v>14</v>
      </c>
    </row>
    <row r="32" spans="1:7" x14ac:dyDescent="0.25">
      <c r="A32" s="38"/>
      <c r="B32" s="38"/>
      <c r="C32" s="39"/>
      <c r="D32" s="53"/>
      <c r="E32" s="23"/>
      <c r="F32" s="34"/>
      <c r="G32" s="34"/>
    </row>
    <row r="33" spans="1:7" x14ac:dyDescent="0.25">
      <c r="A33" s="30" t="s">
        <v>57</v>
      </c>
      <c r="B33" s="20">
        <v>2</v>
      </c>
      <c r="C33" s="32">
        <v>85.326999999999998</v>
      </c>
      <c r="D33" s="55">
        <v>0.2</v>
      </c>
      <c r="E33" s="72">
        <v>7.8600000000000007E-3</v>
      </c>
      <c r="F33" s="78">
        <f t="shared" ref="F33:F35" si="7">E33/0.037*100</f>
        <v>21.243243243243246</v>
      </c>
      <c r="G33" s="79" t="s">
        <v>14</v>
      </c>
    </row>
    <row r="34" spans="1:7" x14ac:dyDescent="0.25">
      <c r="A34" s="30" t="s">
        <v>58</v>
      </c>
      <c r="B34" s="20">
        <v>2</v>
      </c>
      <c r="C34" s="32">
        <v>85.671000000000006</v>
      </c>
      <c r="D34" s="55">
        <v>0.1</v>
      </c>
      <c r="E34" s="72">
        <v>9.2500000000000004E-4</v>
      </c>
      <c r="F34" s="78">
        <f t="shared" si="7"/>
        <v>2.5</v>
      </c>
      <c r="G34" s="79" t="s">
        <v>14</v>
      </c>
    </row>
    <row r="35" spans="1:7" x14ac:dyDescent="0.25">
      <c r="A35" s="30" t="s">
        <v>59</v>
      </c>
      <c r="B35" s="20">
        <v>2</v>
      </c>
      <c r="C35" s="32">
        <v>84.22</v>
      </c>
      <c r="D35" s="55">
        <v>0.2</v>
      </c>
      <c r="E35" s="72">
        <v>1.73E-3</v>
      </c>
      <c r="F35" s="78">
        <f t="shared" si="7"/>
        <v>4.6756756756756754</v>
      </c>
      <c r="G35" s="79" t="s">
        <v>14</v>
      </c>
    </row>
    <row r="36" spans="1:7" x14ac:dyDescent="0.25">
      <c r="A36" s="38"/>
      <c r="B36" s="38"/>
      <c r="C36" s="39"/>
      <c r="D36" s="53"/>
      <c r="E36" s="23"/>
      <c r="F36" s="34"/>
      <c r="G36" s="34"/>
    </row>
    <row r="37" spans="1:7" x14ac:dyDescent="0.25">
      <c r="A37" s="30" t="s">
        <v>60</v>
      </c>
      <c r="B37" s="20">
        <v>2</v>
      </c>
      <c r="C37" s="32">
        <v>32.103999999999999</v>
      </c>
      <c r="D37" s="87">
        <v>1</v>
      </c>
      <c r="E37" s="84">
        <v>5.5E-2</v>
      </c>
      <c r="F37" s="78">
        <f t="shared" ref="F37:F39" si="8">E37/0.037*100</f>
        <v>148.64864864864867</v>
      </c>
      <c r="G37" s="86" t="s">
        <v>42</v>
      </c>
    </row>
    <row r="38" spans="1:7" x14ac:dyDescent="0.25">
      <c r="A38" s="30" t="s">
        <v>61</v>
      </c>
      <c r="B38" s="20">
        <v>2</v>
      </c>
      <c r="C38" s="32">
        <v>30.507999999999999</v>
      </c>
      <c r="D38" s="55">
        <v>1</v>
      </c>
      <c r="E38" s="84">
        <v>3.15E-2</v>
      </c>
      <c r="F38" s="78">
        <f t="shared" si="8"/>
        <v>85.135135135135144</v>
      </c>
      <c r="G38" s="79" t="s">
        <v>14</v>
      </c>
    </row>
    <row r="39" spans="1:7" x14ac:dyDescent="0.25">
      <c r="A39" s="30" t="s">
        <v>62</v>
      </c>
      <c r="B39" s="20">
        <v>2</v>
      </c>
      <c r="C39" s="32">
        <v>31.678999999999998</v>
      </c>
      <c r="D39" s="55">
        <v>0.8</v>
      </c>
      <c r="E39" s="84">
        <v>2.8400000000000002E-2</v>
      </c>
      <c r="F39" s="78">
        <f t="shared" si="8"/>
        <v>76.756756756756758</v>
      </c>
      <c r="G39" s="79" t="s">
        <v>14</v>
      </c>
    </row>
    <row r="40" spans="1:7" x14ac:dyDescent="0.25">
      <c r="A40" s="38"/>
      <c r="B40" s="38"/>
      <c r="C40" s="39"/>
      <c r="D40" s="53"/>
      <c r="E40" s="23"/>
      <c r="F40" s="34"/>
      <c r="G40" s="34"/>
    </row>
    <row r="41" spans="1:7" x14ac:dyDescent="0.25">
      <c r="A41" s="30" t="s">
        <v>63</v>
      </c>
      <c r="B41" s="20">
        <v>2</v>
      </c>
      <c r="C41" s="32">
        <v>37.201000000000001</v>
      </c>
      <c r="D41" s="55">
        <v>0.1</v>
      </c>
      <c r="E41" s="59">
        <v>4.1000000000000003E-3</v>
      </c>
      <c r="F41" s="78">
        <f t="shared" ref="F41:F43" si="9">E41/0.037*100</f>
        <v>11.081081081081082</v>
      </c>
      <c r="G41" s="79" t="s">
        <v>14</v>
      </c>
    </row>
    <row r="42" spans="1:7" x14ac:dyDescent="0.25">
      <c r="A42" s="30" t="s">
        <v>64</v>
      </c>
      <c r="B42" s="20">
        <v>2</v>
      </c>
      <c r="C42" s="32">
        <v>38.143000000000001</v>
      </c>
      <c r="D42" s="55">
        <v>0</v>
      </c>
      <c r="E42" s="59">
        <v>3.2000000000000002E-3</v>
      </c>
      <c r="F42" s="78">
        <f t="shared" si="9"/>
        <v>8.6486486486486491</v>
      </c>
      <c r="G42" s="79" t="s">
        <v>14</v>
      </c>
    </row>
    <row r="43" spans="1:7" x14ac:dyDescent="0.25">
      <c r="A43" s="30" t="s">
        <v>65</v>
      </c>
      <c r="B43" s="20">
        <v>2</v>
      </c>
      <c r="C43" s="32">
        <v>38.956000000000003</v>
      </c>
      <c r="D43" s="55">
        <v>0</v>
      </c>
      <c r="E43" s="59">
        <v>1.6999999999999999E-3</v>
      </c>
      <c r="F43" s="78">
        <f t="shared" si="9"/>
        <v>4.5945945945945947</v>
      </c>
      <c r="G43" s="79" t="s">
        <v>14</v>
      </c>
    </row>
    <row r="45" spans="1:7" x14ac:dyDescent="0.25">
      <c r="A45" s="30" t="s">
        <v>66</v>
      </c>
      <c r="B45" s="20">
        <v>2</v>
      </c>
      <c r="C45" s="32">
        <v>44.697000000000003</v>
      </c>
      <c r="D45" s="55">
        <v>1</v>
      </c>
      <c r="E45" s="59">
        <v>7.7000000000000002E-3</v>
      </c>
      <c r="F45" s="78">
        <f t="shared" ref="F45:F47" si="10">E45/0.037*100</f>
        <v>20.810810810810811</v>
      </c>
      <c r="G45" s="79" t="s">
        <v>14</v>
      </c>
    </row>
    <row r="46" spans="1:7" x14ac:dyDescent="0.25">
      <c r="A46" s="30" t="s">
        <v>67</v>
      </c>
      <c r="B46" s="20">
        <v>2</v>
      </c>
      <c r="C46" s="32">
        <v>47.581000000000003</v>
      </c>
      <c r="D46" s="55">
        <v>1</v>
      </c>
      <c r="E46" s="59">
        <v>7.6E-3</v>
      </c>
      <c r="F46" s="78">
        <f t="shared" si="10"/>
        <v>20.54054054054054</v>
      </c>
      <c r="G46" s="79" t="s">
        <v>14</v>
      </c>
    </row>
    <row r="47" spans="1:7" x14ac:dyDescent="0.25">
      <c r="A47" s="30" t="s">
        <v>68</v>
      </c>
      <c r="B47" s="20">
        <v>2</v>
      </c>
      <c r="C47" s="32">
        <v>44.552</v>
      </c>
      <c r="D47" s="55">
        <v>0.8</v>
      </c>
      <c r="E47" s="59">
        <v>1.0699999999999999E-2</v>
      </c>
      <c r="F47" s="78">
        <f t="shared" si="10"/>
        <v>28.918918918918919</v>
      </c>
      <c r="G47" s="79" t="s">
        <v>14</v>
      </c>
    </row>
    <row r="49" spans="1:7" x14ac:dyDescent="0.25">
      <c r="A49" s="30" t="s">
        <v>97</v>
      </c>
      <c r="B49" s="20">
        <v>2</v>
      </c>
      <c r="C49" s="32">
        <v>44.985999999999997</v>
      </c>
      <c r="D49" s="55">
        <v>0.7</v>
      </c>
      <c r="E49" s="71">
        <v>6.0000000000000001E-3</v>
      </c>
      <c r="F49" s="78">
        <f t="shared" ref="F49:F51" si="11">E49/0.037*100</f>
        <v>16.216216216216218</v>
      </c>
      <c r="G49" s="79" t="s">
        <v>14</v>
      </c>
    </row>
    <row r="50" spans="1:7" x14ac:dyDescent="0.25">
      <c r="A50" s="30" t="s">
        <v>98</v>
      </c>
      <c r="B50" s="20">
        <v>2</v>
      </c>
      <c r="C50" s="32">
        <v>44.957000000000001</v>
      </c>
      <c r="D50" s="55">
        <v>0.7</v>
      </c>
      <c r="E50" s="71">
        <v>6.0000000000000001E-3</v>
      </c>
      <c r="F50" s="78">
        <f t="shared" si="11"/>
        <v>16.216216216216218</v>
      </c>
      <c r="G50" s="79" t="s">
        <v>14</v>
      </c>
    </row>
    <row r="51" spans="1:7" x14ac:dyDescent="0.25">
      <c r="A51" s="30" t="s">
        <v>99</v>
      </c>
      <c r="B51" s="20">
        <v>2</v>
      </c>
      <c r="C51" s="32">
        <v>44.838000000000001</v>
      </c>
      <c r="D51" s="55">
        <v>0.6</v>
      </c>
      <c r="E51" s="59">
        <v>4.1999999999999997E-3</v>
      </c>
      <c r="F51" s="78">
        <f t="shared" si="11"/>
        <v>11.351351351351351</v>
      </c>
      <c r="G51" s="79" t="s">
        <v>14</v>
      </c>
    </row>
    <row r="53" spans="1:7" x14ac:dyDescent="0.25">
      <c r="A53" s="30" t="s">
        <v>105</v>
      </c>
      <c r="B53" s="20">
        <v>2</v>
      </c>
      <c r="C53" s="32">
        <v>83.926000000000002</v>
      </c>
      <c r="D53" s="55">
        <v>1.4</v>
      </c>
      <c r="E53" s="71">
        <v>1.0999999999999999E-2</v>
      </c>
      <c r="F53" s="78">
        <f t="shared" ref="F53:F55" si="12">E53/0.037*100</f>
        <v>29.72972972972973</v>
      </c>
      <c r="G53" s="79" t="s">
        <v>14</v>
      </c>
    </row>
    <row r="54" spans="1:7" x14ac:dyDescent="0.25">
      <c r="A54" s="153" t="s">
        <v>106</v>
      </c>
      <c r="B54" s="14">
        <v>2</v>
      </c>
      <c r="C54" s="155">
        <v>84.201999999999998</v>
      </c>
      <c r="D54" s="158">
        <v>1.5</v>
      </c>
      <c r="E54" s="156">
        <v>1.17E-2</v>
      </c>
      <c r="F54" s="95">
        <f t="shared" si="12"/>
        <v>31.621621621621625</v>
      </c>
      <c r="G54" s="96" t="s">
        <v>14</v>
      </c>
    </row>
    <row r="55" spans="1:7" x14ac:dyDescent="0.25">
      <c r="A55" s="30" t="s">
        <v>107</v>
      </c>
      <c r="B55" s="20">
        <v>2</v>
      </c>
      <c r="C55" s="32">
        <v>80.194000000000003</v>
      </c>
      <c r="D55" s="55">
        <v>1.3</v>
      </c>
      <c r="E55" s="59">
        <v>9.4999999999999998E-3</v>
      </c>
      <c r="F55" s="78">
        <f t="shared" si="12"/>
        <v>25.675675675675674</v>
      </c>
      <c r="G55" s="79" t="s">
        <v>14</v>
      </c>
    </row>
  </sheetData>
  <mergeCells count="1">
    <mergeCell ref="A2:G2"/>
  </mergeCells>
  <pageMargins left="0.5" right="0.5" top="0.75" bottom="0.5" header="0.5" footer="0.5"/>
  <pageSetup scale="72" orientation="portrait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9ECD-6D5F-4563-97AD-E3548064B765}">
  <sheetPr codeName="Sheet4"/>
  <dimension ref="A1:L45"/>
  <sheetViews>
    <sheetView workbookViewId="0">
      <selection activeCell="N30" sqref="N30"/>
    </sheetView>
  </sheetViews>
  <sheetFormatPr defaultRowHeight="15" x14ac:dyDescent="0.25"/>
  <cols>
    <col min="1" max="1" width="25.5703125" customWidth="1"/>
    <col min="2" max="6" width="15.5703125" customWidth="1"/>
    <col min="7" max="7" width="20.5703125" customWidth="1"/>
  </cols>
  <sheetData>
    <row r="1" spans="1:12" ht="18.75" x14ac:dyDescent="0.3">
      <c r="A1" s="2" t="s">
        <v>109</v>
      </c>
    </row>
    <row r="2" spans="1:12" ht="55.5" customHeight="1" x14ac:dyDescent="0.3">
      <c r="A2" s="162" t="s">
        <v>69</v>
      </c>
      <c r="B2" s="162"/>
      <c r="C2" s="162"/>
      <c r="D2" s="162"/>
      <c r="E2" s="162"/>
      <c r="F2" s="162"/>
      <c r="G2" s="162"/>
      <c r="H2" s="9"/>
      <c r="I2" s="9"/>
      <c r="J2" s="9"/>
      <c r="K2" s="9"/>
      <c r="L2" s="9"/>
    </row>
    <row r="4" spans="1:12" ht="43.5" customHeight="1" x14ac:dyDescent="0.25">
      <c r="A4" s="10" t="s">
        <v>5</v>
      </c>
      <c r="B4" s="11" t="s">
        <v>6</v>
      </c>
      <c r="C4" s="12" t="s">
        <v>7</v>
      </c>
      <c r="D4" s="12" t="s">
        <v>70</v>
      </c>
      <c r="E4" s="56" t="s">
        <v>71</v>
      </c>
      <c r="F4" s="56" t="s">
        <v>72</v>
      </c>
      <c r="G4" s="58" t="s">
        <v>73</v>
      </c>
    </row>
    <row r="5" spans="1:12" x14ac:dyDescent="0.25">
      <c r="A5" s="149" t="s">
        <v>12</v>
      </c>
      <c r="B5" s="20">
        <v>2</v>
      </c>
      <c r="C5" s="21">
        <v>33.354999999999997</v>
      </c>
      <c r="D5" s="36">
        <v>12.6</v>
      </c>
      <c r="E5" s="66">
        <v>553</v>
      </c>
      <c r="F5" s="66">
        <f>E5/1100*100</f>
        <v>50.272727272727266</v>
      </c>
      <c r="G5" s="79" t="s">
        <v>14</v>
      </c>
    </row>
    <row r="6" spans="1:12" x14ac:dyDescent="0.25">
      <c r="A6" s="149" t="s">
        <v>15</v>
      </c>
      <c r="B6" s="20">
        <v>2</v>
      </c>
      <c r="C6" s="21">
        <v>34.509</v>
      </c>
      <c r="D6" s="161">
        <v>10.5</v>
      </c>
      <c r="E6" s="66">
        <v>544</v>
      </c>
      <c r="F6" s="66">
        <f t="shared" ref="F6:F31" si="0">E6/1100*100</f>
        <v>49.454545454545453</v>
      </c>
      <c r="G6" s="79" t="s">
        <v>14</v>
      </c>
    </row>
    <row r="7" spans="1:12" x14ac:dyDescent="0.25">
      <c r="A7" s="149" t="s">
        <v>16</v>
      </c>
      <c r="B7" s="41">
        <v>2</v>
      </c>
      <c r="C7" s="42">
        <v>35.069000000000003</v>
      </c>
      <c r="D7" s="122">
        <v>10.8</v>
      </c>
      <c r="E7" s="66">
        <v>615</v>
      </c>
      <c r="F7" s="66">
        <f t="shared" si="0"/>
        <v>55.909090909090907</v>
      </c>
      <c r="G7" s="79" t="s">
        <v>14</v>
      </c>
    </row>
    <row r="8" spans="1:12" s="23" customFormat="1" x14ac:dyDescent="0.25">
      <c r="A8" s="26"/>
      <c r="B8" s="26"/>
      <c r="C8" s="37"/>
      <c r="D8" s="29"/>
      <c r="E8" s="63"/>
      <c r="F8" s="63"/>
      <c r="G8" s="120"/>
    </row>
    <row r="9" spans="1:12" x14ac:dyDescent="0.25">
      <c r="A9" s="149" t="s">
        <v>17</v>
      </c>
      <c r="B9" s="44">
        <v>2</v>
      </c>
      <c r="C9" s="45">
        <v>9.99</v>
      </c>
      <c r="D9" s="123">
        <v>14.6</v>
      </c>
      <c r="E9" s="66">
        <v>317</v>
      </c>
      <c r="F9" s="66">
        <f t="shared" si="0"/>
        <v>28.81818181818182</v>
      </c>
      <c r="G9" s="79" t="s">
        <v>14</v>
      </c>
    </row>
    <row r="10" spans="1:12" x14ac:dyDescent="0.25">
      <c r="A10" s="150" t="s">
        <v>18</v>
      </c>
      <c r="B10" s="25">
        <v>2</v>
      </c>
      <c r="C10" s="21">
        <v>10.055999999999999</v>
      </c>
      <c r="D10" s="22">
        <v>14.7</v>
      </c>
      <c r="E10" s="66">
        <v>365</v>
      </c>
      <c r="F10" s="66">
        <f t="shared" si="0"/>
        <v>33.181818181818187</v>
      </c>
      <c r="G10" s="79" t="s">
        <v>14</v>
      </c>
    </row>
    <row r="11" spans="1:12" x14ac:dyDescent="0.25">
      <c r="A11" s="149" t="s">
        <v>19</v>
      </c>
      <c r="B11" s="20">
        <v>2</v>
      </c>
      <c r="C11" s="21">
        <v>9.9849999999999994</v>
      </c>
      <c r="D11" s="22">
        <v>14.3</v>
      </c>
      <c r="E11" s="66">
        <v>296</v>
      </c>
      <c r="F11" s="66">
        <f t="shared" si="0"/>
        <v>26.90909090909091</v>
      </c>
      <c r="G11" s="79" t="s">
        <v>14</v>
      </c>
    </row>
    <row r="12" spans="1:12" x14ac:dyDescent="0.25">
      <c r="A12" s="26"/>
      <c r="B12" s="26"/>
      <c r="C12" s="73"/>
      <c r="D12" s="124"/>
      <c r="E12" s="63"/>
      <c r="F12" s="63"/>
      <c r="G12" s="120"/>
    </row>
    <row r="13" spans="1:12" x14ac:dyDescent="0.25">
      <c r="A13" s="149" t="s">
        <v>20</v>
      </c>
      <c r="B13" s="20">
        <v>2</v>
      </c>
      <c r="C13" s="21">
        <v>24.619</v>
      </c>
      <c r="D13" s="22">
        <v>12.1</v>
      </c>
      <c r="E13" s="66">
        <v>275</v>
      </c>
      <c r="F13" s="66">
        <f t="shared" si="0"/>
        <v>25</v>
      </c>
      <c r="G13" s="79" t="s">
        <v>14</v>
      </c>
    </row>
    <row r="14" spans="1:12" x14ac:dyDescent="0.25">
      <c r="A14" s="149" t="s">
        <v>21</v>
      </c>
      <c r="B14" s="20">
        <v>2</v>
      </c>
      <c r="C14" s="21">
        <v>24.457000000000001</v>
      </c>
      <c r="D14" s="22">
        <v>11.3</v>
      </c>
      <c r="E14" s="66">
        <v>436</v>
      </c>
      <c r="F14" s="66">
        <f t="shared" si="0"/>
        <v>39.636363636363633</v>
      </c>
      <c r="G14" s="79" t="s">
        <v>14</v>
      </c>
    </row>
    <row r="15" spans="1:12" x14ac:dyDescent="0.25">
      <c r="A15" s="149" t="s">
        <v>22</v>
      </c>
      <c r="B15" s="20">
        <v>2</v>
      </c>
      <c r="C15" s="21">
        <v>24.79</v>
      </c>
      <c r="D15" s="22">
        <v>11.9</v>
      </c>
      <c r="E15" s="66">
        <v>413</v>
      </c>
      <c r="F15" s="66">
        <f t="shared" si="0"/>
        <v>37.54545454545454</v>
      </c>
      <c r="G15" s="79" t="s">
        <v>14</v>
      </c>
    </row>
    <row r="16" spans="1:12" x14ac:dyDescent="0.25">
      <c r="A16" s="26"/>
      <c r="B16" s="26"/>
      <c r="C16" s="27"/>
      <c r="D16" s="124"/>
      <c r="E16" s="63"/>
      <c r="F16" s="63"/>
      <c r="G16" s="120"/>
    </row>
    <row r="17" spans="1:7" x14ac:dyDescent="0.25">
      <c r="A17" s="149" t="s">
        <v>23</v>
      </c>
      <c r="B17" s="20">
        <v>2</v>
      </c>
      <c r="C17" s="21">
        <v>9.0920000000000005</v>
      </c>
      <c r="D17" s="22">
        <v>18.3</v>
      </c>
      <c r="E17" s="66">
        <v>998</v>
      </c>
      <c r="F17" s="66">
        <f t="shared" si="0"/>
        <v>90.72727272727272</v>
      </c>
      <c r="G17" s="79" t="s">
        <v>14</v>
      </c>
    </row>
    <row r="18" spans="1:7" x14ac:dyDescent="0.25">
      <c r="A18" s="149" t="s">
        <v>24</v>
      </c>
      <c r="B18" s="20">
        <v>2</v>
      </c>
      <c r="C18" s="21">
        <v>9.1050000000000004</v>
      </c>
      <c r="D18" s="22">
        <v>17.7</v>
      </c>
      <c r="E18" s="66">
        <v>1096</v>
      </c>
      <c r="F18" s="66">
        <f t="shared" si="0"/>
        <v>99.63636363636364</v>
      </c>
      <c r="G18" s="79" t="s">
        <v>14</v>
      </c>
    </row>
    <row r="19" spans="1:7" x14ac:dyDescent="0.25">
      <c r="A19" s="149" t="s">
        <v>25</v>
      </c>
      <c r="B19" s="20">
        <v>2</v>
      </c>
      <c r="C19" s="21">
        <v>9.6910000000000007</v>
      </c>
      <c r="D19" s="22">
        <v>17.100000000000001</v>
      </c>
      <c r="E19" s="66">
        <v>641</v>
      </c>
      <c r="F19" s="66">
        <f t="shared" si="0"/>
        <v>58.272727272727273</v>
      </c>
      <c r="G19" s="79" t="s">
        <v>14</v>
      </c>
    </row>
    <row r="20" spans="1:7" x14ac:dyDescent="0.25">
      <c r="A20" s="26"/>
      <c r="B20" s="26"/>
      <c r="C20" s="27"/>
      <c r="D20" s="124"/>
      <c r="E20" s="63"/>
      <c r="F20" s="63"/>
      <c r="G20" s="120" t="s">
        <v>14</v>
      </c>
    </row>
    <row r="21" spans="1:7" x14ac:dyDescent="0.25">
      <c r="A21" s="149" t="s">
        <v>26</v>
      </c>
      <c r="B21" s="20">
        <v>2</v>
      </c>
      <c r="C21" s="21">
        <v>25.215</v>
      </c>
      <c r="D21" s="22">
        <v>11.6</v>
      </c>
      <c r="E21" s="66">
        <v>490</v>
      </c>
      <c r="F21" s="66">
        <f t="shared" si="0"/>
        <v>44.545454545454547</v>
      </c>
      <c r="G21" s="79" t="s">
        <v>14</v>
      </c>
    </row>
    <row r="22" spans="1:7" x14ac:dyDescent="0.25">
      <c r="A22" s="149" t="s">
        <v>27</v>
      </c>
      <c r="B22" s="20">
        <v>2</v>
      </c>
      <c r="C22" s="21">
        <v>24.925999999999998</v>
      </c>
      <c r="D22" s="22">
        <v>17.3</v>
      </c>
      <c r="E22" s="66">
        <v>655</v>
      </c>
      <c r="F22" s="66">
        <f t="shared" si="0"/>
        <v>59.545454545454547</v>
      </c>
      <c r="G22" s="79" t="s">
        <v>14</v>
      </c>
    </row>
    <row r="23" spans="1:7" x14ac:dyDescent="0.25">
      <c r="A23" s="149" t="s">
        <v>28</v>
      </c>
      <c r="B23" s="20">
        <v>2</v>
      </c>
      <c r="C23" s="21">
        <v>26.024000000000001</v>
      </c>
      <c r="D23" s="22">
        <v>12.8</v>
      </c>
      <c r="E23" s="66">
        <v>726</v>
      </c>
      <c r="F23" s="66">
        <f t="shared" si="0"/>
        <v>66</v>
      </c>
      <c r="G23" s="79" t="s">
        <v>14</v>
      </c>
    </row>
    <row r="24" spans="1:7" x14ac:dyDescent="0.25">
      <c r="A24" s="38"/>
      <c r="B24" s="38"/>
      <c r="C24" s="46"/>
      <c r="D24" s="125"/>
      <c r="E24" s="63"/>
      <c r="F24" s="63"/>
      <c r="G24" s="34"/>
    </row>
    <row r="25" spans="1:7" x14ac:dyDescent="0.25">
      <c r="A25" s="30" t="s">
        <v>29</v>
      </c>
      <c r="B25" s="31">
        <v>2</v>
      </c>
      <c r="C25" s="32">
        <v>29.006</v>
      </c>
      <c r="D25" s="126">
        <v>14.4</v>
      </c>
      <c r="E25" s="66">
        <v>415</v>
      </c>
      <c r="F25" s="66">
        <f t="shared" si="0"/>
        <v>37.727272727272727</v>
      </c>
      <c r="G25" s="79" t="s">
        <v>14</v>
      </c>
    </row>
    <row r="26" spans="1:7" x14ac:dyDescent="0.25">
      <c r="A26" s="30" t="s">
        <v>30</v>
      </c>
      <c r="B26" s="31">
        <v>2</v>
      </c>
      <c r="C26" s="32">
        <v>33.567999999999998</v>
      </c>
      <c r="D26" s="126">
        <v>14.6</v>
      </c>
      <c r="E26" s="66">
        <v>468</v>
      </c>
      <c r="F26" s="66">
        <f t="shared" si="0"/>
        <v>42.545454545454547</v>
      </c>
      <c r="G26" s="79" t="s">
        <v>14</v>
      </c>
    </row>
    <row r="27" spans="1:7" x14ac:dyDescent="0.25">
      <c r="A27" s="30" t="s">
        <v>31</v>
      </c>
      <c r="B27" s="31">
        <v>2</v>
      </c>
      <c r="C27" s="32">
        <v>29.725000000000001</v>
      </c>
      <c r="D27" s="126">
        <v>13</v>
      </c>
      <c r="E27" s="66">
        <v>497</v>
      </c>
      <c r="F27" s="66">
        <f t="shared" si="0"/>
        <v>45.181818181818187</v>
      </c>
      <c r="G27" s="79" t="s">
        <v>14</v>
      </c>
    </row>
    <row r="28" spans="1:7" x14ac:dyDescent="0.25">
      <c r="A28" s="33"/>
      <c r="B28" s="34"/>
      <c r="C28" s="35"/>
      <c r="D28" s="127"/>
      <c r="E28" s="63"/>
      <c r="F28" s="63"/>
      <c r="G28" s="34"/>
    </row>
    <row r="29" spans="1:7" x14ac:dyDescent="0.25">
      <c r="A29" s="30" t="s">
        <v>32</v>
      </c>
      <c r="B29" s="31">
        <v>2</v>
      </c>
      <c r="C29" s="32">
        <v>9.3249999999999993</v>
      </c>
      <c r="D29" s="126">
        <v>17.399999999999999</v>
      </c>
      <c r="E29" s="66">
        <v>765</v>
      </c>
      <c r="F29" s="66">
        <f t="shared" si="0"/>
        <v>69.545454545454547</v>
      </c>
      <c r="G29" s="79" t="s">
        <v>14</v>
      </c>
    </row>
    <row r="30" spans="1:7" x14ac:dyDescent="0.25">
      <c r="A30" s="30" t="s">
        <v>33</v>
      </c>
      <c r="B30" s="31">
        <v>2</v>
      </c>
      <c r="C30" s="32">
        <v>9.3339999999999996</v>
      </c>
      <c r="D30" s="126">
        <v>16.5</v>
      </c>
      <c r="E30" s="66">
        <v>603</v>
      </c>
      <c r="F30" s="66">
        <f t="shared" si="0"/>
        <v>54.81818181818182</v>
      </c>
      <c r="G30" s="79" t="s">
        <v>14</v>
      </c>
    </row>
    <row r="31" spans="1:7" x14ac:dyDescent="0.25">
      <c r="A31" s="89" t="s">
        <v>34</v>
      </c>
      <c r="B31" s="90">
        <v>2</v>
      </c>
      <c r="C31" s="91">
        <v>9.0419999999999998</v>
      </c>
      <c r="D31" s="128">
        <v>17.399999999999999</v>
      </c>
      <c r="E31" s="93">
        <v>781</v>
      </c>
      <c r="F31" s="93">
        <f t="shared" si="0"/>
        <v>71</v>
      </c>
      <c r="G31" s="130" t="s">
        <v>14</v>
      </c>
    </row>
    <row r="32" spans="1:7" x14ac:dyDescent="0.25">
      <c r="A32" s="140"/>
      <c r="B32" s="140"/>
      <c r="C32" s="141"/>
      <c r="D32" s="142"/>
      <c r="E32" s="143"/>
      <c r="F32" s="143"/>
      <c r="G32" s="113"/>
    </row>
    <row r="33" spans="1:7" x14ac:dyDescent="0.25">
      <c r="A33" s="30" t="s">
        <v>66</v>
      </c>
      <c r="B33" s="31">
        <v>2</v>
      </c>
      <c r="C33" s="32">
        <v>11.275</v>
      </c>
      <c r="D33" s="126">
        <v>16.3</v>
      </c>
      <c r="E33" s="66">
        <v>575.9</v>
      </c>
      <c r="F33" s="66">
        <f t="shared" ref="F33:F39" si="1">E33/1100*100</f>
        <v>52.354545454545452</v>
      </c>
      <c r="G33" s="79" t="s">
        <v>14</v>
      </c>
    </row>
    <row r="34" spans="1:7" x14ac:dyDescent="0.25">
      <c r="A34" s="30" t="s">
        <v>67</v>
      </c>
      <c r="B34" s="31">
        <v>2</v>
      </c>
      <c r="C34" s="32">
        <v>10.167999999999999</v>
      </c>
      <c r="D34" s="126">
        <v>15.6</v>
      </c>
      <c r="E34" s="66">
        <v>972.4</v>
      </c>
      <c r="F34" s="66">
        <f t="shared" si="1"/>
        <v>88.4</v>
      </c>
      <c r="G34" s="79" t="s">
        <v>14</v>
      </c>
    </row>
    <row r="35" spans="1:7" x14ac:dyDescent="0.25">
      <c r="A35" s="89" t="s">
        <v>68</v>
      </c>
      <c r="B35" s="90">
        <v>2</v>
      </c>
      <c r="C35" s="91">
        <v>10.749000000000001</v>
      </c>
      <c r="D35" s="128">
        <v>15.2</v>
      </c>
      <c r="E35" s="93">
        <v>963.5</v>
      </c>
      <c r="F35" s="93">
        <f t="shared" si="1"/>
        <v>87.590909090909079</v>
      </c>
      <c r="G35" s="130" t="s">
        <v>14</v>
      </c>
    </row>
    <row r="36" spans="1:7" x14ac:dyDescent="0.25">
      <c r="A36" s="140"/>
      <c r="B36" s="140"/>
      <c r="C36" s="141"/>
      <c r="D36" s="142"/>
      <c r="E36" s="143"/>
      <c r="F36" s="143"/>
      <c r="G36" s="113"/>
    </row>
    <row r="37" spans="1:7" x14ac:dyDescent="0.25">
      <c r="A37" s="89" t="s">
        <v>94</v>
      </c>
      <c r="B37" s="90">
        <v>1</v>
      </c>
      <c r="C37" s="91">
        <v>11.122999999999999</v>
      </c>
      <c r="D37" s="128">
        <v>13.9</v>
      </c>
      <c r="E37" s="93">
        <v>262</v>
      </c>
      <c r="F37" s="66">
        <f t="shared" si="1"/>
        <v>23.81818181818182</v>
      </c>
      <c r="G37" s="79" t="s">
        <v>14</v>
      </c>
    </row>
    <row r="38" spans="1:7" x14ac:dyDescent="0.25">
      <c r="A38" s="89" t="s">
        <v>95</v>
      </c>
      <c r="B38" s="90">
        <v>1</v>
      </c>
      <c r="C38" s="91">
        <v>11.287000000000001</v>
      </c>
      <c r="D38" s="128">
        <v>13.4</v>
      </c>
      <c r="E38" s="93">
        <v>269</v>
      </c>
      <c r="F38" s="66">
        <f t="shared" si="1"/>
        <v>24.454545454545453</v>
      </c>
      <c r="G38" s="79" t="s">
        <v>14</v>
      </c>
    </row>
    <row r="39" spans="1:7" x14ac:dyDescent="0.25">
      <c r="A39" s="89" t="s">
        <v>96</v>
      </c>
      <c r="B39" s="90">
        <v>1</v>
      </c>
      <c r="C39" s="91">
        <v>13.670999999999999</v>
      </c>
      <c r="D39" s="128">
        <v>13</v>
      </c>
      <c r="E39" s="93">
        <v>214</v>
      </c>
      <c r="F39" s="93">
        <f t="shared" si="1"/>
        <v>19.454545454545453</v>
      </c>
      <c r="G39" s="130" t="s">
        <v>14</v>
      </c>
    </row>
    <row r="40" spans="1:7" x14ac:dyDescent="0.25">
      <c r="A40" s="140"/>
      <c r="B40" s="140"/>
      <c r="C40" s="141"/>
      <c r="D40" s="142"/>
      <c r="E40" s="143"/>
      <c r="F40" s="143"/>
      <c r="G40" s="113"/>
    </row>
    <row r="41" spans="1:7" x14ac:dyDescent="0.25">
      <c r="A41" s="97" t="s">
        <v>101</v>
      </c>
      <c r="B41" s="98">
        <v>2</v>
      </c>
      <c r="C41" s="155">
        <v>33.588999999999999</v>
      </c>
      <c r="D41" s="160">
        <v>7.3</v>
      </c>
      <c r="E41" s="99">
        <v>585</v>
      </c>
      <c r="F41" s="64">
        <f t="shared" ref="F41:F43" si="2">E41/1100*100</f>
        <v>53.181818181818187</v>
      </c>
      <c r="G41" s="96" t="s">
        <v>14</v>
      </c>
    </row>
    <row r="42" spans="1:7" x14ac:dyDescent="0.25">
      <c r="A42" s="89" t="s">
        <v>102</v>
      </c>
      <c r="B42" s="90">
        <v>2</v>
      </c>
      <c r="C42" s="32">
        <v>33.613</v>
      </c>
      <c r="D42" s="128">
        <v>7.5</v>
      </c>
      <c r="E42" s="93">
        <v>604</v>
      </c>
      <c r="F42" s="66">
        <f t="shared" si="2"/>
        <v>54.909090909090907</v>
      </c>
      <c r="G42" s="79" t="s">
        <v>14</v>
      </c>
    </row>
    <row r="43" spans="1:7" x14ac:dyDescent="0.25">
      <c r="A43" s="89" t="s">
        <v>103</v>
      </c>
      <c r="B43" s="90">
        <v>2</v>
      </c>
      <c r="C43" s="32">
        <v>33.115000000000002</v>
      </c>
      <c r="D43" s="128">
        <v>7.9</v>
      </c>
      <c r="E43" s="93">
        <v>581</v>
      </c>
      <c r="F43" s="93">
        <f t="shared" si="2"/>
        <v>52.81818181818182</v>
      </c>
      <c r="G43" s="130" t="s">
        <v>14</v>
      </c>
    </row>
    <row r="44" spans="1:7" x14ac:dyDescent="0.25">
      <c r="A44" s="140"/>
      <c r="B44" s="140"/>
      <c r="C44" s="141"/>
      <c r="D44" s="142"/>
      <c r="E44" s="143"/>
      <c r="F44" s="143"/>
      <c r="G44" s="113"/>
    </row>
    <row r="45" spans="1:7" ht="17.25" x14ac:dyDescent="0.25">
      <c r="A45" s="139" t="s">
        <v>74</v>
      </c>
    </row>
  </sheetData>
  <mergeCells count="1">
    <mergeCell ref="A2:G2"/>
  </mergeCells>
  <pageMargins left="0.5" right="0.5" top="0.75" bottom="0.5" header="0.5" footer="0.5"/>
  <pageSetup scale="72" orientation="portrait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0E1-6017-4087-B1D0-BECDC95ABBC6}">
  <sheetPr codeName="Sheet5"/>
  <dimension ref="A1:L53"/>
  <sheetViews>
    <sheetView workbookViewId="0">
      <selection activeCell="K36" sqref="K36"/>
    </sheetView>
  </sheetViews>
  <sheetFormatPr defaultRowHeight="15" x14ac:dyDescent="0.25"/>
  <cols>
    <col min="1" max="1" width="25.5703125" customWidth="1"/>
    <col min="2" max="6" width="15.5703125" customWidth="1"/>
    <col min="7" max="7" width="20.5703125" customWidth="1"/>
  </cols>
  <sheetData>
    <row r="1" spans="1:12" ht="18.75" x14ac:dyDescent="0.3">
      <c r="A1" s="2" t="s">
        <v>75</v>
      </c>
    </row>
    <row r="2" spans="1:12" ht="55.5" customHeight="1" x14ac:dyDescent="0.3">
      <c r="A2" s="162" t="s">
        <v>69</v>
      </c>
      <c r="B2" s="162"/>
      <c r="C2" s="162"/>
      <c r="D2" s="162"/>
      <c r="E2" s="162"/>
      <c r="F2" s="162"/>
      <c r="G2" s="162"/>
      <c r="H2" s="9"/>
      <c r="I2" s="9"/>
      <c r="J2" s="9"/>
      <c r="K2" s="9"/>
      <c r="L2" s="9"/>
    </row>
    <row r="4" spans="1:12" ht="43.5" customHeight="1" x14ac:dyDescent="0.25">
      <c r="A4" s="56" t="s">
        <v>5</v>
      </c>
      <c r="B4" s="11" t="s">
        <v>6</v>
      </c>
      <c r="C4" s="12" t="s">
        <v>7</v>
      </c>
      <c r="D4" s="12" t="s">
        <v>70</v>
      </c>
      <c r="E4" s="56" t="s">
        <v>71</v>
      </c>
      <c r="F4" s="56" t="s">
        <v>76</v>
      </c>
      <c r="G4" s="58" t="s">
        <v>77</v>
      </c>
    </row>
    <row r="5" spans="1:12" x14ac:dyDescent="0.25">
      <c r="A5" s="149" t="s">
        <v>38</v>
      </c>
      <c r="B5" s="20">
        <v>2</v>
      </c>
      <c r="C5" s="21">
        <v>90.025999999999996</v>
      </c>
      <c r="D5" s="22">
        <v>5.3</v>
      </c>
      <c r="E5" s="66">
        <v>951</v>
      </c>
      <c r="F5" s="129">
        <f t="shared" ref="F5:F7" si="0">E5/1500*100</f>
        <v>63.4</v>
      </c>
      <c r="G5" s="131" t="s">
        <v>14</v>
      </c>
    </row>
    <row r="6" spans="1:12" x14ac:dyDescent="0.25">
      <c r="A6" s="149" t="s">
        <v>39</v>
      </c>
      <c r="B6" s="20">
        <v>2</v>
      </c>
      <c r="C6" s="21">
        <v>89.287000000000006</v>
      </c>
      <c r="D6" s="22">
        <v>5.9</v>
      </c>
      <c r="E6" s="66">
        <v>987</v>
      </c>
      <c r="F6" s="129">
        <f t="shared" si="0"/>
        <v>65.8</v>
      </c>
      <c r="G6" s="131" t="s">
        <v>14</v>
      </c>
    </row>
    <row r="7" spans="1:12" x14ac:dyDescent="0.25">
      <c r="A7" s="149" t="s">
        <v>40</v>
      </c>
      <c r="B7" s="20">
        <v>2</v>
      </c>
      <c r="C7" s="21">
        <v>90.99</v>
      </c>
      <c r="D7" s="122">
        <v>5.5</v>
      </c>
      <c r="E7" s="66">
        <v>710</v>
      </c>
      <c r="F7" s="129">
        <f t="shared" si="0"/>
        <v>47.333333333333336</v>
      </c>
      <c r="G7" s="131" t="s">
        <v>14</v>
      </c>
    </row>
    <row r="8" spans="1:12" s="23" customFormat="1" x14ac:dyDescent="0.25">
      <c r="A8" s="26"/>
      <c r="B8" s="80"/>
      <c r="C8" s="81"/>
      <c r="D8" s="29"/>
      <c r="E8" s="63"/>
      <c r="F8" s="63"/>
      <c r="G8" s="120"/>
    </row>
    <row r="9" spans="1:12" x14ac:dyDescent="0.25">
      <c r="A9" s="76" t="s">
        <v>41</v>
      </c>
      <c r="B9" s="14">
        <v>2</v>
      </c>
      <c r="C9" s="15">
        <v>29.527999999999999</v>
      </c>
      <c r="D9" s="134">
        <v>4.2</v>
      </c>
      <c r="E9" s="64">
        <v>157</v>
      </c>
      <c r="F9" s="64">
        <f>E9/1500*100</f>
        <v>10.466666666666667</v>
      </c>
      <c r="G9" s="96" t="s">
        <v>14</v>
      </c>
    </row>
    <row r="10" spans="1:12" x14ac:dyDescent="0.25">
      <c r="A10" s="150" t="s">
        <v>43</v>
      </c>
      <c r="B10" s="25">
        <v>2</v>
      </c>
      <c r="C10" s="21">
        <v>29.841999999999999</v>
      </c>
      <c r="D10" s="22">
        <v>7.8</v>
      </c>
      <c r="E10" s="66">
        <v>457</v>
      </c>
      <c r="F10" s="129">
        <f t="shared" ref="F10:F11" si="1">E10/1500*100</f>
        <v>30.466666666666665</v>
      </c>
      <c r="G10" s="131" t="s">
        <v>14</v>
      </c>
    </row>
    <row r="11" spans="1:12" x14ac:dyDescent="0.25">
      <c r="A11" s="149" t="s">
        <v>44</v>
      </c>
      <c r="B11" s="20">
        <v>2</v>
      </c>
      <c r="C11" s="21">
        <v>29.861999999999998</v>
      </c>
      <c r="D11" s="22">
        <v>7</v>
      </c>
      <c r="E11" s="66">
        <v>253</v>
      </c>
      <c r="F11" s="129">
        <f t="shared" si="1"/>
        <v>16.866666666666667</v>
      </c>
      <c r="G11" s="131" t="s">
        <v>14</v>
      </c>
    </row>
    <row r="12" spans="1:12" x14ac:dyDescent="0.25">
      <c r="A12" s="26"/>
      <c r="B12" s="38"/>
      <c r="C12" s="39"/>
      <c r="D12" s="124"/>
      <c r="E12" s="63"/>
      <c r="F12" s="63"/>
      <c r="G12" s="120"/>
    </row>
    <row r="13" spans="1:12" x14ac:dyDescent="0.25">
      <c r="A13" s="149" t="s">
        <v>20</v>
      </c>
      <c r="B13" s="20">
        <v>2</v>
      </c>
      <c r="C13" s="21">
        <v>78.435000000000002</v>
      </c>
      <c r="D13" s="22">
        <v>7.7</v>
      </c>
      <c r="E13" s="66">
        <v>687</v>
      </c>
      <c r="F13" s="129">
        <f>E13/1500*100</f>
        <v>45.800000000000004</v>
      </c>
      <c r="G13" s="131" t="s">
        <v>14</v>
      </c>
    </row>
    <row r="14" spans="1:12" x14ac:dyDescent="0.25">
      <c r="A14" s="149" t="s">
        <v>21</v>
      </c>
      <c r="B14" s="20">
        <v>2</v>
      </c>
      <c r="C14" s="21">
        <v>79.515000000000001</v>
      </c>
      <c r="D14" s="22">
        <v>7.7</v>
      </c>
      <c r="E14" s="66">
        <v>718</v>
      </c>
      <c r="F14" s="129">
        <f t="shared" ref="F14:F15" si="2">E14/1500*100</f>
        <v>47.866666666666667</v>
      </c>
      <c r="G14" s="131" t="s">
        <v>14</v>
      </c>
    </row>
    <row r="15" spans="1:12" x14ac:dyDescent="0.25">
      <c r="A15" s="149" t="s">
        <v>22</v>
      </c>
      <c r="B15" s="20">
        <v>2</v>
      </c>
      <c r="C15" s="21">
        <v>79.227000000000004</v>
      </c>
      <c r="D15" s="22">
        <v>6.8</v>
      </c>
      <c r="E15" s="66">
        <v>820</v>
      </c>
      <c r="F15" s="129">
        <f t="shared" si="2"/>
        <v>54.666666666666664</v>
      </c>
      <c r="G15" s="131" t="s">
        <v>14</v>
      </c>
    </row>
    <row r="16" spans="1:12" x14ac:dyDescent="0.25">
      <c r="A16" s="26"/>
      <c r="B16" s="38"/>
      <c r="C16" s="39"/>
      <c r="D16" s="124"/>
      <c r="E16" s="63"/>
      <c r="F16" s="63"/>
      <c r="G16" s="120"/>
    </row>
    <row r="17" spans="1:7" x14ac:dyDescent="0.25">
      <c r="A17" s="149" t="s">
        <v>45</v>
      </c>
      <c r="B17" s="20">
        <v>2</v>
      </c>
      <c r="C17" s="21">
        <v>90.225999999999999</v>
      </c>
      <c r="D17" s="22">
        <v>6.3</v>
      </c>
      <c r="E17" s="66">
        <v>698</v>
      </c>
      <c r="F17" s="129">
        <f>E17/1500*100</f>
        <v>46.533333333333331</v>
      </c>
      <c r="G17" s="131" t="s">
        <v>14</v>
      </c>
    </row>
    <row r="18" spans="1:7" x14ac:dyDescent="0.25">
      <c r="A18" s="149" t="s">
        <v>46</v>
      </c>
      <c r="B18" s="20">
        <v>2</v>
      </c>
      <c r="C18" s="21">
        <v>91.292000000000002</v>
      </c>
      <c r="D18" s="22">
        <v>5.2</v>
      </c>
      <c r="E18" s="66">
        <v>685</v>
      </c>
      <c r="F18" s="129">
        <f t="shared" ref="F18:F19" si="3">E18/1500*100</f>
        <v>45.666666666666664</v>
      </c>
      <c r="G18" s="131" t="s">
        <v>14</v>
      </c>
    </row>
    <row r="19" spans="1:7" x14ac:dyDescent="0.25">
      <c r="A19" s="149" t="s">
        <v>47</v>
      </c>
      <c r="B19" s="20">
        <v>2</v>
      </c>
      <c r="C19" s="21">
        <v>91.42</v>
      </c>
      <c r="D19" s="22">
        <v>4.9000000000000004</v>
      </c>
      <c r="E19" s="66">
        <v>504</v>
      </c>
      <c r="F19" s="129">
        <f t="shared" si="3"/>
        <v>33.6</v>
      </c>
      <c r="G19" s="131" t="s">
        <v>14</v>
      </c>
    </row>
    <row r="20" spans="1:7" x14ac:dyDescent="0.25">
      <c r="A20" s="26"/>
      <c r="B20" s="38"/>
      <c r="C20" s="39"/>
      <c r="D20" s="124"/>
      <c r="E20" s="63"/>
      <c r="F20" s="63"/>
      <c r="G20" s="120"/>
    </row>
    <row r="21" spans="1:7" x14ac:dyDescent="0.25">
      <c r="A21" s="149" t="s">
        <v>51</v>
      </c>
      <c r="B21" s="20">
        <v>2</v>
      </c>
      <c r="C21" s="21">
        <v>33.031999999999996</v>
      </c>
      <c r="D21" s="126">
        <v>5.4</v>
      </c>
      <c r="E21" s="66">
        <v>235</v>
      </c>
      <c r="F21" s="129">
        <f>E21/1500*100</f>
        <v>15.666666666666668</v>
      </c>
      <c r="G21" s="131" t="s">
        <v>14</v>
      </c>
    </row>
    <row r="22" spans="1:7" x14ac:dyDescent="0.25">
      <c r="A22" s="149" t="s">
        <v>52</v>
      </c>
      <c r="B22" s="20">
        <v>2</v>
      </c>
      <c r="C22" s="21">
        <v>34.145000000000003</v>
      </c>
      <c r="D22" s="126">
        <v>5.5</v>
      </c>
      <c r="E22" s="66">
        <v>204</v>
      </c>
      <c r="F22" s="129">
        <f t="shared" ref="F22:F23" si="4">E22/1500*100</f>
        <v>13.600000000000001</v>
      </c>
      <c r="G22" s="131" t="s">
        <v>14</v>
      </c>
    </row>
    <row r="23" spans="1:7" x14ac:dyDescent="0.25">
      <c r="A23" s="149" t="s">
        <v>53</v>
      </c>
      <c r="B23" s="20">
        <v>2</v>
      </c>
      <c r="C23" s="21">
        <v>33.816000000000003</v>
      </c>
      <c r="D23" s="128">
        <v>5</v>
      </c>
      <c r="E23" s="93">
        <v>160</v>
      </c>
      <c r="F23" s="129">
        <f t="shared" si="4"/>
        <v>10.666666666666668</v>
      </c>
      <c r="G23" s="131" t="s">
        <v>14</v>
      </c>
    </row>
    <row r="24" spans="1:7" x14ac:dyDescent="0.25">
      <c r="A24" s="26"/>
      <c r="B24" s="38"/>
      <c r="C24" s="39"/>
      <c r="D24" s="147"/>
      <c r="G24" s="1"/>
    </row>
    <row r="25" spans="1:7" x14ac:dyDescent="0.25">
      <c r="A25" s="149" t="s">
        <v>54</v>
      </c>
      <c r="B25" s="20">
        <v>2</v>
      </c>
      <c r="C25" s="21">
        <v>82.287999999999997</v>
      </c>
      <c r="D25" s="133">
        <v>4.9000000000000004</v>
      </c>
      <c r="E25" s="69">
        <v>502</v>
      </c>
      <c r="F25" s="129">
        <f>E25/1500*100</f>
        <v>33.466666666666669</v>
      </c>
      <c r="G25" s="131" t="s">
        <v>14</v>
      </c>
    </row>
    <row r="26" spans="1:7" x14ac:dyDescent="0.25">
      <c r="A26" s="149" t="s">
        <v>55</v>
      </c>
      <c r="B26" s="20">
        <v>2</v>
      </c>
      <c r="C26" s="21">
        <v>85.066000000000003</v>
      </c>
      <c r="D26" s="133">
        <v>4.9000000000000004</v>
      </c>
      <c r="E26" s="69">
        <v>547</v>
      </c>
      <c r="F26" s="129">
        <f t="shared" ref="F26:F27" si="5">E26/1500*100</f>
        <v>36.466666666666661</v>
      </c>
      <c r="G26" s="131" t="s">
        <v>14</v>
      </c>
    </row>
    <row r="27" spans="1:7" x14ac:dyDescent="0.25">
      <c r="A27" s="149" t="s">
        <v>56</v>
      </c>
      <c r="B27" s="20">
        <v>2</v>
      </c>
      <c r="C27" s="21">
        <v>79.555000000000007</v>
      </c>
      <c r="D27" s="133">
        <v>5</v>
      </c>
      <c r="E27" s="69">
        <v>794</v>
      </c>
      <c r="F27" s="129">
        <f t="shared" si="5"/>
        <v>52.93333333333333</v>
      </c>
      <c r="G27" s="131" t="s">
        <v>14</v>
      </c>
    </row>
    <row r="28" spans="1:7" x14ac:dyDescent="0.25">
      <c r="A28" s="26"/>
      <c r="B28" s="38"/>
      <c r="C28" s="39"/>
      <c r="D28" s="147"/>
      <c r="G28" s="1"/>
    </row>
    <row r="29" spans="1:7" x14ac:dyDescent="0.25">
      <c r="A29" s="149" t="s">
        <v>57</v>
      </c>
      <c r="B29" s="20">
        <v>2</v>
      </c>
      <c r="C29" s="32">
        <v>85.326999999999998</v>
      </c>
      <c r="D29" s="133">
        <v>5.0999999999999996</v>
      </c>
      <c r="E29" s="69">
        <v>473</v>
      </c>
      <c r="F29" s="129">
        <f>E29/1500*100</f>
        <v>31.533333333333335</v>
      </c>
      <c r="G29" s="131" t="s">
        <v>14</v>
      </c>
    </row>
    <row r="30" spans="1:7" x14ac:dyDescent="0.25">
      <c r="A30" s="149" t="s">
        <v>58</v>
      </c>
      <c r="B30" s="20">
        <v>2</v>
      </c>
      <c r="C30" s="32">
        <v>85.671000000000006</v>
      </c>
      <c r="D30" s="133">
        <v>4.5999999999999996</v>
      </c>
      <c r="E30" s="69">
        <v>393</v>
      </c>
      <c r="F30" s="129">
        <f t="shared" ref="F30:F31" si="6">E30/1500*100</f>
        <v>26.200000000000003</v>
      </c>
      <c r="G30" s="131" t="s">
        <v>14</v>
      </c>
    </row>
    <row r="31" spans="1:7" x14ac:dyDescent="0.25">
      <c r="A31" s="149" t="s">
        <v>59</v>
      </c>
      <c r="B31" s="20">
        <v>2</v>
      </c>
      <c r="C31" s="32">
        <v>84.22</v>
      </c>
      <c r="D31" s="133">
        <v>5.8</v>
      </c>
      <c r="E31" s="69">
        <v>457</v>
      </c>
      <c r="F31" s="129">
        <f t="shared" si="6"/>
        <v>30.466666666666665</v>
      </c>
      <c r="G31" s="131" t="s">
        <v>14</v>
      </c>
    </row>
    <row r="32" spans="1:7" x14ac:dyDescent="0.25">
      <c r="A32" s="26"/>
      <c r="B32" s="38"/>
      <c r="C32" s="39"/>
      <c r="D32" s="147"/>
      <c r="G32" s="1"/>
    </row>
    <row r="33" spans="1:7" x14ac:dyDescent="0.25">
      <c r="A33" s="149" t="s">
        <v>60</v>
      </c>
      <c r="B33" s="20">
        <v>2</v>
      </c>
      <c r="C33" s="32">
        <v>32.103999999999999</v>
      </c>
      <c r="D33" s="133">
        <v>11.4</v>
      </c>
      <c r="E33" s="69">
        <v>608</v>
      </c>
      <c r="F33" s="129">
        <f>E33/1500*100</f>
        <v>40.533333333333331</v>
      </c>
      <c r="G33" s="131" t="s">
        <v>14</v>
      </c>
    </row>
    <row r="34" spans="1:7" x14ac:dyDescent="0.25">
      <c r="A34" s="149" t="s">
        <v>61</v>
      </c>
      <c r="B34" s="20">
        <v>2</v>
      </c>
      <c r="C34" s="32">
        <v>30.507999999999999</v>
      </c>
      <c r="D34" s="133">
        <v>11.2</v>
      </c>
      <c r="E34" s="69">
        <v>1356</v>
      </c>
      <c r="F34" s="129">
        <f t="shared" ref="F34:F35" si="7">E34/1500*100</f>
        <v>90.4</v>
      </c>
      <c r="G34" s="131" t="s">
        <v>14</v>
      </c>
    </row>
    <row r="35" spans="1:7" x14ac:dyDescent="0.25">
      <c r="A35" s="149" t="s">
        <v>62</v>
      </c>
      <c r="B35" s="20">
        <v>2</v>
      </c>
      <c r="C35" s="32">
        <v>31.678999999999998</v>
      </c>
      <c r="D35" s="133">
        <v>9.3000000000000007</v>
      </c>
      <c r="E35" s="69">
        <v>1712</v>
      </c>
      <c r="F35" s="129">
        <f t="shared" si="7"/>
        <v>114.13333333333333</v>
      </c>
      <c r="G35" s="132" t="s">
        <v>42</v>
      </c>
    </row>
    <row r="36" spans="1:7" x14ac:dyDescent="0.25">
      <c r="A36" s="26"/>
      <c r="B36" s="38"/>
      <c r="C36" s="39"/>
      <c r="D36" s="147"/>
      <c r="G36" s="1"/>
    </row>
    <row r="37" spans="1:7" x14ac:dyDescent="0.25">
      <c r="A37" s="149" t="s">
        <v>66</v>
      </c>
      <c r="B37" s="20">
        <v>2</v>
      </c>
      <c r="C37" s="32">
        <v>44.697000000000003</v>
      </c>
      <c r="D37" s="133">
        <v>10.3</v>
      </c>
      <c r="E37" s="131">
        <v>1777</v>
      </c>
      <c r="F37" s="138">
        <f>E37/1500*100</f>
        <v>118.46666666666667</v>
      </c>
      <c r="G37" s="132" t="s">
        <v>42</v>
      </c>
    </row>
    <row r="38" spans="1:7" x14ac:dyDescent="0.25">
      <c r="A38" s="149" t="s">
        <v>67</v>
      </c>
      <c r="B38" s="20">
        <v>2</v>
      </c>
      <c r="C38" s="32">
        <v>47.581000000000003</v>
      </c>
      <c r="D38" s="133">
        <v>11</v>
      </c>
      <c r="E38" s="131">
        <v>1277</v>
      </c>
      <c r="F38" s="138">
        <f t="shared" ref="F38:F39" si="8">E38/1500*100</f>
        <v>85.13333333333334</v>
      </c>
      <c r="G38" s="131" t="s">
        <v>14</v>
      </c>
    </row>
    <row r="39" spans="1:7" x14ac:dyDescent="0.25">
      <c r="A39" s="149" t="s">
        <v>68</v>
      </c>
      <c r="B39" s="20">
        <v>2</v>
      </c>
      <c r="C39" s="32">
        <v>44.552</v>
      </c>
      <c r="D39" s="133">
        <v>11.6</v>
      </c>
      <c r="E39" s="131">
        <v>1639</v>
      </c>
      <c r="F39" s="138">
        <f t="shared" si="8"/>
        <v>109.26666666666667</v>
      </c>
      <c r="G39" s="132" t="s">
        <v>42</v>
      </c>
    </row>
    <row r="40" spans="1:7" x14ac:dyDescent="0.25">
      <c r="A40" s="135"/>
      <c r="D40" s="147"/>
    </row>
    <row r="41" spans="1:7" x14ac:dyDescent="0.25">
      <c r="A41" s="149" t="s">
        <v>78</v>
      </c>
      <c r="B41" s="20">
        <v>1</v>
      </c>
      <c r="C41" s="32">
        <v>41.804000000000002</v>
      </c>
      <c r="D41" s="133">
        <v>11.3</v>
      </c>
      <c r="E41" s="131">
        <v>472</v>
      </c>
      <c r="F41" s="138">
        <f>E41/1500*100</f>
        <v>31.466666666666665</v>
      </c>
      <c r="G41" s="131" t="s">
        <v>14</v>
      </c>
    </row>
    <row r="42" spans="1:7" x14ac:dyDescent="0.25">
      <c r="A42" s="149" t="s">
        <v>79</v>
      </c>
      <c r="B42" s="20">
        <v>1</v>
      </c>
      <c r="C42" s="32">
        <v>41.911000000000001</v>
      </c>
      <c r="D42" s="133">
        <v>12.3</v>
      </c>
      <c r="E42" s="131">
        <v>465</v>
      </c>
      <c r="F42" s="138">
        <f t="shared" ref="F42:F43" si="9">E42/1500*100</f>
        <v>31</v>
      </c>
      <c r="G42" s="131" t="s">
        <v>14</v>
      </c>
    </row>
    <row r="43" spans="1:7" x14ac:dyDescent="0.25">
      <c r="A43" s="149" t="s">
        <v>80</v>
      </c>
      <c r="B43" s="20">
        <v>1</v>
      </c>
      <c r="C43" s="32">
        <v>41.918999999999997</v>
      </c>
      <c r="D43" s="133">
        <v>10.3</v>
      </c>
      <c r="E43" s="131">
        <v>461</v>
      </c>
      <c r="F43" s="138">
        <f t="shared" si="9"/>
        <v>30.733333333333334</v>
      </c>
      <c r="G43" s="131" t="s">
        <v>14</v>
      </c>
    </row>
    <row r="44" spans="1:7" x14ac:dyDescent="0.25">
      <c r="A44" s="26"/>
      <c r="B44" s="38"/>
      <c r="C44" s="39"/>
      <c r="D44" s="148"/>
      <c r="E44" s="144"/>
      <c r="F44" s="145"/>
      <c r="G44" s="144"/>
    </row>
    <row r="45" spans="1:7" x14ac:dyDescent="0.25">
      <c r="A45" s="30" t="s">
        <v>97</v>
      </c>
      <c r="B45" s="31">
        <v>2</v>
      </c>
      <c r="C45" s="32">
        <v>44.985999999999997</v>
      </c>
      <c r="D45" s="133">
        <v>7.9</v>
      </c>
      <c r="E45" s="131">
        <v>1121</v>
      </c>
      <c r="F45" s="138">
        <f>E45/1500*100</f>
        <v>74.733333333333334</v>
      </c>
      <c r="G45" s="131" t="s">
        <v>14</v>
      </c>
    </row>
    <row r="46" spans="1:7" x14ac:dyDescent="0.25">
      <c r="A46" s="30" t="s">
        <v>98</v>
      </c>
      <c r="B46" s="31">
        <v>2</v>
      </c>
      <c r="C46" s="32">
        <v>44.957000000000001</v>
      </c>
      <c r="D46" s="133">
        <v>9.1</v>
      </c>
      <c r="E46" s="131">
        <v>893</v>
      </c>
      <c r="F46" s="138">
        <f t="shared" ref="F46:F47" si="10">E46/1500*100</f>
        <v>59.533333333333339</v>
      </c>
      <c r="G46" s="131" t="s">
        <v>14</v>
      </c>
    </row>
    <row r="47" spans="1:7" x14ac:dyDescent="0.25">
      <c r="A47" s="30" t="s">
        <v>99</v>
      </c>
      <c r="B47" s="31">
        <v>2</v>
      </c>
      <c r="C47" s="32">
        <v>44.838000000000001</v>
      </c>
      <c r="D47" s="133">
        <v>9.4</v>
      </c>
      <c r="E47" s="131">
        <v>950</v>
      </c>
      <c r="F47" s="138">
        <f t="shared" si="10"/>
        <v>63.333333333333329</v>
      </c>
      <c r="G47" s="131" t="s">
        <v>14</v>
      </c>
    </row>
    <row r="48" spans="1:7" x14ac:dyDescent="0.25">
      <c r="A48" s="38"/>
      <c r="B48" s="38"/>
      <c r="C48" s="39"/>
      <c r="D48" s="148"/>
      <c r="E48" s="144"/>
      <c r="F48" s="145"/>
      <c r="G48" s="144"/>
    </row>
    <row r="49" spans="1:7" x14ac:dyDescent="0.25">
      <c r="A49" s="30" t="s">
        <v>105</v>
      </c>
      <c r="B49" s="31">
        <v>2</v>
      </c>
      <c r="C49" s="32">
        <v>83.926000000000002</v>
      </c>
      <c r="D49" s="133">
        <v>5.9</v>
      </c>
      <c r="E49" s="131">
        <v>1038</v>
      </c>
      <c r="F49" s="138">
        <f>E49/1500*100</f>
        <v>69.199999999999989</v>
      </c>
      <c r="G49" s="131" t="s">
        <v>14</v>
      </c>
    </row>
    <row r="50" spans="1:7" x14ac:dyDescent="0.25">
      <c r="A50" s="30" t="s">
        <v>106</v>
      </c>
      <c r="B50" s="31">
        <v>2</v>
      </c>
      <c r="C50" s="32">
        <v>84.201999999999998</v>
      </c>
      <c r="D50" s="133">
        <v>6.6</v>
      </c>
      <c r="E50" s="131">
        <v>998</v>
      </c>
      <c r="F50" s="138">
        <f t="shared" ref="F50:F51" si="11">E50/1500*100</f>
        <v>66.533333333333331</v>
      </c>
      <c r="G50" s="131" t="s">
        <v>14</v>
      </c>
    </row>
    <row r="51" spans="1:7" x14ac:dyDescent="0.25">
      <c r="A51" s="30" t="s">
        <v>107</v>
      </c>
      <c r="B51" s="31">
        <v>2</v>
      </c>
      <c r="C51" s="32">
        <v>80.194000000000003</v>
      </c>
      <c r="D51" s="133">
        <v>6.3</v>
      </c>
      <c r="E51" s="131">
        <v>920</v>
      </c>
      <c r="F51" s="138">
        <f t="shared" si="11"/>
        <v>61.333333333333329</v>
      </c>
      <c r="G51" s="131" t="s">
        <v>14</v>
      </c>
    </row>
    <row r="52" spans="1:7" x14ac:dyDescent="0.25">
      <c r="A52" s="38"/>
      <c r="B52" s="38"/>
      <c r="C52" s="39"/>
      <c r="D52" s="148"/>
      <c r="E52" s="144"/>
      <c r="F52" s="145"/>
      <c r="G52" s="144"/>
    </row>
    <row r="53" spans="1:7" ht="17.25" x14ac:dyDescent="0.25">
      <c r="A53" s="139" t="s">
        <v>74</v>
      </c>
    </row>
  </sheetData>
  <mergeCells count="1">
    <mergeCell ref="A2:G2"/>
  </mergeCells>
  <pageMargins left="0.5" right="0.5" top="0.75" bottom="0.5" header="0.5" footer="0.5"/>
  <pageSetup scale="72" orientation="portrait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5BD9-91C0-4D8A-A0BB-BD3209EE9228}">
  <sheetPr codeName="Sheet10"/>
  <dimension ref="A1:M48"/>
  <sheetViews>
    <sheetView workbookViewId="0">
      <selection activeCell="F16" sqref="F16"/>
    </sheetView>
  </sheetViews>
  <sheetFormatPr defaultRowHeight="15" x14ac:dyDescent="0.25"/>
  <cols>
    <col min="1" max="1" width="25.5703125" customWidth="1"/>
    <col min="2" max="6" width="15.5703125" customWidth="1"/>
    <col min="7" max="7" width="16.5703125" customWidth="1"/>
    <col min="8" max="11" width="15.5703125" customWidth="1"/>
    <col min="12" max="12" width="20.5703125" customWidth="1"/>
    <col min="13" max="14" width="15.5703125" customWidth="1"/>
  </cols>
  <sheetData>
    <row r="1" spans="1:13" ht="18.75" x14ac:dyDescent="0.3">
      <c r="A1" s="2" t="s">
        <v>81</v>
      </c>
    </row>
    <row r="2" spans="1:13" ht="55.5" customHeight="1" x14ac:dyDescent="0.3">
      <c r="A2" s="162" t="s">
        <v>82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9"/>
    </row>
    <row r="4" spans="1:13" ht="43.5" customHeight="1" x14ac:dyDescent="0.25">
      <c r="A4" s="10" t="s">
        <v>5</v>
      </c>
      <c r="B4" s="11" t="s">
        <v>6</v>
      </c>
      <c r="C4" s="12" t="s">
        <v>7</v>
      </c>
      <c r="D4" s="12" t="s">
        <v>83</v>
      </c>
      <c r="E4" s="56" t="s">
        <v>84</v>
      </c>
      <c r="F4" s="12" t="s">
        <v>85</v>
      </c>
      <c r="G4" s="56" t="s">
        <v>86</v>
      </c>
      <c r="H4" s="56" t="s">
        <v>87</v>
      </c>
      <c r="I4" s="56" t="s">
        <v>10</v>
      </c>
      <c r="J4" s="56" t="s">
        <v>71</v>
      </c>
      <c r="K4" s="56" t="s">
        <v>72</v>
      </c>
      <c r="L4" s="58" t="s">
        <v>88</v>
      </c>
    </row>
    <row r="5" spans="1:13" x14ac:dyDescent="0.25">
      <c r="A5" s="19" t="s">
        <v>12</v>
      </c>
      <c r="B5" s="20">
        <v>2</v>
      </c>
      <c r="C5" s="21">
        <v>33.354999999999997</v>
      </c>
      <c r="D5" s="100">
        <v>1.9300000000000002E-5</v>
      </c>
      <c r="E5" s="105">
        <f>D5/0.022*100</f>
        <v>8.7727272727272737E-2</v>
      </c>
      <c r="F5" s="100">
        <v>1.26E-6</v>
      </c>
      <c r="G5" s="108">
        <f>F5/0.0000057*100</f>
        <v>22.10526315789474</v>
      </c>
      <c r="H5" s="59">
        <v>8.7799999999999996E-3</v>
      </c>
      <c r="I5" s="66">
        <f>H5/0.02*100</f>
        <v>43.899999999999991</v>
      </c>
      <c r="J5" s="66">
        <v>553</v>
      </c>
      <c r="K5" s="66">
        <f>J5/1100*100</f>
        <v>50.272727272727266</v>
      </c>
      <c r="L5" s="65" t="s">
        <v>14</v>
      </c>
    </row>
    <row r="6" spans="1:13" x14ac:dyDescent="0.25">
      <c r="A6" s="19" t="s">
        <v>15</v>
      </c>
      <c r="B6" s="20">
        <v>2</v>
      </c>
      <c r="C6" s="21">
        <v>34.509</v>
      </c>
      <c r="D6" s="100">
        <v>1.8899999999999999E-5</v>
      </c>
      <c r="E6" s="105">
        <f t="shared" ref="E6:E7" si="0">D6/0.022*100</f>
        <v>8.5909090909090907E-2</v>
      </c>
      <c r="F6" s="100">
        <v>1.1400000000000001E-6</v>
      </c>
      <c r="G6" s="108">
        <f t="shared" ref="G6:G31" si="1">F6/0.0000057*100</f>
        <v>20.000000000000004</v>
      </c>
      <c r="H6" s="59">
        <v>4.0600000000000002E-3</v>
      </c>
      <c r="I6" s="66">
        <f t="shared" ref="I6:I31" si="2">H6/0.02*100</f>
        <v>20.3</v>
      </c>
      <c r="J6" s="66">
        <v>544</v>
      </c>
      <c r="K6" s="66">
        <f t="shared" ref="K6:K31" si="3">J6/1100*100</f>
        <v>49.454545454545453</v>
      </c>
      <c r="L6" s="65" t="s">
        <v>14</v>
      </c>
    </row>
    <row r="7" spans="1:13" x14ac:dyDescent="0.25">
      <c r="A7" s="17" t="s">
        <v>16</v>
      </c>
      <c r="B7" s="109">
        <v>2</v>
      </c>
      <c r="C7" s="121">
        <v>35.069000000000003</v>
      </c>
      <c r="D7" s="110">
        <v>1.8700000000000001E-5</v>
      </c>
      <c r="E7" s="111">
        <f t="shared" si="0"/>
        <v>8.5000000000000006E-2</v>
      </c>
      <c r="F7" s="110">
        <v>1.5E-6</v>
      </c>
      <c r="G7" s="112">
        <f t="shared" si="1"/>
        <v>26.315789473684216</v>
      </c>
      <c r="H7" s="61">
        <v>5.4799999999999996E-3</v>
      </c>
      <c r="I7" s="64">
        <f t="shared" si="2"/>
        <v>27.399999999999995</v>
      </c>
      <c r="J7" s="64">
        <v>615</v>
      </c>
      <c r="K7" s="64">
        <f t="shared" si="3"/>
        <v>55.909090909090907</v>
      </c>
      <c r="L7" s="76" t="s">
        <v>14</v>
      </c>
    </row>
    <row r="8" spans="1:13" s="23" customFormat="1" x14ac:dyDescent="0.25">
      <c r="A8" s="26"/>
      <c r="B8" s="26"/>
      <c r="C8" s="37"/>
      <c r="D8" s="101"/>
      <c r="E8" s="106"/>
      <c r="F8" s="101"/>
      <c r="G8" s="119"/>
      <c r="H8" s="68"/>
      <c r="I8" s="63"/>
      <c r="J8" s="63"/>
      <c r="K8" s="63"/>
      <c r="L8" s="26"/>
    </row>
    <row r="9" spans="1:13" x14ac:dyDescent="0.25">
      <c r="A9" s="43" t="s">
        <v>17</v>
      </c>
      <c r="B9" s="44">
        <v>2</v>
      </c>
      <c r="C9" s="45">
        <v>9.99</v>
      </c>
      <c r="D9" s="102">
        <v>1.84E-5</v>
      </c>
      <c r="E9" s="105">
        <f t="shared" ref="E9:E11" si="4">D9/0.022*100</f>
        <v>8.3636363636363634E-2</v>
      </c>
      <c r="F9" s="102">
        <v>9.1100000000000004E-7</v>
      </c>
      <c r="G9" s="108">
        <f t="shared" si="1"/>
        <v>15.982456140350878</v>
      </c>
      <c r="H9" s="71">
        <f>0.00955*10321/9600</f>
        <v>1.0267244791666665E-2</v>
      </c>
      <c r="I9" s="66">
        <f t="shared" si="2"/>
        <v>51.336223958333328</v>
      </c>
      <c r="J9" s="66">
        <v>317</v>
      </c>
      <c r="K9" s="66">
        <f t="shared" si="3"/>
        <v>28.81818181818182</v>
      </c>
      <c r="L9" s="65" t="s">
        <v>14</v>
      </c>
    </row>
    <row r="10" spans="1:13" x14ac:dyDescent="0.25">
      <c r="A10" s="24" t="s">
        <v>18</v>
      </c>
      <c r="B10" s="25">
        <v>2</v>
      </c>
      <c r="C10" s="21">
        <v>10.055999999999999</v>
      </c>
      <c r="D10" s="100">
        <v>1.9000000000000001E-5</v>
      </c>
      <c r="E10" s="105">
        <f t="shared" si="4"/>
        <v>8.6363636363636379E-2</v>
      </c>
      <c r="F10" s="100">
        <v>9.3200000000000003E-7</v>
      </c>
      <c r="G10" s="108">
        <f t="shared" si="1"/>
        <v>16.350877192982459</v>
      </c>
      <c r="H10" s="71">
        <f>0.0106*10179/9600</f>
        <v>1.1239312500000001E-2</v>
      </c>
      <c r="I10" s="66">
        <f t="shared" si="2"/>
        <v>56.196562499999999</v>
      </c>
      <c r="J10" s="66">
        <v>365</v>
      </c>
      <c r="K10" s="66">
        <f t="shared" si="3"/>
        <v>33.181818181818187</v>
      </c>
      <c r="L10" s="65" t="s">
        <v>14</v>
      </c>
    </row>
    <row r="11" spans="1:13" x14ac:dyDescent="0.25">
      <c r="A11" s="19" t="s">
        <v>19</v>
      </c>
      <c r="B11" s="20">
        <v>2</v>
      </c>
      <c r="C11" s="21">
        <v>9.9849999999999994</v>
      </c>
      <c r="D11" s="100">
        <v>1.9400000000000001E-5</v>
      </c>
      <c r="E11" s="105">
        <f t="shared" si="4"/>
        <v>8.8181818181818181E-2</v>
      </c>
      <c r="F11" s="100">
        <v>1.2100000000000001E-6</v>
      </c>
      <c r="G11" s="108">
        <f t="shared" si="1"/>
        <v>21.228070175438599</v>
      </c>
      <c r="H11" s="71">
        <f>0.0078*10295/9600</f>
        <v>8.3646875000000006E-3</v>
      </c>
      <c r="I11" s="66">
        <f t="shared" si="2"/>
        <v>41.823437500000004</v>
      </c>
      <c r="J11" s="66">
        <v>296</v>
      </c>
      <c r="K11" s="66">
        <f t="shared" si="3"/>
        <v>26.90909090909091</v>
      </c>
      <c r="L11" s="65" t="s">
        <v>14</v>
      </c>
    </row>
    <row r="12" spans="1:13" x14ac:dyDescent="0.25">
      <c r="A12" s="26"/>
      <c r="B12" s="26"/>
      <c r="C12" s="73"/>
      <c r="D12" s="103"/>
      <c r="E12" s="107"/>
      <c r="F12" s="103"/>
      <c r="G12" s="119"/>
      <c r="H12" s="74"/>
      <c r="I12" s="63"/>
      <c r="J12" s="63"/>
      <c r="K12" s="63"/>
      <c r="L12" s="16"/>
    </row>
    <row r="13" spans="1:13" x14ac:dyDescent="0.25">
      <c r="A13" s="19" t="s">
        <v>20</v>
      </c>
      <c r="B13" s="20">
        <v>2</v>
      </c>
      <c r="C13" s="21">
        <v>24.619</v>
      </c>
      <c r="D13" s="100">
        <v>1.7200000000000001E-5</v>
      </c>
      <c r="E13" s="105">
        <f>D13/0.022*100</f>
        <v>7.8181818181818186E-2</v>
      </c>
      <c r="F13" s="100">
        <v>5.3799999999999997E-7</v>
      </c>
      <c r="G13" s="108">
        <f t="shared" si="1"/>
        <v>9.4385964912280702</v>
      </c>
      <c r="H13" s="71">
        <f>0.00963*10521/9600</f>
        <v>1.0553878124999999E-2</v>
      </c>
      <c r="I13" s="66">
        <f t="shared" si="2"/>
        <v>52.769390624999993</v>
      </c>
      <c r="J13" s="66">
        <v>275</v>
      </c>
      <c r="K13" s="66">
        <f t="shared" si="3"/>
        <v>25</v>
      </c>
      <c r="L13" s="65" t="s">
        <v>14</v>
      </c>
    </row>
    <row r="14" spans="1:13" x14ac:dyDescent="0.25">
      <c r="A14" s="19" t="s">
        <v>21</v>
      </c>
      <c r="B14" s="20">
        <v>2</v>
      </c>
      <c r="C14" s="21">
        <v>24.457000000000001</v>
      </c>
      <c r="D14" s="100">
        <v>1.84E-5</v>
      </c>
      <c r="E14" s="105">
        <f>D14/0.022*100</f>
        <v>8.3636363636363634E-2</v>
      </c>
      <c r="F14" s="100">
        <v>8.2600000000000001E-7</v>
      </c>
      <c r="G14" s="108">
        <f t="shared" si="1"/>
        <v>14.49122807017544</v>
      </c>
      <c r="H14" s="71">
        <f>0.00896*10261/9600</f>
        <v>9.5769333333333324E-3</v>
      </c>
      <c r="I14" s="66">
        <f t="shared" si="2"/>
        <v>47.884666666666661</v>
      </c>
      <c r="J14" s="66">
        <v>436</v>
      </c>
      <c r="K14" s="66">
        <f t="shared" si="3"/>
        <v>39.636363636363633</v>
      </c>
      <c r="L14" s="65" t="s">
        <v>14</v>
      </c>
    </row>
    <row r="15" spans="1:13" x14ac:dyDescent="0.25">
      <c r="A15" s="19" t="s">
        <v>22</v>
      </c>
      <c r="B15" s="20">
        <v>2</v>
      </c>
      <c r="C15" s="21">
        <v>24.79</v>
      </c>
      <c r="D15" s="100">
        <v>1.8199999999999999E-5</v>
      </c>
      <c r="E15" s="105">
        <f>D15/0.022*100</f>
        <v>8.2727272727272733E-2</v>
      </c>
      <c r="F15" s="100">
        <v>1.3599999999999999E-6</v>
      </c>
      <c r="G15" s="108">
        <f t="shared" si="1"/>
        <v>23.859649122807017</v>
      </c>
      <c r="H15" s="71">
        <f>0.00837*10082/9600</f>
        <v>8.790243750000001E-3</v>
      </c>
      <c r="I15" s="66">
        <f t="shared" si="2"/>
        <v>43.951218750000002</v>
      </c>
      <c r="J15" s="66">
        <v>413</v>
      </c>
      <c r="K15" s="66">
        <f t="shared" si="3"/>
        <v>37.54545454545454</v>
      </c>
      <c r="L15" s="65" t="s">
        <v>14</v>
      </c>
    </row>
    <row r="16" spans="1:13" x14ac:dyDescent="0.25">
      <c r="A16" s="26"/>
      <c r="B16" s="26"/>
      <c r="C16" s="27"/>
      <c r="D16" s="103"/>
      <c r="E16" s="107"/>
      <c r="F16" s="103"/>
      <c r="G16" s="119"/>
      <c r="H16" s="75"/>
      <c r="I16" s="63"/>
      <c r="J16" s="63"/>
      <c r="K16" s="63"/>
      <c r="L16" s="16"/>
    </row>
    <row r="17" spans="1:12" x14ac:dyDescent="0.25">
      <c r="A17" s="19" t="s">
        <v>23</v>
      </c>
      <c r="B17" s="20">
        <v>2</v>
      </c>
      <c r="C17" s="21">
        <v>9.0920000000000005</v>
      </c>
      <c r="D17" s="100">
        <v>0</v>
      </c>
      <c r="E17" s="105">
        <f>D17/0.022*100</f>
        <v>0</v>
      </c>
      <c r="F17" s="100">
        <v>1.1000000000000001E-6</v>
      </c>
      <c r="G17" s="108">
        <f t="shared" si="1"/>
        <v>19.298245614035089</v>
      </c>
      <c r="H17" s="71">
        <v>1.2E-2</v>
      </c>
      <c r="I17" s="66">
        <f t="shared" si="2"/>
        <v>60</v>
      </c>
      <c r="J17" s="66">
        <v>998</v>
      </c>
      <c r="K17" s="66">
        <f t="shared" si="3"/>
        <v>90.72727272727272</v>
      </c>
      <c r="L17" s="65" t="s">
        <v>14</v>
      </c>
    </row>
    <row r="18" spans="1:12" x14ac:dyDescent="0.25">
      <c r="A18" s="19" t="s">
        <v>24</v>
      </c>
      <c r="B18" s="20">
        <v>2</v>
      </c>
      <c r="C18" s="21">
        <v>9.1050000000000004</v>
      </c>
      <c r="D18" s="100">
        <v>0</v>
      </c>
      <c r="E18" s="105">
        <f>D18/0.022*100</f>
        <v>0</v>
      </c>
      <c r="F18" s="100">
        <v>9.2999999999999999E-7</v>
      </c>
      <c r="G18" s="108">
        <f t="shared" si="1"/>
        <v>16.315789473684212</v>
      </c>
      <c r="H18" s="71">
        <v>1.0999999999999999E-2</v>
      </c>
      <c r="I18" s="66">
        <f t="shared" si="2"/>
        <v>54.999999999999993</v>
      </c>
      <c r="J18" s="66">
        <v>1096</v>
      </c>
      <c r="K18" s="66">
        <f t="shared" si="3"/>
        <v>99.63636363636364</v>
      </c>
      <c r="L18" s="65" t="s">
        <v>14</v>
      </c>
    </row>
    <row r="19" spans="1:12" x14ac:dyDescent="0.25">
      <c r="A19" s="19" t="s">
        <v>25</v>
      </c>
      <c r="B19" s="20">
        <v>2</v>
      </c>
      <c r="C19" s="21">
        <v>9.6910000000000007</v>
      </c>
      <c r="D19" s="100">
        <v>0</v>
      </c>
      <c r="E19" s="105">
        <f>D19/0.022*100</f>
        <v>0</v>
      </c>
      <c r="F19" s="100">
        <v>9.9999999999999995E-7</v>
      </c>
      <c r="G19" s="108">
        <f t="shared" si="1"/>
        <v>17.543859649122805</v>
      </c>
      <c r="H19" s="71">
        <v>6.8999999999999999E-3</v>
      </c>
      <c r="I19" s="66">
        <f t="shared" si="2"/>
        <v>34.5</v>
      </c>
      <c r="J19" s="66">
        <v>641</v>
      </c>
      <c r="K19" s="66">
        <f t="shared" si="3"/>
        <v>58.272727272727273</v>
      </c>
      <c r="L19" s="65" t="s">
        <v>14</v>
      </c>
    </row>
    <row r="20" spans="1:12" x14ac:dyDescent="0.25">
      <c r="A20" s="26"/>
      <c r="B20" s="26"/>
      <c r="C20" s="27"/>
      <c r="D20" s="103"/>
      <c r="E20" s="107"/>
      <c r="F20" s="103"/>
      <c r="G20" s="119"/>
      <c r="H20" s="75"/>
      <c r="I20" s="63"/>
      <c r="J20" s="63"/>
      <c r="K20" s="63"/>
      <c r="L20" s="16"/>
    </row>
    <row r="21" spans="1:12" x14ac:dyDescent="0.25">
      <c r="A21" s="19" t="s">
        <v>26</v>
      </c>
      <c r="B21" s="20">
        <v>2</v>
      </c>
      <c r="C21" s="21">
        <v>25.215</v>
      </c>
      <c r="D21" s="100">
        <v>0</v>
      </c>
      <c r="E21" s="105">
        <f>D21/0.022*100</f>
        <v>0</v>
      </c>
      <c r="F21" s="100">
        <v>9.9999999999999995E-7</v>
      </c>
      <c r="G21" s="108">
        <f t="shared" si="1"/>
        <v>17.543859649122805</v>
      </c>
      <c r="H21" s="71">
        <v>2.7000000000000001E-3</v>
      </c>
      <c r="I21" s="66">
        <f t="shared" si="2"/>
        <v>13.5</v>
      </c>
      <c r="J21" s="66">
        <v>490</v>
      </c>
      <c r="K21" s="66">
        <f t="shared" si="3"/>
        <v>44.545454545454547</v>
      </c>
      <c r="L21" s="65" t="s">
        <v>14</v>
      </c>
    </row>
    <row r="22" spans="1:12" x14ac:dyDescent="0.25">
      <c r="A22" s="19" t="s">
        <v>27</v>
      </c>
      <c r="B22" s="20">
        <v>2</v>
      </c>
      <c r="C22" s="21">
        <v>24.925999999999998</v>
      </c>
      <c r="D22" s="100">
        <v>0</v>
      </c>
      <c r="E22" s="105">
        <f>D22/0.022*100</f>
        <v>0</v>
      </c>
      <c r="F22" s="100">
        <v>1.1000000000000001E-6</v>
      </c>
      <c r="G22" s="108">
        <f t="shared" si="1"/>
        <v>19.298245614035089</v>
      </c>
      <c r="H22" s="71">
        <v>1.8E-3</v>
      </c>
      <c r="I22" s="66">
        <f t="shared" si="2"/>
        <v>9</v>
      </c>
      <c r="J22" s="66">
        <v>655</v>
      </c>
      <c r="K22" s="66">
        <f t="shared" si="3"/>
        <v>59.545454545454547</v>
      </c>
      <c r="L22" s="65" t="s">
        <v>14</v>
      </c>
    </row>
    <row r="23" spans="1:12" x14ac:dyDescent="0.25">
      <c r="A23" s="19" t="s">
        <v>28</v>
      </c>
      <c r="B23" s="20">
        <v>2</v>
      </c>
      <c r="C23" s="21">
        <v>26.024000000000001</v>
      </c>
      <c r="D23" s="100">
        <v>0</v>
      </c>
      <c r="E23" s="105">
        <f>D23/0.022*100</f>
        <v>0</v>
      </c>
      <c r="F23" s="100">
        <v>1.1999999999999999E-6</v>
      </c>
      <c r="G23" s="108">
        <f t="shared" si="1"/>
        <v>21.05263157894737</v>
      </c>
      <c r="H23" s="71">
        <v>2.5000000000000001E-3</v>
      </c>
      <c r="I23" s="66">
        <f t="shared" si="2"/>
        <v>12.5</v>
      </c>
      <c r="J23" s="66">
        <v>726</v>
      </c>
      <c r="K23" s="66">
        <f t="shared" si="3"/>
        <v>66</v>
      </c>
      <c r="L23" s="65" t="s">
        <v>14</v>
      </c>
    </row>
    <row r="24" spans="1:12" x14ac:dyDescent="0.25">
      <c r="A24" s="26"/>
      <c r="B24" s="26"/>
      <c r="C24" s="27"/>
      <c r="D24" s="103"/>
      <c r="E24" s="107"/>
      <c r="F24" s="103"/>
      <c r="G24" s="119"/>
      <c r="H24" s="68"/>
      <c r="I24" s="63"/>
      <c r="J24" s="63"/>
      <c r="K24" s="63"/>
      <c r="L24" s="16"/>
    </row>
    <row r="25" spans="1:12" x14ac:dyDescent="0.25">
      <c r="A25" s="30" t="s">
        <v>29</v>
      </c>
      <c r="B25" s="31">
        <v>2</v>
      </c>
      <c r="C25" s="32">
        <v>29.006</v>
      </c>
      <c r="D25" s="104">
        <v>1.2999999999999999E-5</v>
      </c>
      <c r="E25" s="105">
        <f>D25/0.022*100</f>
        <v>5.9090909090909097E-2</v>
      </c>
      <c r="F25" s="104">
        <v>1.1999999999999999E-6</v>
      </c>
      <c r="G25" s="108">
        <f t="shared" si="1"/>
        <v>21.05263157894737</v>
      </c>
      <c r="H25" s="71">
        <v>1.0999999999999999E-2</v>
      </c>
      <c r="I25" s="66">
        <f t="shared" si="2"/>
        <v>54.999999999999993</v>
      </c>
      <c r="J25" s="66">
        <v>415</v>
      </c>
      <c r="K25" s="66">
        <f t="shared" si="3"/>
        <v>37.727272727272727</v>
      </c>
      <c r="L25" s="65" t="s">
        <v>14</v>
      </c>
    </row>
    <row r="26" spans="1:12" x14ac:dyDescent="0.25">
      <c r="A26" s="30" t="s">
        <v>30</v>
      </c>
      <c r="B26" s="31">
        <v>2</v>
      </c>
      <c r="C26" s="32">
        <v>33.567999999999998</v>
      </c>
      <c r="D26" s="104">
        <v>2.9E-5</v>
      </c>
      <c r="E26" s="105">
        <f>D26/0.022*100</f>
        <v>0.13181818181818181</v>
      </c>
      <c r="F26" s="104">
        <v>1.3E-6</v>
      </c>
      <c r="G26" s="108">
        <f t="shared" si="1"/>
        <v>22.807017543859651</v>
      </c>
      <c r="H26" s="71">
        <v>1.0999999999999999E-2</v>
      </c>
      <c r="I26" s="66">
        <f t="shared" si="2"/>
        <v>54.999999999999993</v>
      </c>
      <c r="J26" s="66">
        <v>468</v>
      </c>
      <c r="K26" s="66">
        <f t="shared" si="3"/>
        <v>42.545454545454547</v>
      </c>
      <c r="L26" s="65" t="s">
        <v>14</v>
      </c>
    </row>
    <row r="27" spans="1:12" x14ac:dyDescent="0.25">
      <c r="A27" s="30" t="s">
        <v>31</v>
      </c>
      <c r="B27" s="31">
        <v>2</v>
      </c>
      <c r="C27" s="32">
        <v>29.725000000000001</v>
      </c>
      <c r="D27" s="104">
        <v>1.9000000000000001E-5</v>
      </c>
      <c r="E27" s="105">
        <f>D27/0.022*100</f>
        <v>8.6363636363636379E-2</v>
      </c>
      <c r="F27" s="104">
        <v>1.5E-6</v>
      </c>
      <c r="G27" s="108">
        <f t="shared" si="1"/>
        <v>26.315789473684216</v>
      </c>
      <c r="H27" s="71">
        <v>1.2E-2</v>
      </c>
      <c r="I27" s="66">
        <f t="shared" si="2"/>
        <v>60</v>
      </c>
      <c r="J27" s="66">
        <v>497</v>
      </c>
      <c r="K27" s="66">
        <f t="shared" si="3"/>
        <v>45.181818181818187</v>
      </c>
      <c r="L27" s="65" t="s">
        <v>14</v>
      </c>
    </row>
    <row r="28" spans="1:12" x14ac:dyDescent="0.25">
      <c r="A28" s="26"/>
      <c r="B28" s="120"/>
      <c r="C28" s="37"/>
      <c r="D28" s="103"/>
      <c r="E28" s="107"/>
      <c r="F28" s="103"/>
      <c r="G28" s="119"/>
      <c r="H28" s="68"/>
      <c r="I28" s="63"/>
      <c r="J28" s="63"/>
      <c r="K28" s="63"/>
      <c r="L28" s="16"/>
    </row>
    <row r="29" spans="1:12" x14ac:dyDescent="0.25">
      <c r="A29" s="30" t="s">
        <v>32</v>
      </c>
      <c r="B29" s="31">
        <v>2</v>
      </c>
      <c r="C29" s="32">
        <v>9.3249999999999993</v>
      </c>
      <c r="D29" s="104">
        <v>4.0000000000000003E-5</v>
      </c>
      <c r="E29" s="105">
        <f>D29/0.022*100</f>
        <v>0.18181818181818185</v>
      </c>
      <c r="F29" s="104">
        <v>9.5000000000000001E-7</v>
      </c>
      <c r="G29" s="108">
        <f t="shared" si="1"/>
        <v>16.666666666666668</v>
      </c>
      <c r="H29" s="71">
        <v>7.4999999999999997E-3</v>
      </c>
      <c r="I29" s="66">
        <f t="shared" si="2"/>
        <v>37.5</v>
      </c>
      <c r="J29" s="66">
        <v>765</v>
      </c>
      <c r="K29" s="66">
        <f t="shared" si="3"/>
        <v>69.545454545454547</v>
      </c>
      <c r="L29" s="65" t="s">
        <v>14</v>
      </c>
    </row>
    <row r="30" spans="1:12" x14ac:dyDescent="0.25">
      <c r="A30" s="30" t="s">
        <v>33</v>
      </c>
      <c r="B30" s="31">
        <v>2</v>
      </c>
      <c r="C30" s="32">
        <v>9.3339999999999996</v>
      </c>
      <c r="D30" s="104">
        <v>9.3999999999999994E-5</v>
      </c>
      <c r="E30" s="105">
        <f>D30/0.022*100</f>
        <v>0.42727272727272725</v>
      </c>
      <c r="F30" s="104">
        <v>1.3E-6</v>
      </c>
      <c r="G30" s="108">
        <f t="shared" si="1"/>
        <v>22.807017543859651</v>
      </c>
      <c r="H30" s="71">
        <v>6.0000000000000001E-3</v>
      </c>
      <c r="I30" s="66">
        <f t="shared" si="2"/>
        <v>30</v>
      </c>
      <c r="J30" s="66">
        <v>603</v>
      </c>
      <c r="K30" s="66">
        <f t="shared" si="3"/>
        <v>54.81818181818182</v>
      </c>
      <c r="L30" s="65" t="s">
        <v>14</v>
      </c>
    </row>
    <row r="31" spans="1:12" x14ac:dyDescent="0.25">
      <c r="A31" s="89" t="s">
        <v>34</v>
      </c>
      <c r="B31" s="90">
        <v>2</v>
      </c>
      <c r="C31" s="91">
        <v>9.0419999999999998</v>
      </c>
      <c r="D31" s="116">
        <v>1.7E-5</v>
      </c>
      <c r="E31" s="117">
        <f>D31/0.022*100</f>
        <v>7.7272727272727285E-2</v>
      </c>
      <c r="F31" s="116">
        <v>9.2999999999999999E-7</v>
      </c>
      <c r="G31" s="118">
        <f t="shared" si="1"/>
        <v>16.315789473684212</v>
      </c>
      <c r="H31" s="92">
        <v>1.0800000000000001E-2</v>
      </c>
      <c r="I31" s="93">
        <f t="shared" si="2"/>
        <v>54</v>
      </c>
      <c r="J31" s="93">
        <v>781</v>
      </c>
      <c r="K31" s="93">
        <f t="shared" si="3"/>
        <v>71</v>
      </c>
      <c r="L31" s="94" t="s">
        <v>14</v>
      </c>
    </row>
    <row r="33" spans="1:12" x14ac:dyDescent="0.25">
      <c r="A33" s="30" t="s">
        <v>66</v>
      </c>
      <c r="B33" s="31">
        <v>2</v>
      </c>
      <c r="C33" s="32">
        <v>11.275</v>
      </c>
      <c r="D33" s="78" t="s">
        <v>89</v>
      </c>
      <c r="E33" s="78" t="e">
        <f t="shared" ref="E33:E35" si="5">D33/1500*100</f>
        <v>#VALUE!</v>
      </c>
      <c r="F33" s="78" t="s">
        <v>89</v>
      </c>
      <c r="G33" s="78" t="e">
        <f t="shared" ref="G33:G35" si="6">F33/1500*100</f>
        <v>#VALUE!</v>
      </c>
      <c r="H33" s="78" t="s">
        <v>89</v>
      </c>
      <c r="I33" s="78" t="e">
        <f t="shared" ref="I33:I35" si="7">H33/1500*100</f>
        <v>#VALUE!</v>
      </c>
      <c r="J33" s="66">
        <v>575.9</v>
      </c>
      <c r="K33" s="66">
        <f t="shared" ref="K33:K35" si="8">J33/1100*100</f>
        <v>52.354545454545452</v>
      </c>
      <c r="L33" s="65" t="s">
        <v>14</v>
      </c>
    </row>
    <row r="34" spans="1:12" x14ac:dyDescent="0.25">
      <c r="A34" s="30" t="s">
        <v>67</v>
      </c>
      <c r="B34" s="31">
        <v>2</v>
      </c>
      <c r="C34" s="32">
        <v>10.167999999999999</v>
      </c>
      <c r="D34" s="78" t="s">
        <v>89</v>
      </c>
      <c r="E34" s="78" t="e">
        <f t="shared" si="5"/>
        <v>#VALUE!</v>
      </c>
      <c r="F34" s="78" t="s">
        <v>89</v>
      </c>
      <c r="G34" s="78" t="e">
        <f t="shared" si="6"/>
        <v>#VALUE!</v>
      </c>
      <c r="H34" s="78" t="s">
        <v>89</v>
      </c>
      <c r="I34" s="78" t="e">
        <f t="shared" si="7"/>
        <v>#VALUE!</v>
      </c>
      <c r="J34" s="66">
        <v>972.4</v>
      </c>
      <c r="K34" s="66">
        <f t="shared" si="8"/>
        <v>88.4</v>
      </c>
      <c r="L34" s="65" t="s">
        <v>14</v>
      </c>
    </row>
    <row r="35" spans="1:12" x14ac:dyDescent="0.25">
      <c r="A35" s="89" t="s">
        <v>68</v>
      </c>
      <c r="B35" s="90">
        <v>2</v>
      </c>
      <c r="C35" s="91">
        <v>10.749000000000001</v>
      </c>
      <c r="D35" s="136" t="s">
        <v>89</v>
      </c>
      <c r="E35" s="78" t="e">
        <f t="shared" si="5"/>
        <v>#VALUE!</v>
      </c>
      <c r="F35" s="136" t="s">
        <v>89</v>
      </c>
      <c r="G35" s="78" t="e">
        <f t="shared" si="6"/>
        <v>#VALUE!</v>
      </c>
      <c r="H35" s="136" t="s">
        <v>89</v>
      </c>
      <c r="I35" s="78" t="e">
        <f t="shared" si="7"/>
        <v>#VALUE!</v>
      </c>
      <c r="J35" s="93">
        <v>963.5</v>
      </c>
      <c r="K35" s="93">
        <f t="shared" si="8"/>
        <v>87.590909090909079</v>
      </c>
      <c r="L35" s="94" t="s">
        <v>14</v>
      </c>
    </row>
    <row r="37" spans="1:12" x14ac:dyDescent="0.25">
      <c r="A37" s="89" t="s">
        <v>94</v>
      </c>
      <c r="B37" s="31">
        <v>1</v>
      </c>
      <c r="C37" s="32">
        <v>11.122999999999999</v>
      </c>
      <c r="D37" s="78" t="s">
        <v>89</v>
      </c>
      <c r="E37" s="78" t="e">
        <f t="shared" ref="E37:E39" si="9">D37/1500*100</f>
        <v>#VALUE!</v>
      </c>
      <c r="F37" s="78" t="s">
        <v>89</v>
      </c>
      <c r="G37" s="78" t="e">
        <f t="shared" ref="G37:G39" si="10">F37/1500*100</f>
        <v>#VALUE!</v>
      </c>
      <c r="H37" s="78" t="s">
        <v>89</v>
      </c>
      <c r="I37" s="78" t="e">
        <f t="shared" ref="I37:I39" si="11">H37/1500*100</f>
        <v>#VALUE!</v>
      </c>
      <c r="J37" s="66">
        <v>262</v>
      </c>
      <c r="K37" s="66">
        <f t="shared" ref="K37:K39" si="12">J37/1100*100</f>
        <v>23.81818181818182</v>
      </c>
      <c r="L37" s="65" t="s">
        <v>14</v>
      </c>
    </row>
    <row r="38" spans="1:12" x14ac:dyDescent="0.25">
      <c r="A38" s="89" t="s">
        <v>95</v>
      </c>
      <c r="B38" s="31">
        <v>1</v>
      </c>
      <c r="C38" s="32">
        <v>11.287000000000001</v>
      </c>
      <c r="D38" s="78" t="s">
        <v>89</v>
      </c>
      <c r="E38" s="78" t="e">
        <f t="shared" si="9"/>
        <v>#VALUE!</v>
      </c>
      <c r="F38" s="78" t="s">
        <v>89</v>
      </c>
      <c r="G38" s="78" t="e">
        <f t="shared" si="10"/>
        <v>#VALUE!</v>
      </c>
      <c r="H38" s="78" t="s">
        <v>89</v>
      </c>
      <c r="I38" s="78" t="e">
        <f t="shared" si="11"/>
        <v>#VALUE!</v>
      </c>
      <c r="J38" s="66">
        <v>269</v>
      </c>
      <c r="K38" s="66">
        <f t="shared" si="12"/>
        <v>24.454545454545453</v>
      </c>
      <c r="L38" s="65" t="s">
        <v>14</v>
      </c>
    </row>
    <row r="39" spans="1:12" x14ac:dyDescent="0.25">
      <c r="A39" s="89" t="s">
        <v>96</v>
      </c>
      <c r="B39" s="90">
        <v>1</v>
      </c>
      <c r="C39" s="91">
        <v>13.670999999999999</v>
      </c>
      <c r="D39" s="136" t="s">
        <v>89</v>
      </c>
      <c r="E39" s="78" t="e">
        <f t="shared" si="9"/>
        <v>#VALUE!</v>
      </c>
      <c r="F39" s="136" t="s">
        <v>89</v>
      </c>
      <c r="G39" s="78" t="e">
        <f t="shared" si="10"/>
        <v>#VALUE!</v>
      </c>
      <c r="H39" s="136" t="s">
        <v>89</v>
      </c>
      <c r="I39" s="78" t="e">
        <f t="shared" si="11"/>
        <v>#VALUE!</v>
      </c>
      <c r="J39" s="93">
        <v>214</v>
      </c>
      <c r="K39" s="93">
        <f t="shared" si="12"/>
        <v>19.454545454545453</v>
      </c>
      <c r="L39" s="94" t="s">
        <v>14</v>
      </c>
    </row>
    <row r="41" spans="1:12" x14ac:dyDescent="0.25">
      <c r="A41" s="30" t="s">
        <v>110</v>
      </c>
      <c r="B41" s="31">
        <v>2</v>
      </c>
      <c r="C41" s="32">
        <v>33.588999999999999</v>
      </c>
      <c r="D41" s="104">
        <v>1.2999999999999999E-5</v>
      </c>
      <c r="E41" s="105">
        <f>D41/0.022*100</f>
        <v>5.9090909090909097E-2</v>
      </c>
      <c r="F41" s="104">
        <v>1.1000000000000001E-6</v>
      </c>
      <c r="G41" s="108">
        <f t="shared" ref="G41:G43" si="13">F41/0.0000057*100</f>
        <v>19.298245614035089</v>
      </c>
      <c r="H41" s="71">
        <v>3.7000000000000002E-3</v>
      </c>
      <c r="I41" s="66">
        <f t="shared" ref="I41:I43" si="14">H41/0.02*100</f>
        <v>18.5</v>
      </c>
      <c r="J41" s="66">
        <v>585</v>
      </c>
      <c r="K41" s="66">
        <f t="shared" ref="K41:K43" si="15">J41/1100*100</f>
        <v>53.181818181818187</v>
      </c>
      <c r="L41" s="65" t="s">
        <v>14</v>
      </c>
    </row>
    <row r="42" spans="1:12" x14ac:dyDescent="0.25">
      <c r="A42" s="30" t="s">
        <v>111</v>
      </c>
      <c r="B42" s="31">
        <v>2</v>
      </c>
      <c r="C42" s="32">
        <v>33.613</v>
      </c>
      <c r="D42" s="104">
        <v>1.7E-5</v>
      </c>
      <c r="E42" s="105">
        <f>D42/0.022*100</f>
        <v>7.7272727272727285E-2</v>
      </c>
      <c r="F42" s="104">
        <v>9.7000000000000003E-7</v>
      </c>
      <c r="G42" s="108">
        <f t="shared" si="13"/>
        <v>17.017543859649127</v>
      </c>
      <c r="H42" s="71">
        <v>4.7000000000000002E-3</v>
      </c>
      <c r="I42" s="66">
        <f t="shared" si="14"/>
        <v>23.5</v>
      </c>
      <c r="J42" s="66">
        <v>604</v>
      </c>
      <c r="K42" s="66">
        <f t="shared" si="15"/>
        <v>54.909090909090907</v>
      </c>
      <c r="L42" s="65" t="s">
        <v>14</v>
      </c>
    </row>
    <row r="43" spans="1:12" x14ac:dyDescent="0.25">
      <c r="A43" s="30" t="s">
        <v>112</v>
      </c>
      <c r="B43" s="31">
        <v>2</v>
      </c>
      <c r="C43" s="32">
        <v>33.115000000000002</v>
      </c>
      <c r="D43" s="104">
        <v>1.8E-5</v>
      </c>
      <c r="E43" s="105">
        <f>D43/0.022*100</f>
        <v>8.1818181818181832E-2</v>
      </c>
      <c r="F43" s="104">
        <v>1.1000000000000001E-6</v>
      </c>
      <c r="G43" s="108">
        <f t="shared" si="13"/>
        <v>19.298245614035089</v>
      </c>
      <c r="H43" s="71">
        <v>4.4999999999999997E-3</v>
      </c>
      <c r="I43" s="66">
        <f t="shared" si="14"/>
        <v>22.499999999999996</v>
      </c>
      <c r="J43" s="66">
        <v>581</v>
      </c>
      <c r="K43" s="66">
        <f t="shared" si="15"/>
        <v>52.81818181818182</v>
      </c>
      <c r="L43" s="65" t="s">
        <v>14</v>
      </c>
    </row>
    <row r="45" spans="1:12" x14ac:dyDescent="0.25">
      <c r="A45" s="113"/>
      <c r="B45" s="113" t="s">
        <v>90</v>
      </c>
      <c r="C45" s="114">
        <f>MAX(C5:C43)</f>
        <v>35.069000000000003</v>
      </c>
    </row>
    <row r="46" spans="1:12" x14ac:dyDescent="0.25">
      <c r="A46" s="113"/>
      <c r="B46" s="113" t="s">
        <v>91</v>
      </c>
      <c r="C46" s="115">
        <f>C45*1.1</f>
        <v>38.575900000000004</v>
      </c>
    </row>
    <row r="48" spans="1:12" ht="17.25" x14ac:dyDescent="0.25">
      <c r="A48" s="139" t="s">
        <v>74</v>
      </c>
    </row>
  </sheetData>
  <mergeCells count="1">
    <mergeCell ref="A2:L2"/>
  </mergeCells>
  <pageMargins left="0.5" right="0.5" top="0.75" bottom="0.5" header="0.5" footer="0.5"/>
  <pageSetup scale="48" orientation="landscape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  <colBreaks count="1" manualBreakCount="1">
    <brk id="12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B4BA-B46C-4A6E-ADF2-100F8B30D74B}">
  <sheetPr codeName="Sheet11"/>
  <dimension ref="A1:M64"/>
  <sheetViews>
    <sheetView topLeftCell="A38" workbookViewId="0">
      <selection activeCell="K69" sqref="K69"/>
    </sheetView>
  </sheetViews>
  <sheetFormatPr defaultRowHeight="15" x14ac:dyDescent="0.25"/>
  <cols>
    <col min="1" max="1" width="25.5703125" customWidth="1"/>
    <col min="2" max="6" width="15.5703125" customWidth="1"/>
    <col min="7" max="7" width="16.5703125" customWidth="1"/>
    <col min="8" max="11" width="15.5703125" customWidth="1"/>
    <col min="12" max="12" width="20.5703125" customWidth="1"/>
    <col min="13" max="14" width="15.5703125" customWidth="1"/>
  </cols>
  <sheetData>
    <row r="1" spans="1:13" ht="18.75" x14ac:dyDescent="0.3">
      <c r="A1" s="2" t="s">
        <v>92</v>
      </c>
    </row>
    <row r="2" spans="1:13" ht="55.5" customHeight="1" x14ac:dyDescent="0.3">
      <c r="A2" s="162" t="s">
        <v>82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9"/>
    </row>
    <row r="4" spans="1:13" ht="43.5" customHeight="1" x14ac:dyDescent="0.25">
      <c r="A4" s="10" t="s">
        <v>5</v>
      </c>
      <c r="B4" s="11" t="s">
        <v>6</v>
      </c>
      <c r="C4" s="12" t="s">
        <v>7</v>
      </c>
      <c r="D4" s="12" t="s">
        <v>83</v>
      </c>
      <c r="E4" s="56" t="s">
        <v>84</v>
      </c>
      <c r="F4" s="12" t="s">
        <v>85</v>
      </c>
      <c r="G4" s="56" t="s">
        <v>86</v>
      </c>
      <c r="H4" s="56" t="s">
        <v>87</v>
      </c>
      <c r="I4" s="56" t="s">
        <v>36</v>
      </c>
      <c r="J4" s="56" t="s">
        <v>71</v>
      </c>
      <c r="K4" s="56" t="s">
        <v>76</v>
      </c>
      <c r="L4" s="58" t="s">
        <v>88</v>
      </c>
    </row>
    <row r="5" spans="1:13" x14ac:dyDescent="0.25">
      <c r="A5" s="19" t="s">
        <v>38</v>
      </c>
      <c r="B5" s="20">
        <v>2</v>
      </c>
      <c r="C5" s="21">
        <v>90.025999999999996</v>
      </c>
      <c r="D5" s="100">
        <v>1.7600000000000001E-5</v>
      </c>
      <c r="E5" s="105">
        <f>D5/0.022*100</f>
        <v>0.08</v>
      </c>
      <c r="F5" s="100" t="s">
        <v>93</v>
      </c>
      <c r="G5" s="108" t="e">
        <f>F5/0.0000057*100</f>
        <v>#VALUE!</v>
      </c>
      <c r="H5" s="59">
        <v>3.13E-3</v>
      </c>
      <c r="I5" s="66">
        <f>H5/0.037*100</f>
        <v>8.4594594594594597</v>
      </c>
      <c r="J5" s="66">
        <v>951</v>
      </c>
      <c r="K5" s="66">
        <f>J5/1500*100</f>
        <v>63.4</v>
      </c>
      <c r="L5" s="79" t="s">
        <v>14</v>
      </c>
    </row>
    <row r="6" spans="1:13" x14ac:dyDescent="0.25">
      <c r="A6" s="19" t="s">
        <v>39</v>
      </c>
      <c r="B6" s="20">
        <v>2</v>
      </c>
      <c r="C6" s="21">
        <v>89.287000000000006</v>
      </c>
      <c r="D6" s="100">
        <v>1.84E-5</v>
      </c>
      <c r="E6" s="105">
        <f t="shared" ref="E6:E7" si="0">D6/0.022*100</f>
        <v>8.3636363636363634E-2</v>
      </c>
      <c r="F6" s="100">
        <v>6.7000000000000004E-7</v>
      </c>
      <c r="G6" s="108">
        <f t="shared" ref="G6:G7" si="1">F6/0.0000057*100</f>
        <v>11.754385964912283</v>
      </c>
      <c r="H6" s="59">
        <v>4.1200000000000004E-3</v>
      </c>
      <c r="I6" s="66">
        <f t="shared" ref="I6:I43" si="2">H6/0.037*100</f>
        <v>11.135135135135137</v>
      </c>
      <c r="J6" s="66">
        <v>987</v>
      </c>
      <c r="K6" s="66">
        <f t="shared" ref="K6:K43" si="3">J6/1500*100</f>
        <v>65.8</v>
      </c>
      <c r="L6" s="79" t="s">
        <v>14</v>
      </c>
    </row>
    <row r="7" spans="1:13" x14ac:dyDescent="0.25">
      <c r="A7" s="19" t="s">
        <v>40</v>
      </c>
      <c r="B7" s="41">
        <v>2</v>
      </c>
      <c r="C7" s="21">
        <v>90.99</v>
      </c>
      <c r="D7" s="100">
        <v>1.03E-5</v>
      </c>
      <c r="E7" s="105">
        <f t="shared" si="0"/>
        <v>4.6818181818181821E-2</v>
      </c>
      <c r="F7" s="100">
        <v>8.8899999999999998E-7</v>
      </c>
      <c r="G7" s="108">
        <f t="shared" si="1"/>
        <v>15.596491228070175</v>
      </c>
      <c r="H7" s="59">
        <v>3.5000000000000001E-3</v>
      </c>
      <c r="I7" s="66">
        <f t="shared" si="2"/>
        <v>9.4594594594594597</v>
      </c>
      <c r="J7" s="66">
        <v>710</v>
      </c>
      <c r="K7" s="66">
        <f t="shared" si="3"/>
        <v>47.333333333333336</v>
      </c>
      <c r="L7" s="79" t="s">
        <v>14</v>
      </c>
    </row>
    <row r="8" spans="1:13" s="23" customFormat="1" x14ac:dyDescent="0.25">
      <c r="A8" s="26"/>
      <c r="B8" s="26"/>
      <c r="C8" s="37"/>
      <c r="D8" s="103"/>
      <c r="E8" s="107"/>
      <c r="F8" s="103"/>
      <c r="G8" s="119"/>
      <c r="H8" s="68"/>
      <c r="I8" s="63"/>
      <c r="J8" s="63"/>
      <c r="K8" s="63"/>
      <c r="L8" s="83"/>
    </row>
    <row r="9" spans="1:13" x14ac:dyDescent="0.25">
      <c r="A9" s="19" t="s">
        <v>41</v>
      </c>
      <c r="B9" s="44">
        <v>2</v>
      </c>
      <c r="C9" s="21">
        <v>29.527999999999999</v>
      </c>
      <c r="D9" s="100">
        <v>1.7E-5</v>
      </c>
      <c r="E9" s="105">
        <f t="shared" ref="E9:E11" si="4">D9/0.022*100</f>
        <v>7.7272727272727285E-2</v>
      </c>
      <c r="F9" s="100">
        <v>1.61E-6</v>
      </c>
      <c r="G9" s="108">
        <f t="shared" ref="G9:G11" si="5">F9/0.0000057*100</f>
        <v>28.245614035087723</v>
      </c>
      <c r="H9" s="71">
        <f>0.0362*10281/9600</f>
        <v>3.8767937500000002E-2</v>
      </c>
      <c r="I9" s="66">
        <f t="shared" si="2"/>
        <v>104.77820945945946</v>
      </c>
      <c r="J9" s="66">
        <v>157</v>
      </c>
      <c r="K9" s="66">
        <f t="shared" si="3"/>
        <v>10.466666666666667</v>
      </c>
      <c r="L9" s="86" t="s">
        <v>42</v>
      </c>
    </row>
    <row r="10" spans="1:13" x14ac:dyDescent="0.25">
      <c r="A10" s="24" t="s">
        <v>43</v>
      </c>
      <c r="B10" s="25">
        <v>2</v>
      </c>
      <c r="C10" s="21">
        <v>29.841999999999999</v>
      </c>
      <c r="D10" s="100">
        <v>2.7399999999999999E-5</v>
      </c>
      <c r="E10" s="105">
        <f t="shared" si="4"/>
        <v>0.12454545454545454</v>
      </c>
      <c r="F10" s="100">
        <v>1.6300000000000001E-6</v>
      </c>
      <c r="G10" s="108">
        <f t="shared" si="5"/>
        <v>28.596491228070182</v>
      </c>
      <c r="H10" s="71">
        <f>0.0347*10375/9600</f>
        <v>3.750130208333334E-2</v>
      </c>
      <c r="I10" s="66">
        <f t="shared" si="2"/>
        <v>101.35487049549552</v>
      </c>
      <c r="J10" s="66">
        <v>457</v>
      </c>
      <c r="K10" s="66">
        <f t="shared" si="3"/>
        <v>30.466666666666665</v>
      </c>
      <c r="L10" s="86" t="s">
        <v>42</v>
      </c>
    </row>
    <row r="11" spans="1:13" x14ac:dyDescent="0.25">
      <c r="A11" s="19" t="s">
        <v>44</v>
      </c>
      <c r="B11" s="20">
        <v>2</v>
      </c>
      <c r="C11" s="21">
        <v>29.861999999999998</v>
      </c>
      <c r="D11" s="100">
        <v>2.3900000000000002E-5</v>
      </c>
      <c r="E11" s="105">
        <f t="shared" si="4"/>
        <v>0.10863636363636364</v>
      </c>
      <c r="F11" s="100">
        <v>1.66E-6</v>
      </c>
      <c r="G11" s="108">
        <f t="shared" si="5"/>
        <v>29.122807017543863</v>
      </c>
      <c r="H11" s="71">
        <f>0.0313*10158/9600</f>
        <v>3.3119312499999998E-2</v>
      </c>
      <c r="I11" s="66">
        <f t="shared" si="2"/>
        <v>89.511655405405406</v>
      </c>
      <c r="J11" s="66">
        <v>253</v>
      </c>
      <c r="K11" s="66">
        <f t="shared" si="3"/>
        <v>16.866666666666667</v>
      </c>
      <c r="L11" s="79" t="s">
        <v>14</v>
      </c>
    </row>
    <row r="12" spans="1:13" x14ac:dyDescent="0.25">
      <c r="A12" s="26"/>
      <c r="B12" s="26"/>
      <c r="C12" s="37"/>
      <c r="D12" s="103"/>
      <c r="E12" s="107"/>
      <c r="F12" s="103"/>
      <c r="G12" s="119"/>
      <c r="H12" s="71"/>
      <c r="I12" s="63"/>
      <c r="J12" s="63"/>
      <c r="K12" s="63"/>
      <c r="L12" s="34"/>
    </row>
    <row r="13" spans="1:13" x14ac:dyDescent="0.25">
      <c r="A13" s="19" t="s">
        <v>20</v>
      </c>
      <c r="B13" s="20">
        <v>2</v>
      </c>
      <c r="C13" s="21">
        <v>78.435000000000002</v>
      </c>
      <c r="D13" s="100">
        <v>1.59E-5</v>
      </c>
      <c r="E13" s="105">
        <f t="shared" ref="E13:E15" si="6">D13/0.022*100</f>
        <v>7.227272727272728E-2</v>
      </c>
      <c r="F13" s="100">
        <v>6.9999999999999997E-7</v>
      </c>
      <c r="G13" s="108">
        <f t="shared" ref="G13:G15" si="7">F13/0.0000057*100</f>
        <v>12.280701754385966</v>
      </c>
      <c r="H13" s="72">
        <f>0.00457*9961/9600</f>
        <v>4.7418510416666667E-3</v>
      </c>
      <c r="I13" s="66">
        <f t="shared" si="2"/>
        <v>12.815813626126127</v>
      </c>
      <c r="J13" s="66">
        <v>687</v>
      </c>
      <c r="K13" s="66">
        <f t="shared" si="3"/>
        <v>45.800000000000004</v>
      </c>
      <c r="L13" s="79" t="s">
        <v>14</v>
      </c>
    </row>
    <row r="14" spans="1:13" x14ac:dyDescent="0.25">
      <c r="A14" s="19" t="s">
        <v>21</v>
      </c>
      <c r="B14" s="20">
        <v>2</v>
      </c>
      <c r="C14" s="21">
        <v>79.515000000000001</v>
      </c>
      <c r="D14" s="100">
        <v>1.5699999999999999E-5</v>
      </c>
      <c r="E14" s="105">
        <f t="shared" si="6"/>
        <v>7.1363636363636365E-2</v>
      </c>
      <c r="F14" s="100">
        <v>4.0699999999999998E-7</v>
      </c>
      <c r="G14" s="108">
        <f t="shared" si="7"/>
        <v>7.1403508771929829</v>
      </c>
      <c r="H14" s="72">
        <f>0.00626*10205/9600</f>
        <v>6.6545104166666662E-3</v>
      </c>
      <c r="I14" s="66">
        <f t="shared" si="2"/>
        <v>17.985163288288287</v>
      </c>
      <c r="J14" s="66">
        <v>718</v>
      </c>
      <c r="K14" s="66">
        <f t="shared" si="3"/>
        <v>47.866666666666667</v>
      </c>
      <c r="L14" s="79" t="s">
        <v>14</v>
      </c>
    </row>
    <row r="15" spans="1:13" x14ac:dyDescent="0.25">
      <c r="A15" s="19" t="s">
        <v>22</v>
      </c>
      <c r="B15" s="20">
        <v>2</v>
      </c>
      <c r="C15" s="21">
        <v>79.227000000000004</v>
      </c>
      <c r="D15" s="100">
        <v>8.3399999999999998E-6</v>
      </c>
      <c r="E15" s="105">
        <f t="shared" si="6"/>
        <v>3.7909090909090913E-2</v>
      </c>
      <c r="F15" s="100">
        <v>3.8000000000000001E-7</v>
      </c>
      <c r="G15" s="108">
        <f t="shared" si="7"/>
        <v>6.6666666666666679</v>
      </c>
      <c r="H15" s="72">
        <f>0.00263*10189/9600</f>
        <v>2.7913614583333331E-3</v>
      </c>
      <c r="I15" s="66">
        <f t="shared" si="2"/>
        <v>7.5442201576576577</v>
      </c>
      <c r="J15" s="66">
        <v>820</v>
      </c>
      <c r="K15" s="66">
        <f t="shared" si="3"/>
        <v>54.666666666666664</v>
      </c>
      <c r="L15" s="79" t="s">
        <v>14</v>
      </c>
    </row>
    <row r="16" spans="1:13" x14ac:dyDescent="0.25">
      <c r="A16" s="26"/>
      <c r="B16" s="26"/>
      <c r="C16" s="37"/>
      <c r="D16" s="103"/>
      <c r="E16" s="107"/>
      <c r="F16" s="103"/>
      <c r="G16" s="119"/>
      <c r="H16" s="72"/>
      <c r="I16" s="63"/>
      <c r="J16" s="63"/>
      <c r="K16" s="63"/>
      <c r="L16" s="34"/>
    </row>
    <row r="17" spans="1:12" x14ac:dyDescent="0.25">
      <c r="A17" s="19" t="s">
        <v>45</v>
      </c>
      <c r="B17" s="20">
        <v>2</v>
      </c>
      <c r="C17" s="21">
        <v>90.225999999999999</v>
      </c>
      <c r="D17" s="100">
        <v>1.4800000000000001E-5</v>
      </c>
      <c r="E17" s="105">
        <f t="shared" ref="E17:E19" si="8">D17/0.022*100</f>
        <v>6.7272727272727276E-2</v>
      </c>
      <c r="F17" s="100">
        <v>4.7899999999999999E-7</v>
      </c>
      <c r="G17" s="108">
        <f t="shared" ref="G17:G19" si="9">F17/0.0000057*100</f>
        <v>8.4035087719298254</v>
      </c>
      <c r="H17" s="72">
        <f>0.00525*10203/9600</f>
        <v>5.5797656250000001E-3</v>
      </c>
      <c r="I17" s="66">
        <f t="shared" si="2"/>
        <v>15.080447635135135</v>
      </c>
      <c r="J17" s="66">
        <v>698</v>
      </c>
      <c r="K17" s="66">
        <f t="shared" si="3"/>
        <v>46.533333333333331</v>
      </c>
      <c r="L17" s="79" t="s">
        <v>14</v>
      </c>
    </row>
    <row r="18" spans="1:12" x14ac:dyDescent="0.25">
      <c r="A18" s="19" t="s">
        <v>46</v>
      </c>
      <c r="B18" s="20">
        <v>2</v>
      </c>
      <c r="C18" s="21">
        <v>91.292000000000002</v>
      </c>
      <c r="D18" s="100">
        <v>1.47E-5</v>
      </c>
      <c r="E18" s="105">
        <f t="shared" si="8"/>
        <v>6.6818181818181818E-2</v>
      </c>
      <c r="F18" s="100">
        <v>1.0100000000000001E-6</v>
      </c>
      <c r="G18" s="108">
        <f t="shared" si="9"/>
        <v>17.719298245614038</v>
      </c>
      <c r="H18" s="72">
        <f>0.00605*10345/9600</f>
        <v>6.5195052083333333E-3</v>
      </c>
      <c r="I18" s="66">
        <f t="shared" si="2"/>
        <v>17.620284346846848</v>
      </c>
      <c r="J18" s="66">
        <v>685</v>
      </c>
      <c r="K18" s="66">
        <f t="shared" si="3"/>
        <v>45.666666666666664</v>
      </c>
      <c r="L18" s="79" t="s">
        <v>14</v>
      </c>
    </row>
    <row r="19" spans="1:12" x14ac:dyDescent="0.25">
      <c r="A19" s="13" t="s">
        <v>47</v>
      </c>
      <c r="B19" s="14">
        <v>2</v>
      </c>
      <c r="C19" s="146">
        <v>91.42</v>
      </c>
      <c r="D19" s="137">
        <v>8.3599999999999996E-6</v>
      </c>
      <c r="E19" s="111">
        <f t="shared" si="8"/>
        <v>3.7999999999999999E-2</v>
      </c>
      <c r="F19" s="137">
        <v>6.9800000000000003E-7</v>
      </c>
      <c r="G19" s="112">
        <f t="shared" si="9"/>
        <v>12.245614035087721</v>
      </c>
      <c r="H19" s="57">
        <f>0.00506*10197/9600</f>
        <v>5.3746687500000005E-3</v>
      </c>
      <c r="I19" s="64">
        <f t="shared" si="2"/>
        <v>14.526131756756758</v>
      </c>
      <c r="J19" s="64">
        <v>504</v>
      </c>
      <c r="K19" s="64">
        <f t="shared" si="3"/>
        <v>33.6</v>
      </c>
      <c r="L19" s="96" t="s">
        <v>14</v>
      </c>
    </row>
    <row r="20" spans="1:12" x14ac:dyDescent="0.25">
      <c r="A20" s="26"/>
      <c r="B20" s="26"/>
      <c r="C20" s="37"/>
      <c r="D20" s="103"/>
      <c r="E20" s="107"/>
      <c r="F20" s="103"/>
      <c r="G20" s="119"/>
      <c r="H20" s="23"/>
      <c r="I20" s="63"/>
      <c r="J20" s="63"/>
      <c r="K20" s="63"/>
      <c r="L20" s="34"/>
    </row>
    <row r="21" spans="1:12" x14ac:dyDescent="0.25">
      <c r="A21" s="19" t="s">
        <v>48</v>
      </c>
      <c r="B21" s="20">
        <v>2</v>
      </c>
      <c r="C21" s="21">
        <v>30.074000000000002</v>
      </c>
      <c r="D21" s="78" t="s">
        <v>89</v>
      </c>
      <c r="E21" s="78" t="e">
        <f t="shared" ref="E21:E23" si="10">D21/1500*100</f>
        <v>#VALUE!</v>
      </c>
      <c r="F21" s="78" t="s">
        <v>89</v>
      </c>
      <c r="G21" s="78" t="e">
        <f t="shared" ref="G21:G23" si="11">F21/1500*100</f>
        <v>#VALUE!</v>
      </c>
      <c r="H21" s="59">
        <v>6.3299999999999997E-3</v>
      </c>
      <c r="I21" s="66">
        <f t="shared" si="2"/>
        <v>17.108108108108109</v>
      </c>
      <c r="J21" s="78" t="s">
        <v>89</v>
      </c>
      <c r="K21" s="78" t="e">
        <f t="shared" si="3"/>
        <v>#VALUE!</v>
      </c>
      <c r="L21" s="79" t="s">
        <v>14</v>
      </c>
    </row>
    <row r="22" spans="1:12" x14ac:dyDescent="0.25">
      <c r="A22" s="19" t="s">
        <v>49</v>
      </c>
      <c r="B22" s="20">
        <v>2</v>
      </c>
      <c r="C22" s="21">
        <v>30.367000000000001</v>
      </c>
      <c r="D22" s="78" t="s">
        <v>89</v>
      </c>
      <c r="E22" s="78" t="e">
        <f t="shared" si="10"/>
        <v>#VALUE!</v>
      </c>
      <c r="F22" s="78" t="s">
        <v>89</v>
      </c>
      <c r="G22" s="78" t="e">
        <f t="shared" si="11"/>
        <v>#VALUE!</v>
      </c>
      <c r="H22" s="59">
        <v>9.4500000000000001E-3</v>
      </c>
      <c r="I22" s="66">
        <f t="shared" si="2"/>
        <v>25.54054054054054</v>
      </c>
      <c r="J22" s="78" t="s">
        <v>89</v>
      </c>
      <c r="K22" s="78" t="e">
        <f t="shared" si="3"/>
        <v>#VALUE!</v>
      </c>
      <c r="L22" s="79" t="s">
        <v>14</v>
      </c>
    </row>
    <row r="23" spans="1:12" x14ac:dyDescent="0.25">
      <c r="A23" s="19" t="s">
        <v>50</v>
      </c>
      <c r="B23" s="20">
        <v>2</v>
      </c>
      <c r="C23" s="21">
        <v>31.902000000000001</v>
      </c>
      <c r="D23" s="136" t="s">
        <v>89</v>
      </c>
      <c r="E23" s="78" t="e">
        <f t="shared" si="10"/>
        <v>#VALUE!</v>
      </c>
      <c r="F23" s="136" t="s">
        <v>89</v>
      </c>
      <c r="G23" s="78" t="e">
        <f t="shared" si="11"/>
        <v>#VALUE!</v>
      </c>
      <c r="H23" s="59">
        <v>3.46E-3</v>
      </c>
      <c r="I23" s="66">
        <f t="shared" si="2"/>
        <v>9.3513513513513509</v>
      </c>
      <c r="J23" s="136" t="s">
        <v>89</v>
      </c>
      <c r="K23" s="78" t="e">
        <f t="shared" si="3"/>
        <v>#VALUE!</v>
      </c>
      <c r="L23" s="79" t="s">
        <v>14</v>
      </c>
    </row>
    <row r="24" spans="1:12" x14ac:dyDescent="0.25">
      <c r="A24" s="26"/>
      <c r="B24" s="26"/>
      <c r="C24" s="37"/>
      <c r="D24" s="103"/>
      <c r="E24" s="107"/>
      <c r="F24" s="103"/>
      <c r="G24" s="119"/>
      <c r="H24" s="23"/>
      <c r="I24" s="63"/>
      <c r="K24" s="63"/>
      <c r="L24" s="34"/>
    </row>
    <row r="25" spans="1:12" x14ac:dyDescent="0.25">
      <c r="A25" s="30" t="s">
        <v>51</v>
      </c>
      <c r="B25" s="31">
        <v>2</v>
      </c>
      <c r="C25" s="21">
        <v>33.031999999999996</v>
      </c>
      <c r="D25" s="100">
        <v>0</v>
      </c>
      <c r="E25" s="105">
        <f t="shared" ref="E25:E27" si="12">D25/0.022*100</f>
        <v>0</v>
      </c>
      <c r="F25" s="100">
        <v>9.1999999999999998E-7</v>
      </c>
      <c r="G25" s="108">
        <f t="shared" ref="G25:G27" si="13">F25/0.0000057*100</f>
        <v>16.140350877192983</v>
      </c>
      <c r="H25" s="84">
        <v>5.0999999999999997E-2</v>
      </c>
      <c r="I25" s="66">
        <f t="shared" si="2"/>
        <v>137.83783783783784</v>
      </c>
      <c r="J25" s="66">
        <v>235</v>
      </c>
      <c r="K25" s="66">
        <f t="shared" si="3"/>
        <v>15.666666666666668</v>
      </c>
      <c r="L25" s="86" t="s">
        <v>42</v>
      </c>
    </row>
    <row r="26" spans="1:12" x14ac:dyDescent="0.25">
      <c r="A26" s="30" t="s">
        <v>52</v>
      </c>
      <c r="B26" s="31">
        <v>2</v>
      </c>
      <c r="C26" s="21">
        <v>34.145000000000003</v>
      </c>
      <c r="D26" s="100">
        <v>0</v>
      </c>
      <c r="E26" s="105">
        <f t="shared" si="12"/>
        <v>0</v>
      </c>
      <c r="F26" s="100">
        <v>9.4E-7</v>
      </c>
      <c r="G26" s="108">
        <f t="shared" si="13"/>
        <v>16.491228070175438</v>
      </c>
      <c r="H26" s="84">
        <v>4.7999999999999996E-3</v>
      </c>
      <c r="I26" s="66">
        <f t="shared" si="2"/>
        <v>12.972972972972974</v>
      </c>
      <c r="J26" s="66">
        <v>204</v>
      </c>
      <c r="K26" s="66">
        <f t="shared" si="3"/>
        <v>13.600000000000001</v>
      </c>
      <c r="L26" s="79" t="s">
        <v>14</v>
      </c>
    </row>
    <row r="27" spans="1:12" x14ac:dyDescent="0.25">
      <c r="A27" s="30" t="s">
        <v>53</v>
      </c>
      <c r="B27" s="31">
        <v>2</v>
      </c>
      <c r="C27" s="21">
        <v>33.816000000000003</v>
      </c>
      <c r="D27" s="100">
        <v>0</v>
      </c>
      <c r="E27" s="105">
        <f t="shared" si="12"/>
        <v>0</v>
      </c>
      <c r="F27" s="100">
        <v>8.8000000000000004E-7</v>
      </c>
      <c r="G27" s="108">
        <f t="shared" si="13"/>
        <v>15.43859649122807</v>
      </c>
      <c r="H27" s="84">
        <v>6.1999999999999998E-3</v>
      </c>
      <c r="I27" s="66">
        <f t="shared" si="2"/>
        <v>16.756756756756758</v>
      </c>
      <c r="J27" s="93">
        <v>160</v>
      </c>
      <c r="K27" s="66">
        <f t="shared" si="3"/>
        <v>10.666666666666668</v>
      </c>
      <c r="L27" s="79" t="s">
        <v>14</v>
      </c>
    </row>
    <row r="28" spans="1:12" x14ac:dyDescent="0.25">
      <c r="A28" s="26"/>
      <c r="B28" s="120"/>
      <c r="C28" s="37"/>
      <c r="D28" s="103"/>
      <c r="E28" s="107"/>
      <c r="F28" s="103"/>
      <c r="G28" s="119"/>
      <c r="H28" s="23"/>
      <c r="I28" s="63"/>
      <c r="K28" s="63"/>
      <c r="L28" s="34"/>
    </row>
    <row r="29" spans="1:12" x14ac:dyDescent="0.25">
      <c r="A29" s="30" t="s">
        <v>54</v>
      </c>
      <c r="B29" s="31">
        <v>2</v>
      </c>
      <c r="C29" s="21">
        <v>82.287999999999997</v>
      </c>
      <c r="D29" s="100">
        <v>0</v>
      </c>
      <c r="E29" s="105">
        <f t="shared" ref="E29:E31" si="14">D29/0.022*100</f>
        <v>0</v>
      </c>
      <c r="F29" s="100">
        <v>1.1000000000000001E-6</v>
      </c>
      <c r="G29" s="108">
        <f t="shared" ref="G29:G31" si="15">F29/0.0000057*100</f>
        <v>19.298245614035089</v>
      </c>
      <c r="H29" s="71">
        <v>8.2000000000000007E-3</v>
      </c>
      <c r="I29" s="66">
        <f t="shared" si="2"/>
        <v>22.162162162162165</v>
      </c>
      <c r="J29" s="69">
        <v>502</v>
      </c>
      <c r="K29" s="66">
        <f t="shared" si="3"/>
        <v>33.466666666666669</v>
      </c>
      <c r="L29" s="79" t="s">
        <v>14</v>
      </c>
    </row>
    <row r="30" spans="1:12" x14ac:dyDescent="0.25">
      <c r="A30" s="30" t="s">
        <v>55</v>
      </c>
      <c r="B30" s="31">
        <v>2</v>
      </c>
      <c r="C30" s="21">
        <v>85.066000000000003</v>
      </c>
      <c r="D30" s="100">
        <v>0</v>
      </c>
      <c r="E30" s="105">
        <f t="shared" si="14"/>
        <v>0</v>
      </c>
      <c r="F30" s="100">
        <v>8.9999999999999996E-7</v>
      </c>
      <c r="G30" s="108">
        <f t="shared" si="15"/>
        <v>15.789473684210526</v>
      </c>
      <c r="H30" s="71">
        <v>7.6E-3</v>
      </c>
      <c r="I30" s="66">
        <f t="shared" si="2"/>
        <v>20.54054054054054</v>
      </c>
      <c r="J30" s="69">
        <v>547</v>
      </c>
      <c r="K30" s="66">
        <f t="shared" si="3"/>
        <v>36.466666666666661</v>
      </c>
      <c r="L30" s="79" t="s">
        <v>14</v>
      </c>
    </row>
    <row r="31" spans="1:12" x14ac:dyDescent="0.25">
      <c r="A31" s="30" t="s">
        <v>56</v>
      </c>
      <c r="B31" s="90">
        <v>2</v>
      </c>
      <c r="C31" s="21">
        <v>79.555000000000007</v>
      </c>
      <c r="D31" s="100">
        <v>0</v>
      </c>
      <c r="E31" s="105">
        <f t="shared" si="14"/>
        <v>0</v>
      </c>
      <c r="F31" s="100">
        <v>6.6000000000000003E-7</v>
      </c>
      <c r="G31" s="108">
        <f t="shared" si="15"/>
        <v>11.578947368421053</v>
      </c>
      <c r="H31" s="72">
        <v>9.8999999999999999E-4</v>
      </c>
      <c r="I31" s="66">
        <f t="shared" si="2"/>
        <v>2.6756756756756759</v>
      </c>
      <c r="J31" s="69">
        <v>794</v>
      </c>
      <c r="K31" s="66">
        <f t="shared" si="3"/>
        <v>52.93333333333333</v>
      </c>
      <c r="L31" s="79" t="s">
        <v>14</v>
      </c>
    </row>
    <row r="32" spans="1:12" x14ac:dyDescent="0.25">
      <c r="A32" s="26"/>
      <c r="B32" s="135"/>
      <c r="C32" s="37"/>
      <c r="D32" s="103"/>
      <c r="E32" s="107"/>
      <c r="F32" s="103"/>
      <c r="G32" s="119"/>
      <c r="H32" s="23"/>
      <c r="I32" s="63"/>
      <c r="K32" s="63"/>
      <c r="L32" s="34"/>
    </row>
    <row r="33" spans="1:12" x14ac:dyDescent="0.25">
      <c r="A33" s="30" t="s">
        <v>57</v>
      </c>
      <c r="B33" s="31">
        <v>2</v>
      </c>
      <c r="C33" s="32">
        <v>85.326999999999998</v>
      </c>
      <c r="D33" s="100">
        <v>1.5E-5</v>
      </c>
      <c r="E33" s="105">
        <f t="shared" ref="E33:E35" si="16">D33/0.022*100</f>
        <v>6.8181818181818191E-2</v>
      </c>
      <c r="F33" s="100">
        <v>1.1999999999999999E-6</v>
      </c>
      <c r="G33" s="108">
        <f t="shared" ref="G33:G35" si="17">F33/0.0000057*100</f>
        <v>21.05263157894737</v>
      </c>
      <c r="H33" s="72">
        <v>7.8600000000000007E-3</v>
      </c>
      <c r="I33" s="66">
        <f t="shared" si="2"/>
        <v>21.243243243243246</v>
      </c>
      <c r="J33" s="69">
        <v>473</v>
      </c>
      <c r="K33" s="66">
        <f t="shared" si="3"/>
        <v>31.533333333333335</v>
      </c>
      <c r="L33" s="79" t="s">
        <v>14</v>
      </c>
    </row>
    <row r="34" spans="1:12" x14ac:dyDescent="0.25">
      <c r="A34" s="30" t="s">
        <v>58</v>
      </c>
      <c r="B34" s="31">
        <v>2</v>
      </c>
      <c r="C34" s="32">
        <v>85.671000000000006</v>
      </c>
      <c r="D34" s="100">
        <v>3.6999999999999998E-5</v>
      </c>
      <c r="E34" s="105">
        <f t="shared" si="16"/>
        <v>0.16818181818181818</v>
      </c>
      <c r="F34" s="100">
        <v>1.1000000000000001E-6</v>
      </c>
      <c r="G34" s="108">
        <f t="shared" si="17"/>
        <v>19.298245614035089</v>
      </c>
      <c r="H34" s="72">
        <v>9.2500000000000004E-4</v>
      </c>
      <c r="I34" s="66">
        <f t="shared" si="2"/>
        <v>2.5</v>
      </c>
      <c r="J34" s="69">
        <v>393</v>
      </c>
      <c r="K34" s="66">
        <f t="shared" si="3"/>
        <v>26.200000000000003</v>
      </c>
      <c r="L34" s="79" t="s">
        <v>14</v>
      </c>
    </row>
    <row r="35" spans="1:12" x14ac:dyDescent="0.25">
      <c r="A35" s="30" t="s">
        <v>59</v>
      </c>
      <c r="B35" s="90">
        <v>2</v>
      </c>
      <c r="C35" s="32">
        <v>84.22</v>
      </c>
      <c r="D35" s="100">
        <v>1.9000000000000001E-5</v>
      </c>
      <c r="E35" s="105">
        <f t="shared" si="16"/>
        <v>8.6363636363636379E-2</v>
      </c>
      <c r="F35" s="100">
        <v>1.1999999999999999E-6</v>
      </c>
      <c r="G35" s="108">
        <f t="shared" si="17"/>
        <v>21.05263157894737</v>
      </c>
      <c r="H35" s="72">
        <v>1.73E-3</v>
      </c>
      <c r="I35" s="66">
        <f t="shared" si="2"/>
        <v>4.6756756756756754</v>
      </c>
      <c r="J35" s="69">
        <v>457</v>
      </c>
      <c r="K35" s="66">
        <f t="shared" si="3"/>
        <v>30.466666666666665</v>
      </c>
      <c r="L35" s="79" t="s">
        <v>14</v>
      </c>
    </row>
    <row r="36" spans="1:12" x14ac:dyDescent="0.25">
      <c r="A36" s="26"/>
      <c r="B36" s="135"/>
      <c r="C36" s="37"/>
      <c r="D36" s="103"/>
      <c r="E36" s="107"/>
      <c r="F36" s="103"/>
      <c r="G36" s="119"/>
      <c r="H36" s="23"/>
      <c r="I36" s="63"/>
      <c r="K36" s="63"/>
      <c r="L36" s="34"/>
    </row>
    <row r="37" spans="1:12" x14ac:dyDescent="0.25">
      <c r="A37" s="30" t="s">
        <v>60</v>
      </c>
      <c r="B37" s="31">
        <v>2</v>
      </c>
      <c r="C37" s="32">
        <v>32.103999999999999</v>
      </c>
      <c r="D37" s="100">
        <v>1.7E-5</v>
      </c>
      <c r="E37" s="105">
        <f t="shared" ref="E37:E39" si="18">D37/0.022*100</f>
        <v>7.7272727272727285E-2</v>
      </c>
      <c r="F37" s="100">
        <v>1.9999999999999999E-6</v>
      </c>
      <c r="G37" s="108">
        <f t="shared" ref="G37:G39" si="19">F37/0.0000057*100</f>
        <v>35.087719298245609</v>
      </c>
      <c r="H37" s="84">
        <v>5.5E-2</v>
      </c>
      <c r="I37" s="66">
        <f t="shared" si="2"/>
        <v>148.64864864864867</v>
      </c>
      <c r="J37" s="69">
        <v>608</v>
      </c>
      <c r="K37" s="66">
        <f t="shared" si="3"/>
        <v>40.533333333333331</v>
      </c>
      <c r="L37" s="86" t="s">
        <v>42</v>
      </c>
    </row>
    <row r="38" spans="1:12" x14ac:dyDescent="0.25">
      <c r="A38" s="30" t="s">
        <v>61</v>
      </c>
      <c r="B38" s="31">
        <v>2</v>
      </c>
      <c r="C38" s="32">
        <v>30.507999999999999</v>
      </c>
      <c r="D38" s="100">
        <v>1.2999999999999999E-5</v>
      </c>
      <c r="E38" s="105">
        <f t="shared" si="18"/>
        <v>5.9090909090909097E-2</v>
      </c>
      <c r="F38" s="100">
        <v>1.5999999999999999E-6</v>
      </c>
      <c r="G38" s="108">
        <f t="shared" si="19"/>
        <v>28.07017543859649</v>
      </c>
      <c r="H38" s="84">
        <v>3.15E-2</v>
      </c>
      <c r="I38" s="66">
        <f t="shared" si="2"/>
        <v>85.135135135135144</v>
      </c>
      <c r="J38" s="69">
        <v>1356</v>
      </c>
      <c r="K38" s="66">
        <f t="shared" si="3"/>
        <v>90.4</v>
      </c>
      <c r="L38" s="79" t="s">
        <v>14</v>
      </c>
    </row>
    <row r="39" spans="1:12" x14ac:dyDescent="0.25">
      <c r="A39" s="30" t="s">
        <v>62</v>
      </c>
      <c r="B39" s="90">
        <v>2</v>
      </c>
      <c r="C39" s="32">
        <v>31.678999999999998</v>
      </c>
      <c r="D39" s="100">
        <v>1.2E-5</v>
      </c>
      <c r="E39" s="105">
        <f t="shared" si="18"/>
        <v>5.454545454545455E-2</v>
      </c>
      <c r="F39" s="100">
        <v>1.5E-6</v>
      </c>
      <c r="G39" s="108">
        <f t="shared" si="19"/>
        <v>26.315789473684216</v>
      </c>
      <c r="H39" s="84">
        <v>2.8400000000000002E-2</v>
      </c>
      <c r="I39" s="66">
        <f t="shared" si="2"/>
        <v>76.756756756756758</v>
      </c>
      <c r="J39" s="69">
        <v>1712</v>
      </c>
      <c r="K39" s="66">
        <f t="shared" si="3"/>
        <v>114.13333333333333</v>
      </c>
      <c r="L39" s="86" t="s">
        <v>42</v>
      </c>
    </row>
    <row r="40" spans="1:12" x14ac:dyDescent="0.25">
      <c r="A40" s="26"/>
      <c r="B40" s="135"/>
      <c r="C40" s="37"/>
      <c r="D40" s="103"/>
      <c r="E40" s="107"/>
      <c r="F40" s="103"/>
      <c r="G40" s="119"/>
      <c r="H40" s="68"/>
      <c r="I40" s="63"/>
      <c r="J40" s="63"/>
      <c r="K40" s="63"/>
      <c r="L40" s="26"/>
    </row>
    <row r="41" spans="1:12" x14ac:dyDescent="0.25">
      <c r="A41" s="30" t="s">
        <v>63</v>
      </c>
      <c r="B41" s="31">
        <v>2</v>
      </c>
      <c r="C41" s="32">
        <v>37.201000000000001</v>
      </c>
      <c r="D41" s="78" t="s">
        <v>89</v>
      </c>
      <c r="E41" s="78" t="e">
        <f t="shared" ref="E41:E43" si="20">D41/1500*100</f>
        <v>#VALUE!</v>
      </c>
      <c r="F41" s="78" t="s">
        <v>89</v>
      </c>
      <c r="G41" s="78" t="e">
        <f t="shared" ref="G41:G43" si="21">F41/1500*100</f>
        <v>#VALUE!</v>
      </c>
      <c r="H41" s="59">
        <v>4.1000000000000003E-3</v>
      </c>
      <c r="I41" s="66">
        <f t="shared" si="2"/>
        <v>11.081081081081082</v>
      </c>
      <c r="J41" s="78" t="s">
        <v>89</v>
      </c>
      <c r="K41" s="78" t="e">
        <f t="shared" si="3"/>
        <v>#VALUE!</v>
      </c>
      <c r="L41" s="79" t="s">
        <v>14</v>
      </c>
    </row>
    <row r="42" spans="1:12" x14ac:dyDescent="0.25">
      <c r="A42" s="30" t="s">
        <v>64</v>
      </c>
      <c r="B42" s="31">
        <v>2</v>
      </c>
      <c r="C42" s="32">
        <v>38.143000000000001</v>
      </c>
      <c r="D42" s="78" t="s">
        <v>89</v>
      </c>
      <c r="E42" s="78" t="e">
        <f t="shared" si="20"/>
        <v>#VALUE!</v>
      </c>
      <c r="F42" s="78" t="s">
        <v>89</v>
      </c>
      <c r="G42" s="78" t="e">
        <f t="shared" si="21"/>
        <v>#VALUE!</v>
      </c>
      <c r="H42" s="59">
        <v>3.2000000000000002E-3</v>
      </c>
      <c r="I42" s="66">
        <f t="shared" si="2"/>
        <v>8.6486486486486491</v>
      </c>
      <c r="J42" s="78" t="s">
        <v>89</v>
      </c>
      <c r="K42" s="78" t="e">
        <f t="shared" si="3"/>
        <v>#VALUE!</v>
      </c>
      <c r="L42" s="79" t="s">
        <v>14</v>
      </c>
    </row>
    <row r="43" spans="1:12" x14ac:dyDescent="0.25">
      <c r="A43" s="30" t="s">
        <v>65</v>
      </c>
      <c r="B43" s="90">
        <v>2</v>
      </c>
      <c r="C43" s="32">
        <v>38.956000000000003</v>
      </c>
      <c r="D43" s="136" t="s">
        <v>89</v>
      </c>
      <c r="E43" s="78" t="e">
        <f t="shared" si="20"/>
        <v>#VALUE!</v>
      </c>
      <c r="F43" s="136" t="s">
        <v>89</v>
      </c>
      <c r="G43" s="78" t="e">
        <f t="shared" si="21"/>
        <v>#VALUE!</v>
      </c>
      <c r="H43" s="59">
        <v>1.6999999999999999E-3</v>
      </c>
      <c r="I43" s="66">
        <f t="shared" si="2"/>
        <v>4.5945945945945947</v>
      </c>
      <c r="J43" s="136" t="s">
        <v>89</v>
      </c>
      <c r="K43" s="78" t="e">
        <f t="shared" si="3"/>
        <v>#VALUE!</v>
      </c>
      <c r="L43" s="79" t="s">
        <v>14</v>
      </c>
    </row>
    <row r="45" spans="1:12" x14ac:dyDescent="0.25">
      <c r="A45" s="30" t="s">
        <v>66</v>
      </c>
      <c r="B45" s="31">
        <v>2</v>
      </c>
      <c r="C45" s="32">
        <v>44.697000000000003</v>
      </c>
      <c r="D45" s="78" t="s">
        <v>89</v>
      </c>
      <c r="E45" s="78" t="e">
        <f t="shared" ref="E45:E47" si="22">D45/1500*100</f>
        <v>#VALUE!</v>
      </c>
      <c r="F45" s="78" t="s">
        <v>89</v>
      </c>
      <c r="G45" s="78" t="e">
        <f t="shared" ref="G45:G47" si="23">F45/1500*100</f>
        <v>#VALUE!</v>
      </c>
      <c r="H45" s="59">
        <v>7.7000000000000002E-3</v>
      </c>
      <c r="I45" s="66">
        <f t="shared" ref="I45:I55" si="24">H45/0.037*100</f>
        <v>20.810810810810811</v>
      </c>
      <c r="J45" s="131">
        <v>1777</v>
      </c>
      <c r="K45" s="66">
        <f t="shared" ref="K45:K47" si="25">J45/1500*100</f>
        <v>118.46666666666667</v>
      </c>
      <c r="L45" s="86" t="s">
        <v>42</v>
      </c>
    </row>
    <row r="46" spans="1:12" x14ac:dyDescent="0.25">
      <c r="A46" s="30" t="s">
        <v>67</v>
      </c>
      <c r="B46" s="31">
        <v>2</v>
      </c>
      <c r="C46" s="32">
        <v>47.581000000000003</v>
      </c>
      <c r="D46" s="78" t="s">
        <v>89</v>
      </c>
      <c r="E46" s="78" t="e">
        <f t="shared" si="22"/>
        <v>#VALUE!</v>
      </c>
      <c r="F46" s="78" t="s">
        <v>89</v>
      </c>
      <c r="G46" s="78" t="e">
        <f t="shared" si="23"/>
        <v>#VALUE!</v>
      </c>
      <c r="H46" s="59">
        <v>7.6E-3</v>
      </c>
      <c r="I46" s="66">
        <f t="shared" si="24"/>
        <v>20.54054054054054</v>
      </c>
      <c r="J46" s="131">
        <v>1277</v>
      </c>
      <c r="K46" s="66">
        <f t="shared" si="25"/>
        <v>85.13333333333334</v>
      </c>
      <c r="L46" s="79" t="s">
        <v>14</v>
      </c>
    </row>
    <row r="47" spans="1:12" x14ac:dyDescent="0.25">
      <c r="A47" s="30" t="s">
        <v>68</v>
      </c>
      <c r="B47" s="90">
        <v>2</v>
      </c>
      <c r="C47" s="32">
        <v>44.552</v>
      </c>
      <c r="D47" s="136" t="s">
        <v>89</v>
      </c>
      <c r="E47" s="78" t="e">
        <f t="shared" si="22"/>
        <v>#VALUE!</v>
      </c>
      <c r="F47" s="136" t="s">
        <v>89</v>
      </c>
      <c r="G47" s="78" t="e">
        <f t="shared" si="23"/>
        <v>#VALUE!</v>
      </c>
      <c r="H47" s="59">
        <v>1.0699999999999999E-2</v>
      </c>
      <c r="I47" s="66">
        <f t="shared" si="24"/>
        <v>28.918918918918919</v>
      </c>
      <c r="J47" s="131">
        <v>1639</v>
      </c>
      <c r="K47" s="66">
        <f t="shared" si="25"/>
        <v>109.26666666666667</v>
      </c>
      <c r="L47" s="86" t="s">
        <v>42</v>
      </c>
    </row>
    <row r="48" spans="1:12" x14ac:dyDescent="0.25">
      <c r="B48" s="135"/>
      <c r="D48" s="103"/>
      <c r="E48" s="107"/>
      <c r="F48" s="103"/>
      <c r="G48" s="119"/>
      <c r="H48" s="68"/>
      <c r="I48" s="63"/>
      <c r="K48" s="63"/>
      <c r="L48" s="26"/>
    </row>
    <row r="49" spans="1:12" x14ac:dyDescent="0.25">
      <c r="A49" s="30" t="s">
        <v>78</v>
      </c>
      <c r="B49" s="31">
        <v>2</v>
      </c>
      <c r="C49" s="32">
        <v>41.804000000000002</v>
      </c>
      <c r="D49" s="78" t="s">
        <v>89</v>
      </c>
      <c r="E49" s="78" t="e">
        <f t="shared" ref="E49:E51" si="26">D49/1500*100</f>
        <v>#VALUE!</v>
      </c>
      <c r="F49" s="78" t="s">
        <v>89</v>
      </c>
      <c r="G49" s="78" t="e">
        <f t="shared" ref="G49:G51" si="27">F49/1500*100</f>
        <v>#VALUE!</v>
      </c>
      <c r="H49" s="78" t="s">
        <v>89</v>
      </c>
      <c r="I49" s="78" t="e">
        <f t="shared" si="24"/>
        <v>#VALUE!</v>
      </c>
      <c r="J49" s="131">
        <v>472</v>
      </c>
      <c r="K49" s="78">
        <f t="shared" ref="K49:K51" si="28">J49/1500*100</f>
        <v>31.466666666666665</v>
      </c>
      <c r="L49" s="79" t="s">
        <v>14</v>
      </c>
    </row>
    <row r="50" spans="1:12" x14ac:dyDescent="0.25">
      <c r="A50" s="30" t="s">
        <v>79</v>
      </c>
      <c r="B50" s="31">
        <v>2</v>
      </c>
      <c r="C50" s="32">
        <v>41.911000000000001</v>
      </c>
      <c r="D50" s="78" t="s">
        <v>89</v>
      </c>
      <c r="E50" s="78" t="e">
        <f t="shared" si="26"/>
        <v>#VALUE!</v>
      </c>
      <c r="F50" s="78" t="s">
        <v>89</v>
      </c>
      <c r="G50" s="78" t="e">
        <f t="shared" si="27"/>
        <v>#VALUE!</v>
      </c>
      <c r="H50" s="78" t="s">
        <v>89</v>
      </c>
      <c r="I50" s="78" t="e">
        <f t="shared" si="24"/>
        <v>#VALUE!</v>
      </c>
      <c r="J50" s="131">
        <v>465</v>
      </c>
      <c r="K50" s="78">
        <f t="shared" si="28"/>
        <v>31</v>
      </c>
      <c r="L50" s="79" t="s">
        <v>14</v>
      </c>
    </row>
    <row r="51" spans="1:12" x14ac:dyDescent="0.25">
      <c r="A51" s="30" t="s">
        <v>80</v>
      </c>
      <c r="B51" s="90">
        <v>2</v>
      </c>
      <c r="C51" s="32">
        <v>41.918999999999997</v>
      </c>
      <c r="D51" s="136" t="s">
        <v>89</v>
      </c>
      <c r="E51" s="78" t="e">
        <f t="shared" si="26"/>
        <v>#VALUE!</v>
      </c>
      <c r="F51" s="136" t="s">
        <v>89</v>
      </c>
      <c r="G51" s="78" t="e">
        <f t="shared" si="27"/>
        <v>#VALUE!</v>
      </c>
      <c r="H51" s="136" t="s">
        <v>89</v>
      </c>
      <c r="I51" s="78" t="e">
        <f t="shared" si="24"/>
        <v>#VALUE!</v>
      </c>
      <c r="J51" s="131">
        <v>461</v>
      </c>
      <c r="K51" s="78">
        <f t="shared" si="28"/>
        <v>30.733333333333334</v>
      </c>
      <c r="L51" s="79" t="s">
        <v>14</v>
      </c>
    </row>
    <row r="53" spans="1:12" x14ac:dyDescent="0.25">
      <c r="A53" s="30" t="s">
        <v>97</v>
      </c>
      <c r="B53" s="31">
        <v>2</v>
      </c>
      <c r="C53" s="32">
        <v>44.985999999999997</v>
      </c>
      <c r="D53" s="78" t="s">
        <v>89</v>
      </c>
      <c r="E53" s="78" t="e">
        <f t="shared" ref="E53:E55" si="29">D53/1500*100</f>
        <v>#VALUE!</v>
      </c>
      <c r="F53" s="78" t="s">
        <v>89</v>
      </c>
      <c r="G53" s="78" t="e">
        <f t="shared" ref="G53:G55" si="30">F53/1500*100</f>
        <v>#VALUE!</v>
      </c>
      <c r="H53" s="151">
        <v>6.0000000000000001E-3</v>
      </c>
      <c r="I53" s="66">
        <f t="shared" si="24"/>
        <v>16.216216216216218</v>
      </c>
      <c r="J53" s="131">
        <v>1121</v>
      </c>
      <c r="K53" s="78">
        <f t="shared" ref="K53:K55" si="31">J53/1500*100</f>
        <v>74.733333333333334</v>
      </c>
      <c r="L53" s="79" t="s">
        <v>14</v>
      </c>
    </row>
    <row r="54" spans="1:12" x14ac:dyDescent="0.25">
      <c r="A54" s="30" t="s">
        <v>98</v>
      </c>
      <c r="B54" s="31">
        <v>2</v>
      </c>
      <c r="C54" s="32">
        <v>44.957000000000001</v>
      </c>
      <c r="D54" s="78" t="s">
        <v>89</v>
      </c>
      <c r="E54" s="78" t="e">
        <f t="shared" si="29"/>
        <v>#VALUE!</v>
      </c>
      <c r="F54" s="78" t="s">
        <v>89</v>
      </c>
      <c r="G54" s="78" t="e">
        <f t="shared" si="30"/>
        <v>#VALUE!</v>
      </c>
      <c r="H54" s="151">
        <v>6.0000000000000001E-3</v>
      </c>
      <c r="I54" s="66">
        <f t="shared" si="24"/>
        <v>16.216216216216218</v>
      </c>
      <c r="J54" s="131">
        <v>893</v>
      </c>
      <c r="K54" s="78">
        <f t="shared" si="31"/>
        <v>59.533333333333339</v>
      </c>
      <c r="L54" s="79" t="s">
        <v>14</v>
      </c>
    </row>
    <row r="55" spans="1:12" x14ac:dyDescent="0.25">
      <c r="A55" s="30" t="s">
        <v>99</v>
      </c>
      <c r="B55" s="90">
        <v>2</v>
      </c>
      <c r="C55" s="32">
        <v>44.838000000000001</v>
      </c>
      <c r="D55" s="136" t="s">
        <v>89</v>
      </c>
      <c r="E55" s="78" t="e">
        <f t="shared" si="29"/>
        <v>#VALUE!</v>
      </c>
      <c r="F55" s="136" t="s">
        <v>89</v>
      </c>
      <c r="G55" s="78" t="e">
        <f t="shared" si="30"/>
        <v>#VALUE!</v>
      </c>
      <c r="H55" s="152">
        <v>4.1999999999999997E-3</v>
      </c>
      <c r="I55" s="66">
        <f t="shared" si="24"/>
        <v>11.351351351351351</v>
      </c>
      <c r="J55" s="131">
        <v>950</v>
      </c>
      <c r="K55" s="78">
        <f t="shared" si="31"/>
        <v>63.333333333333329</v>
      </c>
      <c r="L55" s="79" t="s">
        <v>14</v>
      </c>
    </row>
    <row r="57" spans="1:12" x14ac:dyDescent="0.25">
      <c r="A57" s="30" t="s">
        <v>105</v>
      </c>
      <c r="B57" s="31">
        <v>2</v>
      </c>
      <c r="C57" s="32">
        <v>83.926000000000002</v>
      </c>
      <c r="D57" s="100">
        <v>1.5E-5</v>
      </c>
      <c r="E57" s="105">
        <f t="shared" ref="E57:E59" si="32">D57/0.022*100</f>
        <v>6.8181818181818191E-2</v>
      </c>
      <c r="F57" s="100">
        <v>1.5E-6</v>
      </c>
      <c r="G57" s="108">
        <f t="shared" ref="G57:G59" si="33">F57/0.0000057*100</f>
        <v>26.315789473684216</v>
      </c>
      <c r="H57" s="71">
        <v>1.0999999999999999E-2</v>
      </c>
      <c r="I57" s="66">
        <f t="shared" ref="I57:I59" si="34">H57/0.037*100</f>
        <v>29.72972972972973</v>
      </c>
      <c r="J57" s="69">
        <v>1038</v>
      </c>
      <c r="K57" s="66">
        <f t="shared" ref="K57:K59" si="35">J57/1500*100</f>
        <v>69.199999999999989</v>
      </c>
      <c r="L57" s="79" t="s">
        <v>14</v>
      </c>
    </row>
    <row r="58" spans="1:12" x14ac:dyDescent="0.25">
      <c r="A58" s="30" t="s">
        <v>106</v>
      </c>
      <c r="B58" s="31">
        <v>2</v>
      </c>
      <c r="C58" s="32">
        <v>84.201999999999998</v>
      </c>
      <c r="D58" s="100">
        <v>1.8E-5</v>
      </c>
      <c r="E58" s="105">
        <f t="shared" si="32"/>
        <v>8.1818181818181832E-2</v>
      </c>
      <c r="F58" s="100">
        <v>1.7E-6</v>
      </c>
      <c r="G58" s="108">
        <f t="shared" si="33"/>
        <v>29.824561403508774</v>
      </c>
      <c r="H58" s="71">
        <v>1.17E-2</v>
      </c>
      <c r="I58" s="66">
        <f t="shared" si="34"/>
        <v>31.621621621621625</v>
      </c>
      <c r="J58" s="69">
        <v>998</v>
      </c>
      <c r="K58" s="66">
        <f t="shared" si="35"/>
        <v>66.533333333333331</v>
      </c>
      <c r="L58" s="79" t="s">
        <v>14</v>
      </c>
    </row>
    <row r="59" spans="1:12" x14ac:dyDescent="0.25">
      <c r="A59" s="30" t="s">
        <v>107</v>
      </c>
      <c r="B59" s="90">
        <v>2</v>
      </c>
      <c r="C59" s="32">
        <v>80.194000000000003</v>
      </c>
      <c r="D59" s="100">
        <v>1.5999999999999999E-5</v>
      </c>
      <c r="E59" s="105">
        <f t="shared" si="32"/>
        <v>7.2727272727272724E-2</v>
      </c>
      <c r="F59" s="100">
        <v>1.7E-6</v>
      </c>
      <c r="G59" s="108">
        <f t="shared" si="33"/>
        <v>29.824561403508774</v>
      </c>
      <c r="H59" s="71">
        <v>9.4999999999999998E-3</v>
      </c>
      <c r="I59" s="66">
        <f t="shared" si="34"/>
        <v>25.675675675675674</v>
      </c>
      <c r="J59" s="69">
        <v>920</v>
      </c>
      <c r="K59" s="66">
        <f t="shared" si="35"/>
        <v>61.333333333333329</v>
      </c>
      <c r="L59" s="79" t="s">
        <v>14</v>
      </c>
    </row>
    <row r="61" spans="1:12" x14ac:dyDescent="0.25">
      <c r="B61" s="113" t="s">
        <v>90</v>
      </c>
      <c r="C61" s="114">
        <f>MAX(C5:C59)</f>
        <v>91.42</v>
      </c>
    </row>
    <row r="62" spans="1:12" x14ac:dyDescent="0.25">
      <c r="B62" s="113" t="s">
        <v>91</v>
      </c>
      <c r="C62" s="115">
        <f>C61*1.1</f>
        <v>100.56200000000001</v>
      </c>
    </row>
    <row r="64" spans="1:12" ht="17.25" x14ac:dyDescent="0.25">
      <c r="A64" s="139" t="s">
        <v>74</v>
      </c>
    </row>
  </sheetData>
  <mergeCells count="1">
    <mergeCell ref="A2:L2"/>
  </mergeCells>
  <pageMargins left="0.5" right="0.5" top="0.75" bottom="0.5" header="0.5" footer="0.5"/>
  <pageSetup scale="48" orientation="landscape" r:id="rId1"/>
  <headerFooter alignWithMargins="0">
    <oddHeader>&amp;CAppendix C</oddHeader>
    <oddFooter>&amp;LPotlatch Land and Lumber, LLC - St. Maries Complex
Title V Permit No. R10T5090000 Statement of Basis&amp;RPage C-&amp;P of C-&amp;N</oddFooter>
  </headerFooter>
  <colBreaks count="1" manualBreakCount="1">
    <brk id="12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2025-06-10T23:55:37+00:00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0cf4664c-7bfc-4a1c-a3c2-0ec34041c5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4F23CDB1D634DB6ED56CF9B222E3E" ma:contentTypeVersion="14" ma:contentTypeDescription="Create a new document." ma:contentTypeScope="" ma:versionID="910174d6a4bd0f44103edf12e2f503be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0cf4664c-7bfc-4a1c-a3c2-0ec34041c5ad" targetNamespace="http://schemas.microsoft.com/office/2006/metadata/properties" ma:root="true" ma:fieldsID="329f328c9bff8ded12cd8fa6669f7003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0cf4664c-7bfc-4a1c-a3c2-0ec34041c5ad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a90d38a-e265-479b-b74b-b20fbdfb2ca4}" ma:internalName="TaxCatchAllLabel" ma:readOnly="true" ma:showField="CatchAllDataLabel" ma:web="43af8e04-8cf5-4590-8ae2-427f301b1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a90d38a-e265-479b-b74b-b20fbdfb2ca4}" ma:internalName="TaxCatchAll" ma:showField="CatchAllData" ma:web="43af8e04-8cf5-4590-8ae2-427f301b1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4664c-7bfc-4a1c-a3c2-0ec34041c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5D0B3-20D5-40AD-94C0-341FB2D20A56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f677f2db-5a6b-450f-9af0-8ca3d8fc6f32"/>
  </ds:schemaRefs>
</ds:datastoreItem>
</file>

<file path=customXml/itemProps2.xml><?xml version="1.0" encoding="utf-8"?>
<ds:datastoreItem xmlns:ds="http://schemas.openxmlformats.org/officeDocument/2006/customXml" ds:itemID="{AD93A261-ECC4-4E31-A20A-8F4C94496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1DBD9-54F0-46CE-85F5-1B929AB2BE8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A69D132-67B1-4A73-AE41-682C65C8D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Title</vt:lpstr>
      <vt:lpstr>CE Boiler (PB-1) - Opacity</vt:lpstr>
      <vt:lpstr>Riley Boiler (PB-2) - Opacity</vt:lpstr>
      <vt:lpstr>CE Boiler (PB-1) - O2</vt:lpstr>
      <vt:lpstr>Riley Boiler (PB-2) - O2</vt:lpstr>
      <vt:lpstr>CE Boiler (PB-1) - Steam</vt:lpstr>
      <vt:lpstr>Riley Boiler (PB-2) - Steam</vt:lpstr>
      <vt:lpstr>'CE Boiler (PB-1) - O2'!Print_Area</vt:lpstr>
      <vt:lpstr>'CE Boiler (PB-1) - Opacity'!Print_Area</vt:lpstr>
      <vt:lpstr>'CE Boiler (PB-1) - Steam'!Print_Area</vt:lpstr>
      <vt:lpstr>'Riley Boiler (PB-2) - O2'!Print_Area</vt:lpstr>
      <vt:lpstr>'Riley Boiler (PB-2) - Opacity'!Print_Area</vt:lpstr>
      <vt:lpstr>'Riley Boiler (PB-2) - Steam'!Print_Area</vt:lpstr>
      <vt:lpstr>Title!Print_Area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Heitkamp</dc:creator>
  <cp:keywords/>
  <dc:description/>
  <cp:lastModifiedBy>Glass, Geoffrey</cp:lastModifiedBy>
  <cp:revision/>
  <dcterms:created xsi:type="dcterms:W3CDTF">2017-01-26T22:23:09Z</dcterms:created>
  <dcterms:modified xsi:type="dcterms:W3CDTF">2025-09-29T16:10:42Z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0x010100E404F23CDB1D634DB6ED56CF9B222E3E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e3f09c3df709400db2417a7161762d62">
    <vt:lpwstr/>
  </property>
  <property fmtid="{D5CDD505-2E9C-101B-9397-08002B2CF9AE}" pid="8" name="EPA_x0020_Subject">
    <vt:lpwstr/>
  </property>
  <property fmtid="{D5CDD505-2E9C-101B-9397-08002B2CF9AE}" pid="9" name="EPA Subject">
    <vt:lpwstr/>
  </property>
</Properties>
</file>