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epa-my.sharepoint.com/personal/lindsay_sarah_epa_gov/Documents/Desktop/in progress/D4/"/>
    </mc:Choice>
  </mc:AlternateContent>
  <xr:revisionPtr revIDLastSave="1938" documentId="8_{514A722D-1983-4D1D-8E7E-00F25418E67C}" xr6:coauthVersionLast="47" xr6:coauthVersionMax="47" xr10:uidLastSave="{2D7432E4-7017-4639-BEE6-F62C52FEA208}"/>
  <bookViews>
    <workbookView xWindow="-110" yWindow="-110" windowWidth="19420" windowHeight="10300" xr2:uid="{93A2556B-31A5-469F-8582-7AB25D32DAAC}"/>
  </bookViews>
  <sheets>
    <sheet name="Cover Page" sheetId="5" r:id="rId1"/>
    <sheet name="READ ME" sheetId="9" r:id="rId2"/>
    <sheet name="Inputs" sheetId="6" r:id="rId3"/>
    <sheet name="Exposure " sheetId="11" r:id="rId4"/>
    <sheet name="Risk Estimates" sheetId="12" r:id="rId5"/>
    <sheet name="Bounding Analysis" sheetId="10" r:id="rId6"/>
  </sheets>
  <definedNames>
    <definedName name="_xlnm._FilterDatabase" localSheetId="3" hidden="1">'Exposure '!$A$7:$O$89</definedName>
    <definedName name="_xlnm._FilterDatabase" localSheetId="4" hidden="1">'Risk Estimates'!$A$6:$N$87</definedName>
    <definedName name="_xlnm.Print_Area" localSheetId="2">Inputs!$A$1:$D$32</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0" l="1"/>
  <c r="L83" i="12"/>
  <c r="E83" i="12"/>
  <c r="H86" i="11"/>
  <c r="G83" i="12" s="1"/>
  <c r="I86" i="11"/>
  <c r="H83" i="12" s="1"/>
  <c r="J86" i="11"/>
  <c r="I83" i="12" s="1"/>
  <c r="K86" i="11"/>
  <c r="J83" i="12" s="1"/>
  <c r="M86" i="11"/>
  <c r="N86" i="11"/>
  <c r="M83" i="12" s="1"/>
  <c r="O86" i="11"/>
  <c r="N83" i="12" s="1"/>
  <c r="D57" i="11"/>
  <c r="H85" i="11" l="1"/>
  <c r="I85" i="11"/>
  <c r="J85" i="11"/>
  <c r="K85" i="11"/>
  <c r="M85" i="11"/>
  <c r="N85" i="11"/>
  <c r="O85" i="11"/>
  <c r="E86" i="11"/>
  <c r="F86" i="11"/>
  <c r="E87" i="12"/>
  <c r="F85" i="11"/>
  <c r="E85" i="11"/>
  <c r="E82" i="12"/>
  <c r="E84" i="12"/>
  <c r="E85" i="12"/>
  <c r="E86" i="12"/>
  <c r="O89" i="11"/>
  <c r="N87" i="12" s="1"/>
  <c r="N89" i="11"/>
  <c r="M87" i="12" s="1"/>
  <c r="M89" i="11"/>
  <c r="L87" i="12" s="1"/>
  <c r="K89" i="11"/>
  <c r="J87" i="12" s="1"/>
  <c r="J89" i="11"/>
  <c r="I87" i="12" s="1"/>
  <c r="I89" i="11"/>
  <c r="H87" i="12" s="1"/>
  <c r="H89" i="11"/>
  <c r="G87" i="12" s="1"/>
  <c r="O88" i="11"/>
  <c r="N86" i="12" s="1"/>
  <c r="N88" i="11"/>
  <c r="M86" i="12" s="1"/>
  <c r="M88" i="11"/>
  <c r="L86" i="12" s="1"/>
  <c r="K88" i="11"/>
  <c r="J86" i="12" s="1"/>
  <c r="J88" i="11"/>
  <c r="I86" i="12" s="1"/>
  <c r="I88" i="11"/>
  <c r="H86" i="12" s="1"/>
  <c r="H88" i="11"/>
  <c r="G86" i="12" s="1"/>
  <c r="O87" i="11"/>
  <c r="N85" i="12" s="1"/>
  <c r="N87" i="11"/>
  <c r="M85" i="12" s="1"/>
  <c r="M87" i="11"/>
  <c r="L85" i="12" s="1"/>
  <c r="K87" i="11"/>
  <c r="J85" i="12" s="1"/>
  <c r="J87" i="11"/>
  <c r="I85" i="12" s="1"/>
  <c r="I87" i="11"/>
  <c r="H85" i="12" s="1"/>
  <c r="H87" i="11"/>
  <c r="G85" i="12" s="1"/>
  <c r="O84" i="11"/>
  <c r="N82" i="12" s="1"/>
  <c r="N84" i="11"/>
  <c r="M82" i="12" s="1"/>
  <c r="M84" i="11"/>
  <c r="L82" i="12" s="1"/>
  <c r="K84" i="11"/>
  <c r="J82" i="12" s="1"/>
  <c r="J84" i="11"/>
  <c r="I82" i="12" s="1"/>
  <c r="I84" i="11"/>
  <c r="H82" i="12" s="1"/>
  <c r="H84" i="11"/>
  <c r="G82" i="12" s="1"/>
  <c r="F89" i="11"/>
  <c r="F88" i="11"/>
  <c r="F87" i="11"/>
  <c r="F84" i="11"/>
  <c r="E89" i="11"/>
  <c r="E88" i="11"/>
  <c r="E87" i="11"/>
  <c r="E84" i="11"/>
  <c r="N84" i="12" l="1"/>
  <c r="M84" i="12"/>
  <c r="L84" i="12"/>
  <c r="J84" i="12"/>
  <c r="I84" i="12"/>
  <c r="H84" i="12"/>
  <c r="G84" i="12"/>
  <c r="E82" i="11"/>
  <c r="E78" i="11"/>
  <c r="E76" i="11"/>
  <c r="E64" i="11"/>
  <c r="E74" i="11"/>
  <c r="E72" i="11"/>
  <c r="E70" i="11"/>
  <c r="E68" i="11"/>
  <c r="E66" i="11"/>
  <c r="E38" i="11"/>
  <c r="E36" i="11"/>
  <c r="E34" i="11"/>
  <c r="E32" i="11"/>
  <c r="E30" i="11"/>
  <c r="E28" i="11"/>
  <c r="E26" i="11"/>
  <c r="E20" i="11"/>
  <c r="E18" i="11"/>
  <c r="E10" i="11"/>
  <c r="E11" i="11"/>
  <c r="E12" i="11"/>
  <c r="E13" i="11"/>
  <c r="E22" i="11"/>
  <c r="E24" i="11"/>
  <c r="E40" i="11"/>
  <c r="E42" i="11"/>
  <c r="E44" i="11"/>
  <c r="E46" i="11"/>
  <c r="E48" i="11"/>
  <c r="E50" i="11"/>
  <c r="E52" i="11"/>
  <c r="E54" i="11"/>
  <c r="E56" i="11"/>
  <c r="E58" i="11"/>
  <c r="E60" i="11"/>
  <c r="E62" i="11"/>
  <c r="E67" i="11"/>
  <c r="E69" i="11"/>
  <c r="E71" i="11"/>
  <c r="E73" i="11"/>
  <c r="E75" i="11"/>
  <c r="E80" i="11"/>
  <c r="E76" i="12"/>
  <c r="E78" i="12"/>
  <c r="E80" i="12"/>
  <c r="D81" i="12"/>
  <c r="E81" i="12" s="1"/>
  <c r="D79" i="12"/>
  <c r="E79" i="12" s="1"/>
  <c r="D77" i="12"/>
  <c r="E77" i="12" s="1"/>
  <c r="D75" i="12"/>
  <c r="E75" i="12" s="1"/>
  <c r="H78" i="11"/>
  <c r="G76" i="12" s="1"/>
  <c r="I78" i="11"/>
  <c r="H76" i="12" s="1"/>
  <c r="J78" i="11"/>
  <c r="I76" i="12" s="1"/>
  <c r="K78" i="11"/>
  <c r="J76" i="12" s="1"/>
  <c r="M78" i="11"/>
  <c r="L76" i="12" s="1"/>
  <c r="N78" i="11"/>
  <c r="M76" i="12" s="1"/>
  <c r="O78" i="11"/>
  <c r="N76" i="12" s="1"/>
  <c r="H80" i="11"/>
  <c r="G78" i="12" s="1"/>
  <c r="I80" i="11"/>
  <c r="H78" i="12" s="1"/>
  <c r="J80" i="11"/>
  <c r="I78" i="12" s="1"/>
  <c r="K80" i="11"/>
  <c r="J78" i="12" s="1"/>
  <c r="M80" i="11"/>
  <c r="L78" i="12" s="1"/>
  <c r="N80" i="11"/>
  <c r="M78" i="12" s="1"/>
  <c r="O80" i="11"/>
  <c r="N78" i="12" s="1"/>
  <c r="H82" i="11"/>
  <c r="G80" i="12" s="1"/>
  <c r="I82" i="11"/>
  <c r="H80" i="12" s="1"/>
  <c r="J82" i="11"/>
  <c r="I80" i="12" s="1"/>
  <c r="K82" i="11"/>
  <c r="J80" i="12" s="1"/>
  <c r="M82" i="11"/>
  <c r="L80" i="12" s="1"/>
  <c r="N82" i="11"/>
  <c r="M80" i="12" s="1"/>
  <c r="O82" i="11"/>
  <c r="N80" i="12" s="1"/>
  <c r="D83" i="11"/>
  <c r="M83" i="11" s="1"/>
  <c r="L81" i="12" s="1"/>
  <c r="D81" i="11"/>
  <c r="K81" i="11" s="1"/>
  <c r="J79" i="12" s="1"/>
  <c r="D79" i="11"/>
  <c r="I79" i="11" s="1"/>
  <c r="H77" i="12" s="1"/>
  <c r="D77" i="11"/>
  <c r="E74" i="12"/>
  <c r="F76" i="11"/>
  <c r="H76" i="11"/>
  <c r="G74" i="12" s="1"/>
  <c r="I76" i="11"/>
  <c r="H74" i="12" s="1"/>
  <c r="J76" i="11"/>
  <c r="I74" i="12" s="1"/>
  <c r="K76" i="11"/>
  <c r="J74" i="12" s="1"/>
  <c r="M76" i="11"/>
  <c r="L74" i="12" s="1"/>
  <c r="N76" i="11"/>
  <c r="M74" i="12" s="1"/>
  <c r="O76" i="11"/>
  <c r="N74" i="12" s="1"/>
  <c r="F78" i="11"/>
  <c r="F80" i="11"/>
  <c r="F82" i="11"/>
  <c r="E77" i="11" l="1"/>
  <c r="E79" i="11"/>
  <c r="E81" i="11"/>
  <c r="E83" i="11"/>
  <c r="O77" i="11"/>
  <c r="N75" i="12" s="1"/>
  <c r="F81" i="11"/>
  <c r="O83" i="11"/>
  <c r="N81" i="12" s="1"/>
  <c r="N83" i="11"/>
  <c r="M81" i="12" s="1"/>
  <c r="K83" i="11"/>
  <c r="J81" i="12" s="1"/>
  <c r="M81" i="11"/>
  <c r="L79" i="12" s="1"/>
  <c r="J83" i="11"/>
  <c r="I81" i="12" s="1"/>
  <c r="J81" i="11"/>
  <c r="I79" i="12" s="1"/>
  <c r="M79" i="11"/>
  <c r="L77" i="12" s="1"/>
  <c r="N81" i="11"/>
  <c r="M79" i="12" s="1"/>
  <c r="H81" i="11"/>
  <c r="G79" i="12" s="1"/>
  <c r="I83" i="11"/>
  <c r="H81" i="12" s="1"/>
  <c r="O81" i="11"/>
  <c r="N79" i="12" s="1"/>
  <c r="F79" i="11"/>
  <c r="H83" i="11"/>
  <c r="G81" i="12" s="1"/>
  <c r="F83" i="11"/>
  <c r="I81" i="11"/>
  <c r="H79" i="12" s="1"/>
  <c r="O79" i="11"/>
  <c r="N77" i="12" s="1"/>
  <c r="N79" i="11"/>
  <c r="M77" i="12" s="1"/>
  <c r="H79" i="11"/>
  <c r="G77" i="12" s="1"/>
  <c r="J77" i="11"/>
  <c r="I75" i="12" s="1"/>
  <c r="I77" i="11"/>
  <c r="H75" i="12" s="1"/>
  <c r="H77" i="11"/>
  <c r="G75" i="12" s="1"/>
  <c r="K77" i="11"/>
  <c r="J75" i="12" s="1"/>
  <c r="F77" i="11"/>
  <c r="N77" i="11"/>
  <c r="M75" i="12" s="1"/>
  <c r="K79" i="11"/>
  <c r="J77" i="12" s="1"/>
  <c r="M77" i="11"/>
  <c r="L75" i="12" s="1"/>
  <c r="J79" i="11"/>
  <c r="I77" i="12" s="1"/>
  <c r="E73" i="12" l="1"/>
  <c r="E72" i="12"/>
  <c r="E71" i="12"/>
  <c r="E70" i="12"/>
  <c r="E69" i="12"/>
  <c r="E68" i="12"/>
  <c r="E67" i="12"/>
  <c r="E66" i="12"/>
  <c r="E65" i="12"/>
  <c r="E64" i="12"/>
  <c r="F66" i="11"/>
  <c r="H66" i="11"/>
  <c r="G64" i="12" s="1"/>
  <c r="I66" i="11"/>
  <c r="H64" i="12" s="1"/>
  <c r="J66" i="11"/>
  <c r="I64" i="12" s="1"/>
  <c r="K66" i="11"/>
  <c r="J64" i="12" s="1"/>
  <c r="M66" i="11"/>
  <c r="L64" i="12" s="1"/>
  <c r="N66" i="11"/>
  <c r="M64" i="12" s="1"/>
  <c r="O66" i="11"/>
  <c r="N64" i="12" s="1"/>
  <c r="F67" i="11"/>
  <c r="H67" i="11"/>
  <c r="G65" i="12" s="1"/>
  <c r="I67" i="11"/>
  <c r="H65" i="12" s="1"/>
  <c r="J67" i="11"/>
  <c r="I65" i="12" s="1"/>
  <c r="K67" i="11"/>
  <c r="J65" i="12" s="1"/>
  <c r="M67" i="11"/>
  <c r="L65" i="12" s="1"/>
  <c r="N67" i="11"/>
  <c r="M65" i="12" s="1"/>
  <c r="O67" i="11"/>
  <c r="N65" i="12" s="1"/>
  <c r="F68" i="11"/>
  <c r="H68" i="11"/>
  <c r="G66" i="12" s="1"/>
  <c r="I68" i="11"/>
  <c r="H66" i="12" s="1"/>
  <c r="J68" i="11"/>
  <c r="I66" i="12" s="1"/>
  <c r="K68" i="11"/>
  <c r="J66" i="12" s="1"/>
  <c r="M68" i="11"/>
  <c r="L66" i="12" s="1"/>
  <c r="N68" i="11"/>
  <c r="M66" i="12" s="1"/>
  <c r="O68" i="11"/>
  <c r="N66" i="12" s="1"/>
  <c r="F69" i="11"/>
  <c r="H69" i="11"/>
  <c r="G67" i="12" s="1"/>
  <c r="I69" i="11"/>
  <c r="H67" i="12" s="1"/>
  <c r="J69" i="11"/>
  <c r="I67" i="12" s="1"/>
  <c r="K69" i="11"/>
  <c r="J67" i="12" s="1"/>
  <c r="M69" i="11"/>
  <c r="L67" i="12" s="1"/>
  <c r="N69" i="11"/>
  <c r="M67" i="12" s="1"/>
  <c r="O69" i="11"/>
  <c r="N67" i="12" s="1"/>
  <c r="F70" i="11"/>
  <c r="H70" i="11"/>
  <c r="G68" i="12" s="1"/>
  <c r="I70" i="11"/>
  <c r="H68" i="12" s="1"/>
  <c r="J70" i="11"/>
  <c r="I68" i="12" s="1"/>
  <c r="K70" i="11"/>
  <c r="J68" i="12" s="1"/>
  <c r="M70" i="11"/>
  <c r="L68" i="12" s="1"/>
  <c r="N70" i="11"/>
  <c r="M68" i="12" s="1"/>
  <c r="O70" i="11"/>
  <c r="N68" i="12" s="1"/>
  <c r="F71" i="11"/>
  <c r="H71" i="11"/>
  <c r="G69" i="12" s="1"/>
  <c r="I71" i="11"/>
  <c r="H69" i="12" s="1"/>
  <c r="J71" i="11"/>
  <c r="I69" i="12" s="1"/>
  <c r="K71" i="11"/>
  <c r="J69" i="12" s="1"/>
  <c r="M71" i="11"/>
  <c r="L69" i="12" s="1"/>
  <c r="N71" i="11"/>
  <c r="M69" i="12" s="1"/>
  <c r="O71" i="11"/>
  <c r="N69" i="12" s="1"/>
  <c r="F72" i="11"/>
  <c r="H72" i="11"/>
  <c r="G70" i="12" s="1"/>
  <c r="I72" i="11"/>
  <c r="H70" i="12" s="1"/>
  <c r="J72" i="11"/>
  <c r="I70" i="12" s="1"/>
  <c r="K72" i="11"/>
  <c r="J70" i="12" s="1"/>
  <c r="M72" i="11"/>
  <c r="L70" i="12" s="1"/>
  <c r="N72" i="11"/>
  <c r="M70" i="12" s="1"/>
  <c r="O72" i="11"/>
  <c r="N70" i="12" s="1"/>
  <c r="F73" i="11"/>
  <c r="H73" i="11"/>
  <c r="G71" i="12" s="1"/>
  <c r="I73" i="11"/>
  <c r="H71" i="12" s="1"/>
  <c r="J73" i="11"/>
  <c r="I71" i="12" s="1"/>
  <c r="K73" i="11"/>
  <c r="J71" i="12" s="1"/>
  <c r="M73" i="11"/>
  <c r="L71" i="12" s="1"/>
  <c r="N73" i="11"/>
  <c r="M71" i="12" s="1"/>
  <c r="O73" i="11"/>
  <c r="N71" i="12" s="1"/>
  <c r="F74" i="11"/>
  <c r="H74" i="11"/>
  <c r="G72" i="12" s="1"/>
  <c r="I74" i="11"/>
  <c r="H72" i="12" s="1"/>
  <c r="J74" i="11"/>
  <c r="I72" i="12" s="1"/>
  <c r="K74" i="11"/>
  <c r="J72" i="12" s="1"/>
  <c r="M74" i="11"/>
  <c r="L72" i="12" s="1"/>
  <c r="N74" i="11"/>
  <c r="M72" i="12" s="1"/>
  <c r="O74" i="11"/>
  <c r="N72" i="12" s="1"/>
  <c r="F75" i="11"/>
  <c r="H75" i="11"/>
  <c r="G73" i="12" s="1"/>
  <c r="I75" i="11"/>
  <c r="H73" i="12" s="1"/>
  <c r="J75" i="11"/>
  <c r="I73" i="12" s="1"/>
  <c r="K75" i="11"/>
  <c r="J73" i="12" s="1"/>
  <c r="M75" i="11"/>
  <c r="L73" i="12" s="1"/>
  <c r="N75" i="11"/>
  <c r="M73" i="12" s="1"/>
  <c r="O75" i="11"/>
  <c r="N73" i="12" s="1"/>
  <c r="D9" i="11" l="1"/>
  <c r="C4" i="6"/>
  <c r="B4" i="6"/>
  <c r="D7" i="12"/>
  <c r="D61" i="12"/>
  <c r="D59" i="12" s="1"/>
  <c r="D63" i="12" s="1"/>
  <c r="D57" i="12"/>
  <c r="D53" i="12"/>
  <c r="D39" i="12" s="1"/>
  <c r="D23" i="12" s="1"/>
  <c r="D51" i="12"/>
  <c r="D49" i="12"/>
  <c r="D47" i="12" s="1"/>
  <c r="D43" i="12" s="1"/>
  <c r="D41" i="12"/>
  <c r="D37" i="12"/>
  <c r="D35" i="12"/>
  <c r="D19" i="12" s="1"/>
  <c r="D33" i="12"/>
  <c r="D31" i="12"/>
  <c r="D29" i="12"/>
  <c r="D25" i="12"/>
  <c r="D27" i="12" s="1"/>
  <c r="D21" i="12"/>
  <c r="D45" i="12" s="1"/>
  <c r="D17" i="12"/>
  <c r="F9" i="11" l="1"/>
  <c r="E9" i="11"/>
  <c r="K20" i="11" l="1"/>
  <c r="J18" i="12" s="1"/>
  <c r="K22" i="11"/>
  <c r="J20" i="12" s="1"/>
  <c r="K24" i="11"/>
  <c r="J22" i="12" s="1"/>
  <c r="K26" i="11"/>
  <c r="J24" i="12" s="1"/>
  <c r="K28" i="11"/>
  <c r="J26" i="12" s="1"/>
  <c r="K30" i="11"/>
  <c r="J28" i="12" s="1"/>
  <c r="K32" i="11"/>
  <c r="J30" i="12" s="1"/>
  <c r="K34" i="11"/>
  <c r="J32" i="12" s="1"/>
  <c r="K36" i="11"/>
  <c r="J34" i="12" s="1"/>
  <c r="K38" i="11"/>
  <c r="J36" i="12" s="1"/>
  <c r="K40" i="11"/>
  <c r="J38" i="12" s="1"/>
  <c r="K42" i="11"/>
  <c r="J40" i="12" s="1"/>
  <c r="K44" i="11"/>
  <c r="J42" i="12" s="1"/>
  <c r="K46" i="11"/>
  <c r="J44" i="12" s="1"/>
  <c r="K48" i="11"/>
  <c r="J46" i="12" s="1"/>
  <c r="K50" i="11"/>
  <c r="J48" i="12" s="1"/>
  <c r="K52" i="11"/>
  <c r="J50" i="12" s="1"/>
  <c r="K54" i="11"/>
  <c r="J52" i="12" s="1"/>
  <c r="K56" i="11"/>
  <c r="J54" i="12" s="1"/>
  <c r="K58" i="11"/>
  <c r="J56" i="12" s="1"/>
  <c r="K60" i="11"/>
  <c r="J58" i="12" s="1"/>
  <c r="K62" i="11"/>
  <c r="J60" i="12" s="1"/>
  <c r="K64" i="11"/>
  <c r="J62" i="12" s="1"/>
  <c r="K18" i="11"/>
  <c r="J16" i="12" s="1"/>
  <c r="K10" i="11"/>
  <c r="J8" i="12" s="1"/>
  <c r="K11" i="11"/>
  <c r="J9" i="12" s="1"/>
  <c r="K12" i="11"/>
  <c r="J10" i="12" s="1"/>
  <c r="K13" i="11"/>
  <c r="J11" i="12" s="1"/>
  <c r="K9" i="11"/>
  <c r="J7" i="12" s="1"/>
  <c r="H36" i="11"/>
  <c r="G34" i="12" s="1"/>
  <c r="I36" i="11"/>
  <c r="H34" i="12" s="1"/>
  <c r="J36" i="11"/>
  <c r="I34" i="12" s="1"/>
  <c r="M36" i="11"/>
  <c r="L34" i="12" s="1"/>
  <c r="N36" i="11"/>
  <c r="M34" i="12" s="1"/>
  <c r="O36" i="11"/>
  <c r="N34" i="12" s="1"/>
  <c r="H38" i="11"/>
  <c r="G36" i="12" s="1"/>
  <c r="I38" i="11"/>
  <c r="H36" i="12" s="1"/>
  <c r="J38" i="11"/>
  <c r="I36" i="12" s="1"/>
  <c r="M38" i="11"/>
  <c r="L36" i="12" s="1"/>
  <c r="N38" i="11"/>
  <c r="M36" i="12" s="1"/>
  <c r="O38" i="11"/>
  <c r="N36" i="12" s="1"/>
  <c r="H40" i="11"/>
  <c r="G38" i="12" s="1"/>
  <c r="I40" i="11"/>
  <c r="H38" i="12" s="1"/>
  <c r="J40" i="11"/>
  <c r="I38" i="12" s="1"/>
  <c r="M40" i="11"/>
  <c r="L38" i="12" s="1"/>
  <c r="N40" i="11"/>
  <c r="M38" i="12" s="1"/>
  <c r="O40" i="11"/>
  <c r="N38" i="12" s="1"/>
  <c r="H42" i="11"/>
  <c r="G40" i="12" s="1"/>
  <c r="I42" i="11"/>
  <c r="H40" i="12" s="1"/>
  <c r="J42" i="11"/>
  <c r="I40" i="12" s="1"/>
  <c r="M42" i="11"/>
  <c r="L40" i="12" s="1"/>
  <c r="N42" i="11"/>
  <c r="M40" i="12" s="1"/>
  <c r="O42" i="11"/>
  <c r="N40" i="12" s="1"/>
  <c r="H44" i="11"/>
  <c r="G42" i="12" s="1"/>
  <c r="I44" i="11"/>
  <c r="H42" i="12" s="1"/>
  <c r="J44" i="11"/>
  <c r="I42" i="12" s="1"/>
  <c r="M44" i="11"/>
  <c r="L42" i="12" s="1"/>
  <c r="N44" i="11"/>
  <c r="M42" i="12" s="1"/>
  <c r="O44" i="11"/>
  <c r="N42" i="12" s="1"/>
  <c r="H46" i="11"/>
  <c r="G44" i="12" s="1"/>
  <c r="I46" i="11"/>
  <c r="H44" i="12" s="1"/>
  <c r="J46" i="11"/>
  <c r="I44" i="12" s="1"/>
  <c r="M46" i="11"/>
  <c r="L44" i="12" s="1"/>
  <c r="N46" i="11"/>
  <c r="M44" i="12" s="1"/>
  <c r="O46" i="11"/>
  <c r="N44" i="12" s="1"/>
  <c r="H48" i="11"/>
  <c r="G46" i="12" s="1"/>
  <c r="I48" i="11"/>
  <c r="H46" i="12" s="1"/>
  <c r="J48" i="11"/>
  <c r="I46" i="12" s="1"/>
  <c r="M48" i="11"/>
  <c r="L46" i="12" s="1"/>
  <c r="N48" i="11"/>
  <c r="M46" i="12" s="1"/>
  <c r="O48" i="11"/>
  <c r="N46" i="12" s="1"/>
  <c r="H50" i="11"/>
  <c r="G48" i="12" s="1"/>
  <c r="I50" i="11"/>
  <c r="H48" i="12" s="1"/>
  <c r="J50" i="11"/>
  <c r="I48" i="12" s="1"/>
  <c r="M50" i="11"/>
  <c r="L48" i="12" s="1"/>
  <c r="N50" i="11"/>
  <c r="M48" i="12" s="1"/>
  <c r="O50" i="11"/>
  <c r="N48" i="12" s="1"/>
  <c r="H52" i="11"/>
  <c r="G50" i="12" s="1"/>
  <c r="I52" i="11"/>
  <c r="H50" i="12" s="1"/>
  <c r="J52" i="11"/>
  <c r="I50" i="12" s="1"/>
  <c r="M52" i="11"/>
  <c r="L50" i="12" s="1"/>
  <c r="N52" i="11"/>
  <c r="M50" i="12" s="1"/>
  <c r="O52" i="11"/>
  <c r="N50" i="12" s="1"/>
  <c r="H54" i="11"/>
  <c r="G52" i="12" s="1"/>
  <c r="I54" i="11"/>
  <c r="H52" i="12" s="1"/>
  <c r="J54" i="11"/>
  <c r="I52" i="12" s="1"/>
  <c r="M54" i="11"/>
  <c r="L52" i="12" s="1"/>
  <c r="N54" i="11"/>
  <c r="M52" i="12" s="1"/>
  <c r="O54" i="11"/>
  <c r="N52" i="12" s="1"/>
  <c r="H56" i="11"/>
  <c r="G54" i="12" s="1"/>
  <c r="I56" i="11"/>
  <c r="H54" i="12" s="1"/>
  <c r="J56" i="11"/>
  <c r="I54" i="12" s="1"/>
  <c r="M56" i="11"/>
  <c r="L54" i="12" s="1"/>
  <c r="N56" i="11"/>
  <c r="M54" i="12" s="1"/>
  <c r="O56" i="11"/>
  <c r="N54" i="12" s="1"/>
  <c r="H58" i="11"/>
  <c r="G56" i="12" s="1"/>
  <c r="I58" i="11"/>
  <c r="H56" i="12" s="1"/>
  <c r="J58" i="11"/>
  <c r="I56" i="12" s="1"/>
  <c r="M58" i="11"/>
  <c r="L56" i="12" s="1"/>
  <c r="N58" i="11"/>
  <c r="M56" i="12" s="1"/>
  <c r="O58" i="11"/>
  <c r="N56" i="12" s="1"/>
  <c r="H60" i="11"/>
  <c r="G58" i="12" s="1"/>
  <c r="I60" i="11"/>
  <c r="H58" i="12" s="1"/>
  <c r="J60" i="11"/>
  <c r="I58" i="12" s="1"/>
  <c r="M60" i="11"/>
  <c r="L58" i="12" s="1"/>
  <c r="N60" i="11"/>
  <c r="M58" i="12" s="1"/>
  <c r="O60" i="11"/>
  <c r="N58" i="12" s="1"/>
  <c r="H62" i="11"/>
  <c r="G60" i="12" s="1"/>
  <c r="I62" i="11"/>
  <c r="H60" i="12" s="1"/>
  <c r="J62" i="11"/>
  <c r="I60" i="12" s="1"/>
  <c r="M62" i="11"/>
  <c r="L60" i="12" s="1"/>
  <c r="N62" i="11"/>
  <c r="M60" i="12" s="1"/>
  <c r="O62" i="11"/>
  <c r="N60" i="12" s="1"/>
  <c r="H64" i="11"/>
  <c r="G62" i="12" s="1"/>
  <c r="I64" i="11"/>
  <c r="H62" i="12" s="1"/>
  <c r="J64" i="11"/>
  <c r="I62" i="12" s="1"/>
  <c r="M64" i="11"/>
  <c r="L62" i="12" s="1"/>
  <c r="N64" i="11"/>
  <c r="M62" i="12" s="1"/>
  <c r="O64" i="11"/>
  <c r="N62" i="12" s="1"/>
  <c r="D65" i="11"/>
  <c r="E65" i="11" s="1"/>
  <c r="F64" i="11"/>
  <c r="D63" i="11"/>
  <c r="E63" i="11" s="1"/>
  <c r="F62" i="11"/>
  <c r="D61" i="11"/>
  <c r="E61" i="11" s="1"/>
  <c r="F60" i="11"/>
  <c r="D59" i="11"/>
  <c r="E59" i="11" s="1"/>
  <c r="F58" i="11"/>
  <c r="E57" i="11"/>
  <c r="F56" i="11"/>
  <c r="D55" i="11"/>
  <c r="E55" i="11" s="1"/>
  <c r="F54" i="11"/>
  <c r="D53" i="11"/>
  <c r="E53" i="11" s="1"/>
  <c r="F52" i="11"/>
  <c r="D51" i="11"/>
  <c r="E51" i="11" s="1"/>
  <c r="F50" i="11"/>
  <c r="D49" i="11"/>
  <c r="E49" i="11" s="1"/>
  <c r="F48" i="11"/>
  <c r="D47" i="11"/>
  <c r="E47" i="11" s="1"/>
  <c r="F46" i="11"/>
  <c r="D45" i="11"/>
  <c r="E45" i="11" s="1"/>
  <c r="F44" i="11"/>
  <c r="D43" i="11"/>
  <c r="E43" i="11" s="1"/>
  <c r="F42" i="11"/>
  <c r="D41" i="11"/>
  <c r="E41" i="11" s="1"/>
  <c r="F40" i="11"/>
  <c r="D39" i="11"/>
  <c r="E39" i="11" s="1"/>
  <c r="F38" i="11"/>
  <c r="D37" i="11"/>
  <c r="E37" i="11" s="1"/>
  <c r="F36" i="11"/>
  <c r="D35" i="11"/>
  <c r="E35" i="11" s="1"/>
  <c r="F34" i="11"/>
  <c r="D33" i="11"/>
  <c r="E33" i="11" s="1"/>
  <c r="F32" i="11"/>
  <c r="D31" i="11"/>
  <c r="E31" i="11" s="1"/>
  <c r="F30" i="11"/>
  <c r="D29" i="11"/>
  <c r="E29" i="11" s="1"/>
  <c r="F28" i="11"/>
  <c r="D27" i="11"/>
  <c r="E27" i="11" s="1"/>
  <c r="F26" i="11"/>
  <c r="E38" i="12"/>
  <c r="E42" i="12"/>
  <c r="E40" i="12"/>
  <c r="E56" i="12"/>
  <c r="E46" i="12"/>
  <c r="E48" i="12"/>
  <c r="E54" i="12"/>
  <c r="E60" i="12"/>
  <c r="E58" i="12"/>
  <c r="E62" i="12"/>
  <c r="E63" i="12"/>
  <c r="E61" i="12"/>
  <c r="E59" i="12"/>
  <c r="E57" i="12"/>
  <c r="E55" i="12"/>
  <c r="E53" i="12"/>
  <c r="E51" i="12"/>
  <c r="E49" i="12"/>
  <c r="E47" i="12"/>
  <c r="E45" i="12"/>
  <c r="F27" i="11" l="1"/>
  <c r="K27" i="11"/>
  <c r="J25" i="12" s="1"/>
  <c r="F29" i="11"/>
  <c r="K29" i="11"/>
  <c r="J27" i="12" s="1"/>
  <c r="F31" i="11"/>
  <c r="K31" i="11"/>
  <c r="J29" i="12" s="1"/>
  <c r="F33" i="11"/>
  <c r="K33" i="11"/>
  <c r="J31" i="12" s="1"/>
  <c r="F35" i="11"/>
  <c r="K35" i="11"/>
  <c r="J33" i="12" s="1"/>
  <c r="H35" i="11"/>
  <c r="G33" i="12" s="1"/>
  <c r="I35" i="11"/>
  <c r="H33" i="12" s="1"/>
  <c r="J35" i="11"/>
  <c r="I33" i="12" s="1"/>
  <c r="M35" i="11"/>
  <c r="L33" i="12" s="1"/>
  <c r="N35" i="11"/>
  <c r="M33" i="12" s="1"/>
  <c r="O35" i="11"/>
  <c r="N33" i="12" s="1"/>
  <c r="F37" i="11"/>
  <c r="K37" i="11"/>
  <c r="J35" i="12" s="1"/>
  <c r="H37" i="11"/>
  <c r="G35" i="12" s="1"/>
  <c r="I37" i="11"/>
  <c r="H35" i="12" s="1"/>
  <c r="J37" i="11"/>
  <c r="I35" i="12" s="1"/>
  <c r="M37" i="11"/>
  <c r="L35" i="12" s="1"/>
  <c r="N37" i="11"/>
  <c r="M35" i="12" s="1"/>
  <c r="O37" i="11"/>
  <c r="N35" i="12" s="1"/>
  <c r="F39" i="11"/>
  <c r="K39" i="11"/>
  <c r="J37" i="12" s="1"/>
  <c r="H39" i="11"/>
  <c r="G37" i="12" s="1"/>
  <c r="I39" i="11"/>
  <c r="H37" i="12" s="1"/>
  <c r="J39" i="11"/>
  <c r="I37" i="12" s="1"/>
  <c r="M39" i="11"/>
  <c r="L37" i="12" s="1"/>
  <c r="N39" i="11"/>
  <c r="M37" i="12" s="1"/>
  <c r="O39" i="11"/>
  <c r="N37" i="12" s="1"/>
  <c r="F41" i="11"/>
  <c r="K41" i="11"/>
  <c r="J39" i="12" s="1"/>
  <c r="H41" i="11"/>
  <c r="G39" i="12" s="1"/>
  <c r="I41" i="11"/>
  <c r="H39" i="12" s="1"/>
  <c r="J41" i="11"/>
  <c r="I39" i="12" s="1"/>
  <c r="M41" i="11"/>
  <c r="L39" i="12" s="1"/>
  <c r="N41" i="11"/>
  <c r="M39" i="12" s="1"/>
  <c r="O41" i="11"/>
  <c r="N39" i="12" s="1"/>
  <c r="F43" i="11"/>
  <c r="K43" i="11"/>
  <c r="J41" i="12" s="1"/>
  <c r="H43" i="11"/>
  <c r="G41" i="12" s="1"/>
  <c r="I43" i="11"/>
  <c r="H41" i="12" s="1"/>
  <c r="J43" i="11"/>
  <c r="I41" i="12" s="1"/>
  <c r="M43" i="11"/>
  <c r="L41" i="12" s="1"/>
  <c r="N43" i="11"/>
  <c r="M41" i="12" s="1"/>
  <c r="O43" i="11"/>
  <c r="N41" i="12" s="1"/>
  <c r="F45" i="11"/>
  <c r="K45" i="11"/>
  <c r="J43" i="12" s="1"/>
  <c r="H45" i="11"/>
  <c r="G43" i="12" s="1"/>
  <c r="I45" i="11"/>
  <c r="H43" i="12" s="1"/>
  <c r="J45" i="11"/>
  <c r="I43" i="12" s="1"/>
  <c r="M45" i="11"/>
  <c r="L43" i="12" s="1"/>
  <c r="N45" i="11"/>
  <c r="M43" i="12" s="1"/>
  <c r="O45" i="11"/>
  <c r="N43" i="12" s="1"/>
  <c r="F47" i="11"/>
  <c r="K47" i="11"/>
  <c r="J45" i="12" s="1"/>
  <c r="H47" i="11"/>
  <c r="G45" i="12" s="1"/>
  <c r="I47" i="11"/>
  <c r="H45" i="12" s="1"/>
  <c r="J47" i="11"/>
  <c r="I45" i="12" s="1"/>
  <c r="M47" i="11"/>
  <c r="L45" i="12" s="1"/>
  <c r="N47" i="11"/>
  <c r="M45" i="12" s="1"/>
  <c r="O47" i="11"/>
  <c r="N45" i="12" s="1"/>
  <c r="F49" i="11"/>
  <c r="K49" i="11"/>
  <c r="J47" i="12" s="1"/>
  <c r="H49" i="11"/>
  <c r="G47" i="12" s="1"/>
  <c r="I49" i="11"/>
  <c r="H47" i="12" s="1"/>
  <c r="J49" i="11"/>
  <c r="I47" i="12" s="1"/>
  <c r="M49" i="11"/>
  <c r="L47" i="12" s="1"/>
  <c r="N49" i="11"/>
  <c r="M47" i="12" s="1"/>
  <c r="O49" i="11"/>
  <c r="N47" i="12" s="1"/>
  <c r="F51" i="11"/>
  <c r="K51" i="11"/>
  <c r="J49" i="12" s="1"/>
  <c r="H51" i="11"/>
  <c r="G49" i="12" s="1"/>
  <c r="I51" i="11"/>
  <c r="H49" i="12" s="1"/>
  <c r="J51" i="11"/>
  <c r="I49" i="12" s="1"/>
  <c r="M51" i="11"/>
  <c r="L49" i="12" s="1"/>
  <c r="N51" i="11"/>
  <c r="M49" i="12" s="1"/>
  <c r="O51" i="11"/>
  <c r="N49" i="12" s="1"/>
  <c r="F53" i="11"/>
  <c r="K53" i="11"/>
  <c r="J51" i="12" s="1"/>
  <c r="H53" i="11"/>
  <c r="G51" i="12" s="1"/>
  <c r="I53" i="11"/>
  <c r="H51" i="12" s="1"/>
  <c r="J53" i="11"/>
  <c r="I51" i="12" s="1"/>
  <c r="M53" i="11"/>
  <c r="L51" i="12" s="1"/>
  <c r="N53" i="11"/>
  <c r="M51" i="12" s="1"/>
  <c r="O53" i="11"/>
  <c r="N51" i="12" s="1"/>
  <c r="F55" i="11"/>
  <c r="K55" i="11"/>
  <c r="J53" i="12" s="1"/>
  <c r="H55" i="11"/>
  <c r="G53" i="12" s="1"/>
  <c r="I55" i="11"/>
  <c r="H53" i="12" s="1"/>
  <c r="J55" i="11"/>
  <c r="I53" i="12" s="1"/>
  <c r="M55" i="11"/>
  <c r="L53" i="12" s="1"/>
  <c r="N55" i="11"/>
  <c r="M53" i="12" s="1"/>
  <c r="O55" i="11"/>
  <c r="N53" i="12" s="1"/>
  <c r="F57" i="11"/>
  <c r="K57" i="11"/>
  <c r="J55" i="12" s="1"/>
  <c r="H57" i="11"/>
  <c r="G55" i="12" s="1"/>
  <c r="I57" i="11"/>
  <c r="H55" i="12" s="1"/>
  <c r="J57" i="11"/>
  <c r="I55" i="12" s="1"/>
  <c r="M57" i="11"/>
  <c r="L55" i="12" s="1"/>
  <c r="N57" i="11"/>
  <c r="M55" i="12" s="1"/>
  <c r="O57" i="11"/>
  <c r="N55" i="12" s="1"/>
  <c r="F59" i="11"/>
  <c r="K59" i="11"/>
  <c r="J57" i="12" s="1"/>
  <c r="H59" i="11"/>
  <c r="G57" i="12" s="1"/>
  <c r="I59" i="11"/>
  <c r="H57" i="12" s="1"/>
  <c r="J59" i="11"/>
  <c r="I57" i="12" s="1"/>
  <c r="M59" i="11"/>
  <c r="L57" i="12" s="1"/>
  <c r="N59" i="11"/>
  <c r="M57" i="12" s="1"/>
  <c r="O59" i="11"/>
  <c r="N57" i="12" s="1"/>
  <c r="F61" i="11"/>
  <c r="K61" i="11"/>
  <c r="J59" i="12" s="1"/>
  <c r="H61" i="11"/>
  <c r="G59" i="12" s="1"/>
  <c r="I61" i="11"/>
  <c r="H59" i="12" s="1"/>
  <c r="J61" i="11"/>
  <c r="I59" i="12" s="1"/>
  <c r="M61" i="11"/>
  <c r="L59" i="12" s="1"/>
  <c r="N61" i="11"/>
  <c r="M59" i="12" s="1"/>
  <c r="O61" i="11"/>
  <c r="N59" i="12" s="1"/>
  <c r="F63" i="11"/>
  <c r="K63" i="11"/>
  <c r="J61" i="12" s="1"/>
  <c r="H63" i="11"/>
  <c r="G61" i="12" s="1"/>
  <c r="I63" i="11"/>
  <c r="H61" i="12" s="1"/>
  <c r="J63" i="11"/>
  <c r="I61" i="12" s="1"/>
  <c r="M63" i="11"/>
  <c r="L61" i="12" s="1"/>
  <c r="N63" i="11"/>
  <c r="M61" i="12" s="1"/>
  <c r="O63" i="11"/>
  <c r="N61" i="12" s="1"/>
  <c r="F65" i="11"/>
  <c r="K65" i="11"/>
  <c r="J63" i="12" s="1"/>
  <c r="H65" i="11"/>
  <c r="G63" i="12" s="1"/>
  <c r="I65" i="11"/>
  <c r="H63" i="12" s="1"/>
  <c r="J65" i="11"/>
  <c r="I63" i="12" s="1"/>
  <c r="M65" i="11"/>
  <c r="L63" i="12" s="1"/>
  <c r="N65" i="11"/>
  <c r="M63" i="12" s="1"/>
  <c r="O65" i="11"/>
  <c r="N63" i="12" s="1"/>
  <c r="E30" i="12"/>
  <c r="E26" i="12"/>
  <c r="E32" i="12"/>
  <c r="E50" i="12"/>
  <c r="E34" i="12"/>
  <c r="E44" i="12"/>
  <c r="E43" i="12"/>
  <c r="E41" i="12"/>
  <c r="E39" i="12"/>
  <c r="E37" i="12"/>
  <c r="E35" i="12"/>
  <c r="E33" i="12"/>
  <c r="E31" i="12"/>
  <c r="E24" i="12"/>
  <c r="E29" i="12"/>
  <c r="E22" i="12"/>
  <c r="E27" i="12"/>
  <c r="E25" i="12"/>
  <c r="E18" i="12"/>
  <c r="E20" i="12"/>
  <c r="H26" i="11"/>
  <c r="G24" i="12" s="1"/>
  <c r="I26" i="11"/>
  <c r="H24" i="12" s="1"/>
  <c r="J26" i="11"/>
  <c r="I24" i="12" s="1"/>
  <c r="M26" i="11"/>
  <c r="L24" i="12" s="1"/>
  <c r="N26" i="11"/>
  <c r="M24" i="12" s="1"/>
  <c r="O26" i="11"/>
  <c r="N24" i="12" s="1"/>
  <c r="H27" i="11"/>
  <c r="G25" i="12" s="1"/>
  <c r="I27" i="11"/>
  <c r="H25" i="12" s="1"/>
  <c r="J27" i="11"/>
  <c r="I25" i="12" s="1"/>
  <c r="M27" i="11"/>
  <c r="L25" i="12" s="1"/>
  <c r="N27" i="11"/>
  <c r="M25" i="12" s="1"/>
  <c r="O27" i="11"/>
  <c r="N25" i="12" s="1"/>
  <c r="H28" i="11"/>
  <c r="G26" i="12" s="1"/>
  <c r="I28" i="11"/>
  <c r="H26" i="12" s="1"/>
  <c r="J28" i="11"/>
  <c r="I26" i="12" s="1"/>
  <c r="M28" i="11"/>
  <c r="L26" i="12" s="1"/>
  <c r="N28" i="11"/>
  <c r="M26" i="12" s="1"/>
  <c r="O28" i="11"/>
  <c r="N26" i="12" s="1"/>
  <c r="H29" i="11"/>
  <c r="G27" i="12" s="1"/>
  <c r="I29" i="11"/>
  <c r="H27" i="12" s="1"/>
  <c r="J29" i="11"/>
  <c r="I27" i="12" s="1"/>
  <c r="M29" i="11"/>
  <c r="L27" i="12" s="1"/>
  <c r="N29" i="11"/>
  <c r="M27" i="12" s="1"/>
  <c r="O29" i="11"/>
  <c r="N27" i="12" s="1"/>
  <c r="H30" i="11"/>
  <c r="G28" i="12" s="1"/>
  <c r="I30" i="11"/>
  <c r="H28" i="12" s="1"/>
  <c r="J30" i="11"/>
  <c r="I28" i="12" s="1"/>
  <c r="M30" i="11"/>
  <c r="L28" i="12" s="1"/>
  <c r="N30" i="11"/>
  <c r="M28" i="12" s="1"/>
  <c r="O30" i="11"/>
  <c r="N28" i="12" s="1"/>
  <c r="H31" i="11"/>
  <c r="G29" i="12" s="1"/>
  <c r="I31" i="11"/>
  <c r="H29" i="12" s="1"/>
  <c r="J31" i="11"/>
  <c r="I29" i="12" s="1"/>
  <c r="M31" i="11"/>
  <c r="L29" i="12" s="1"/>
  <c r="N31" i="11"/>
  <c r="M29" i="12" s="1"/>
  <c r="O31" i="11"/>
  <c r="N29" i="12" s="1"/>
  <c r="H32" i="11"/>
  <c r="G30" i="12" s="1"/>
  <c r="I32" i="11"/>
  <c r="H30" i="12" s="1"/>
  <c r="J32" i="11"/>
  <c r="I30" i="12" s="1"/>
  <c r="M32" i="11"/>
  <c r="L30" i="12" s="1"/>
  <c r="N32" i="11"/>
  <c r="M30" i="12" s="1"/>
  <c r="O32" i="11"/>
  <c r="N30" i="12" s="1"/>
  <c r="H33" i="11"/>
  <c r="G31" i="12" s="1"/>
  <c r="I33" i="11"/>
  <c r="H31" i="12" s="1"/>
  <c r="J33" i="11"/>
  <c r="I31" i="12" s="1"/>
  <c r="M33" i="11"/>
  <c r="L31" i="12" s="1"/>
  <c r="N33" i="11"/>
  <c r="M31" i="12" s="1"/>
  <c r="O33" i="11"/>
  <c r="N31" i="12" s="1"/>
  <c r="H34" i="11"/>
  <c r="G32" i="12" s="1"/>
  <c r="I34" i="11"/>
  <c r="H32" i="12" s="1"/>
  <c r="J34" i="11"/>
  <c r="I32" i="12" s="1"/>
  <c r="M34" i="11"/>
  <c r="L32" i="12" s="1"/>
  <c r="N34" i="11"/>
  <c r="M32" i="12" s="1"/>
  <c r="O34" i="11"/>
  <c r="N32" i="12" s="1"/>
  <c r="O20" i="11" l="1"/>
  <c r="N18" i="12" s="1"/>
  <c r="O22" i="11"/>
  <c r="N20" i="12" s="1"/>
  <c r="O24" i="11"/>
  <c r="N22" i="12" s="1"/>
  <c r="O18" i="11"/>
  <c r="N16" i="12" s="1"/>
  <c r="O10" i="11"/>
  <c r="N8" i="12" s="1"/>
  <c r="O11" i="11"/>
  <c r="N9" i="12" s="1"/>
  <c r="O12" i="11"/>
  <c r="N10" i="12" s="1"/>
  <c r="O13" i="11"/>
  <c r="N11" i="12" s="1"/>
  <c r="O9" i="11"/>
  <c r="N7" i="12" s="1"/>
  <c r="N20" i="11"/>
  <c r="M18" i="12" s="1"/>
  <c r="N22" i="11"/>
  <c r="M20" i="12" s="1"/>
  <c r="N24" i="11"/>
  <c r="M22" i="12" s="1"/>
  <c r="N10" i="11"/>
  <c r="M8" i="12" s="1"/>
  <c r="N11" i="11"/>
  <c r="M9" i="12" s="1"/>
  <c r="N12" i="11"/>
  <c r="M10" i="12" s="1"/>
  <c r="N13" i="11"/>
  <c r="M11" i="12" s="1"/>
  <c r="M20" i="11"/>
  <c r="L18" i="12" s="1"/>
  <c r="M22" i="11"/>
  <c r="L20" i="12" s="1"/>
  <c r="M24" i="11"/>
  <c r="L22" i="12" s="1"/>
  <c r="N18" i="11"/>
  <c r="M16" i="12" s="1"/>
  <c r="M18" i="11"/>
  <c r="L16" i="12" s="1"/>
  <c r="M10" i="11"/>
  <c r="L8" i="12" s="1"/>
  <c r="M11" i="11"/>
  <c r="L9" i="12" s="1"/>
  <c r="M12" i="11"/>
  <c r="L10" i="12" s="1"/>
  <c r="M13" i="11"/>
  <c r="L11" i="12" s="1"/>
  <c r="N9" i="11"/>
  <c r="M7" i="12" s="1"/>
  <c r="M9" i="11"/>
  <c r="L7" i="12" s="1"/>
  <c r="H20" i="11"/>
  <c r="G18" i="12" s="1"/>
  <c r="I20" i="11"/>
  <c r="H18" i="12" s="1"/>
  <c r="J20" i="11"/>
  <c r="I18" i="12" s="1"/>
  <c r="H22" i="11"/>
  <c r="G20" i="12" s="1"/>
  <c r="I22" i="11"/>
  <c r="H20" i="12" s="1"/>
  <c r="J22" i="11"/>
  <c r="I20" i="12" s="1"/>
  <c r="H24" i="11"/>
  <c r="G22" i="12" s="1"/>
  <c r="I24" i="11"/>
  <c r="H22" i="12" s="1"/>
  <c r="J24" i="11"/>
  <c r="I22" i="12" s="1"/>
  <c r="J18" i="11"/>
  <c r="I16" i="12" s="1"/>
  <c r="I18" i="11"/>
  <c r="H16" i="12" s="1"/>
  <c r="H18" i="11"/>
  <c r="G16" i="12" s="1"/>
  <c r="I10" i="11"/>
  <c r="H8" i="12" s="1"/>
  <c r="J10" i="11"/>
  <c r="I8" i="12" s="1"/>
  <c r="I11" i="11"/>
  <c r="H9" i="12" s="1"/>
  <c r="J11" i="11"/>
  <c r="I9" i="12" s="1"/>
  <c r="I12" i="11"/>
  <c r="H10" i="12" s="1"/>
  <c r="J12" i="11"/>
  <c r="I10" i="12" s="1"/>
  <c r="I13" i="11"/>
  <c r="H11" i="12" s="1"/>
  <c r="J13" i="11"/>
  <c r="I11" i="12" s="1"/>
  <c r="J9" i="11"/>
  <c r="I7" i="12" s="1"/>
  <c r="I9" i="11"/>
  <c r="H7" i="12" s="1"/>
  <c r="H10" i="11"/>
  <c r="G8" i="12" s="1"/>
  <c r="H11" i="11"/>
  <c r="G9" i="12" s="1"/>
  <c r="H12" i="11"/>
  <c r="G10" i="12" s="1"/>
  <c r="H13" i="11"/>
  <c r="G11" i="12" s="1"/>
  <c r="H9" i="11"/>
  <c r="G7" i="12" s="1"/>
  <c r="E7" i="12" l="1"/>
  <c r="E23" i="12"/>
  <c r="E52" i="12"/>
  <c r="E21" i="12"/>
  <c r="E36" i="12"/>
  <c r="E19" i="12"/>
  <c r="E28" i="12"/>
  <c r="E17" i="12"/>
  <c r="E16" i="12"/>
  <c r="E15" i="12"/>
  <c r="E14" i="12"/>
  <c r="E13" i="12"/>
  <c r="E12" i="12"/>
  <c r="E11" i="12"/>
  <c r="E10" i="12"/>
  <c r="E9" i="12"/>
  <c r="E8" i="12"/>
  <c r="D25" i="11"/>
  <c r="E25" i="11" s="1"/>
  <c r="F24" i="11"/>
  <c r="D23" i="11"/>
  <c r="F22" i="11"/>
  <c r="D21" i="11"/>
  <c r="F20" i="11"/>
  <c r="D19" i="11"/>
  <c r="E19" i="11" s="1"/>
  <c r="F18" i="11"/>
  <c r="F17" i="11"/>
  <c r="F16" i="11"/>
  <c r="F15" i="11"/>
  <c r="F14" i="11"/>
  <c r="F13" i="11"/>
  <c r="F12" i="11"/>
  <c r="F11" i="11"/>
  <c r="F10" i="11"/>
  <c r="K19" i="11" l="1"/>
  <c r="J17" i="12" s="1"/>
  <c r="K21" i="11"/>
  <c r="J19" i="12" s="1"/>
  <c r="E21" i="11"/>
  <c r="K23" i="11"/>
  <c r="J21" i="12" s="1"/>
  <c r="E23" i="11"/>
  <c r="K25" i="11"/>
  <c r="J23" i="12" s="1"/>
  <c r="K16" i="11"/>
  <c r="J14" i="12" s="1"/>
  <c r="M16" i="11"/>
  <c r="L14" i="12" s="1"/>
  <c r="N16" i="11"/>
  <c r="M14" i="12" s="1"/>
  <c r="O16" i="11"/>
  <c r="N14" i="12" s="1"/>
  <c r="K14" i="11"/>
  <c r="J12" i="12" s="1"/>
  <c r="M14" i="11"/>
  <c r="L12" i="12" s="1"/>
  <c r="O14" i="11"/>
  <c r="N12" i="12" s="1"/>
  <c r="N14" i="11"/>
  <c r="M12" i="12" s="1"/>
  <c r="K15" i="11"/>
  <c r="J13" i="12" s="1"/>
  <c r="O15" i="11"/>
  <c r="N13" i="12" s="1"/>
  <c r="M15" i="11"/>
  <c r="L13" i="12" s="1"/>
  <c r="N15" i="11"/>
  <c r="M13" i="12" s="1"/>
  <c r="N17" i="11"/>
  <c r="M15" i="12" s="1"/>
  <c r="O17" i="11"/>
  <c r="N15" i="12" s="1"/>
  <c r="M17" i="11"/>
  <c r="L15" i="12" s="1"/>
  <c r="K17" i="11"/>
  <c r="J15" i="12" s="1"/>
  <c r="O19" i="11"/>
  <c r="N17" i="12" s="1"/>
  <c r="H19" i="11"/>
  <c r="G17" i="12" s="1"/>
  <c r="M19" i="11"/>
  <c r="L17" i="12" s="1"/>
  <c r="I19" i="11"/>
  <c r="H17" i="12" s="1"/>
  <c r="J19" i="11"/>
  <c r="I17" i="12" s="1"/>
  <c r="N19" i="11"/>
  <c r="M17" i="12" s="1"/>
  <c r="M21" i="11"/>
  <c r="L19" i="12" s="1"/>
  <c r="O21" i="11"/>
  <c r="N19" i="12" s="1"/>
  <c r="H21" i="11"/>
  <c r="G19" i="12" s="1"/>
  <c r="I21" i="11"/>
  <c r="H19" i="12" s="1"/>
  <c r="N21" i="11"/>
  <c r="M19" i="12" s="1"/>
  <c r="J21" i="11"/>
  <c r="I19" i="12" s="1"/>
  <c r="H14" i="11"/>
  <c r="G12" i="12" s="1"/>
  <c r="J14" i="11"/>
  <c r="I12" i="12" s="1"/>
  <c r="I14" i="11"/>
  <c r="H12" i="12" s="1"/>
  <c r="I23" i="11"/>
  <c r="H21" i="12" s="1"/>
  <c r="N23" i="11"/>
  <c r="M21" i="12" s="1"/>
  <c r="O23" i="11"/>
  <c r="N21" i="12" s="1"/>
  <c r="M23" i="11"/>
  <c r="L21" i="12" s="1"/>
  <c r="H23" i="11"/>
  <c r="G21" i="12" s="1"/>
  <c r="J23" i="11"/>
  <c r="I21" i="12" s="1"/>
  <c r="J15" i="11"/>
  <c r="I13" i="12" s="1"/>
  <c r="H15" i="11"/>
  <c r="G13" i="12" s="1"/>
  <c r="I15" i="11"/>
  <c r="H13" i="12" s="1"/>
  <c r="I16" i="11"/>
  <c r="H14" i="12" s="1"/>
  <c r="J16" i="11"/>
  <c r="I14" i="12" s="1"/>
  <c r="H16" i="11"/>
  <c r="G14" i="12" s="1"/>
  <c r="H25" i="11"/>
  <c r="G23" i="12" s="1"/>
  <c r="I25" i="11"/>
  <c r="H23" i="12" s="1"/>
  <c r="J25" i="11"/>
  <c r="I23" i="12" s="1"/>
  <c r="M25" i="11"/>
  <c r="L23" i="12" s="1"/>
  <c r="N25" i="11"/>
  <c r="M23" i="12" s="1"/>
  <c r="O25" i="11"/>
  <c r="N23" i="12" s="1"/>
  <c r="H17" i="11"/>
  <c r="G15" i="12" s="1"/>
  <c r="I17" i="11"/>
  <c r="H15" i="12" s="1"/>
  <c r="J17" i="11"/>
  <c r="I15" i="12" s="1"/>
  <c r="F23" i="11"/>
  <c r="F25" i="11"/>
  <c r="F21" i="11"/>
  <c r="F19" i="11"/>
  <c r="N2" i="10"/>
  <c r="F9" i="10"/>
  <c r="F8" i="10"/>
  <c r="F7" i="10"/>
  <c r="F6" i="10"/>
  <c r="F12" i="10"/>
  <c r="F14" i="10"/>
  <c r="F16" i="10"/>
  <c r="F18" i="10"/>
  <c r="F10" i="10"/>
  <c r="F2" i="10"/>
  <c r="F3" i="10"/>
  <c r="N3" i="10" s="1"/>
  <c r="F4" i="10"/>
  <c r="F5" i="10"/>
  <c r="E17" i="10"/>
  <c r="F17" i="10" s="1"/>
  <c r="E15" i="10"/>
  <c r="F15" i="10" s="1"/>
  <c r="E13" i="10"/>
  <c r="F13" i="10" s="1"/>
  <c r="I13" i="10" s="1"/>
  <c r="E11" i="10"/>
  <c r="F11" i="10" s="1"/>
  <c r="M6" i="10" l="1"/>
  <c r="M3" i="10"/>
  <c r="L3" i="10"/>
  <c r="I8" i="10"/>
  <c r="I7" i="10"/>
  <c r="J7" i="10"/>
  <c r="N18" i="10"/>
  <c r="N6" i="10"/>
  <c r="L6" i="10"/>
  <c r="N4" i="10"/>
  <c r="H6" i="10"/>
  <c r="N14" i="10"/>
  <c r="M2" i="10"/>
  <c r="L17" i="10"/>
  <c r="N15" i="10"/>
  <c r="H7" i="10"/>
  <c r="L15" i="10"/>
  <c r="I14" i="10"/>
  <c r="M14" i="10"/>
  <c r="L14" i="10"/>
  <c r="N12" i="10"/>
  <c r="I6" i="10"/>
  <c r="L12" i="10"/>
  <c r="N7" i="10"/>
  <c r="J14" i="10"/>
  <c r="M7" i="10"/>
  <c r="J8" i="10"/>
  <c r="L7" i="10"/>
  <c r="L11" i="10"/>
  <c r="M11" i="10"/>
  <c r="N11" i="10"/>
  <c r="M15" i="10"/>
  <c r="H9" i="10"/>
  <c r="J13" i="10"/>
  <c r="L10" i="10"/>
  <c r="L2" i="10"/>
  <c r="L18" i="10"/>
  <c r="I17" i="10"/>
  <c r="J10" i="10"/>
  <c r="N17" i="10"/>
  <c r="N13" i="10"/>
  <c r="N9" i="10"/>
  <c r="N5" i="10"/>
  <c r="I16" i="10"/>
  <c r="J9" i="10"/>
  <c r="M17" i="10"/>
  <c r="M13" i="10"/>
  <c r="M9" i="10"/>
  <c r="M5" i="10"/>
  <c r="L13" i="10"/>
  <c r="L9" i="10"/>
  <c r="L5" i="10"/>
  <c r="M18" i="10"/>
  <c r="M10" i="10"/>
  <c r="N16" i="10"/>
  <c r="N8" i="10"/>
  <c r="I12" i="10"/>
  <c r="J6" i="10"/>
  <c r="M16" i="10"/>
  <c r="M12" i="10"/>
  <c r="M8" i="10"/>
  <c r="M4" i="10"/>
  <c r="N10" i="10"/>
  <c r="I9" i="10"/>
  <c r="L16" i="10"/>
  <c r="L8" i="10"/>
  <c r="L4" i="10"/>
  <c r="J18" i="10"/>
  <c r="J17" i="10"/>
  <c r="J5" i="10"/>
  <c r="I2" i="10"/>
  <c r="I11" i="10"/>
  <c r="I10" i="10"/>
  <c r="J16" i="10"/>
  <c r="J4" i="10"/>
  <c r="J11" i="10"/>
  <c r="I18" i="10"/>
  <c r="J15" i="10"/>
  <c r="J3" i="10"/>
  <c r="I5" i="10"/>
  <c r="J2" i="10"/>
  <c r="I4" i="10"/>
  <c r="I15" i="10"/>
  <c r="I3" i="10"/>
  <c r="J12" i="10"/>
  <c r="H13" i="10"/>
  <c r="H8" i="10"/>
  <c r="H17" i="10"/>
  <c r="H15" i="10"/>
  <c r="H3" i="10"/>
  <c r="H14" i="10"/>
  <c r="H12" i="10"/>
  <c r="H5" i="10"/>
  <c r="H16" i="10"/>
  <c r="H4" i="10"/>
  <c r="H11" i="10"/>
  <c r="H18" i="10"/>
  <c r="H2" i="10"/>
  <c r="H10" i="10"/>
  <c r="C23" i="6" l="1"/>
  <c r="B23" i="6"/>
  <c r="G86" i="11" l="1"/>
  <c r="F83" i="12" s="1"/>
  <c r="G85" i="11"/>
  <c r="F84" i="12" s="1"/>
  <c r="G84" i="11"/>
  <c r="F82" i="12" s="1"/>
  <c r="G88" i="11"/>
  <c r="F86" i="12" s="1"/>
  <c r="G87" i="11"/>
  <c r="F85" i="12" s="1"/>
  <c r="G89" i="11"/>
  <c r="F87" i="12" s="1"/>
  <c r="G80" i="11"/>
  <c r="F78" i="12" s="1"/>
  <c r="G76" i="11"/>
  <c r="F74" i="12" s="1"/>
  <c r="G78" i="11"/>
  <c r="F76" i="12" s="1"/>
  <c r="G82" i="11"/>
  <c r="F80" i="12" s="1"/>
  <c r="G77" i="11"/>
  <c r="F75" i="12" s="1"/>
  <c r="G81" i="11"/>
  <c r="F79" i="12" s="1"/>
  <c r="G79" i="11"/>
  <c r="F77" i="12" s="1"/>
  <c r="G83" i="11"/>
  <c r="F81" i="12" s="1"/>
  <c r="G73" i="11"/>
  <c r="F71" i="12" s="1"/>
  <c r="G70" i="11"/>
  <c r="F68" i="12" s="1"/>
  <c r="G75" i="11"/>
  <c r="F73" i="12" s="1"/>
  <c r="G67" i="11"/>
  <c r="F65" i="12" s="1"/>
  <c r="G72" i="11"/>
  <c r="F70" i="12" s="1"/>
  <c r="G69" i="11"/>
  <c r="F67" i="12" s="1"/>
  <c r="G71" i="11"/>
  <c r="F69" i="12" s="1"/>
  <c r="G66" i="11"/>
  <c r="F64" i="12" s="1"/>
  <c r="G74" i="11"/>
  <c r="F72" i="12" s="1"/>
  <c r="G68" i="11"/>
  <c r="F66" i="12" s="1"/>
  <c r="G9" i="11"/>
  <c r="F7" i="12" s="1"/>
  <c r="G38" i="11"/>
  <c r="F36" i="12" s="1"/>
  <c r="G42" i="11"/>
  <c r="F40" i="12" s="1"/>
  <c r="G46" i="11"/>
  <c r="F44" i="12" s="1"/>
  <c r="G50" i="11"/>
  <c r="F48" i="12" s="1"/>
  <c r="G54" i="11"/>
  <c r="F52" i="12" s="1"/>
  <c r="G58" i="11"/>
  <c r="F56" i="12" s="1"/>
  <c r="G62" i="11"/>
  <c r="F60" i="12" s="1"/>
  <c r="G36" i="11"/>
  <c r="F34" i="12" s="1"/>
  <c r="G40" i="11"/>
  <c r="F38" i="12" s="1"/>
  <c r="G44" i="11"/>
  <c r="F42" i="12" s="1"/>
  <c r="G48" i="11"/>
  <c r="F46" i="12" s="1"/>
  <c r="G52" i="11"/>
  <c r="F50" i="12" s="1"/>
  <c r="G56" i="11"/>
  <c r="F54" i="12" s="1"/>
  <c r="G60" i="11"/>
  <c r="F58" i="12" s="1"/>
  <c r="G64" i="11"/>
  <c r="F62" i="12" s="1"/>
  <c r="G49" i="11"/>
  <c r="F47" i="12" s="1"/>
  <c r="G65" i="11"/>
  <c r="F63" i="12" s="1"/>
  <c r="G28" i="11"/>
  <c r="F26" i="12" s="1"/>
  <c r="G43" i="11"/>
  <c r="F41" i="12" s="1"/>
  <c r="G59" i="11"/>
  <c r="F57" i="12" s="1"/>
  <c r="G61" i="11"/>
  <c r="F59" i="12" s="1"/>
  <c r="G33" i="11"/>
  <c r="F31" i="12" s="1"/>
  <c r="G26" i="11"/>
  <c r="F24" i="12" s="1"/>
  <c r="G30" i="11"/>
  <c r="F28" i="12" s="1"/>
  <c r="G32" i="11"/>
  <c r="F30" i="12" s="1"/>
  <c r="G34" i="11"/>
  <c r="F32" i="12" s="1"/>
  <c r="G39" i="11"/>
  <c r="F37" i="12" s="1"/>
  <c r="G55" i="11"/>
  <c r="F53" i="12" s="1"/>
  <c r="G37" i="11"/>
  <c r="F35" i="12" s="1"/>
  <c r="G53" i="11"/>
  <c r="F51" i="12" s="1"/>
  <c r="G27" i="11"/>
  <c r="F25" i="12" s="1"/>
  <c r="G29" i="11"/>
  <c r="F27" i="12" s="1"/>
  <c r="G31" i="11"/>
  <c r="F29" i="12" s="1"/>
  <c r="G47" i="11"/>
  <c r="F45" i="12" s="1"/>
  <c r="G63" i="11"/>
  <c r="F61" i="12" s="1"/>
  <c r="G41" i="11"/>
  <c r="F39" i="12" s="1"/>
  <c r="G57" i="11"/>
  <c r="F55" i="12" s="1"/>
  <c r="G35" i="11"/>
  <c r="F33" i="12" s="1"/>
  <c r="G51" i="11"/>
  <c r="F49" i="12" s="1"/>
  <c r="G45" i="11"/>
  <c r="F43" i="12" s="1"/>
  <c r="G22" i="11"/>
  <c r="F20" i="12" s="1"/>
  <c r="G24" i="11"/>
  <c r="F22" i="12" s="1"/>
  <c r="G13" i="11"/>
  <c r="F11" i="12" s="1"/>
  <c r="G18" i="11"/>
  <c r="F16" i="12" s="1"/>
  <c r="G10" i="11"/>
  <c r="F8" i="12" s="1"/>
  <c r="G12" i="11"/>
  <c r="F10" i="12" s="1"/>
  <c r="G11" i="11"/>
  <c r="F9" i="12" s="1"/>
  <c r="G20" i="11"/>
  <c r="F18" i="12" s="1"/>
  <c r="G25" i="11"/>
  <c r="F23" i="12" s="1"/>
  <c r="G19" i="11"/>
  <c r="F17" i="12" s="1"/>
  <c r="G23" i="11"/>
  <c r="F21" i="12" s="1"/>
  <c r="G21" i="11"/>
  <c r="F19" i="12" s="1"/>
  <c r="G15" i="11"/>
  <c r="F13" i="12" s="1"/>
  <c r="G16" i="11"/>
  <c r="F14" i="12" s="1"/>
  <c r="G17" i="11"/>
  <c r="F15" i="12" s="1"/>
  <c r="G14" i="11"/>
  <c r="F12" i="12" s="1"/>
  <c r="G4" i="10"/>
  <c r="G11" i="10"/>
  <c r="G13" i="10"/>
  <c r="G10" i="10"/>
  <c r="G18" i="10"/>
  <c r="G2" i="10"/>
  <c r="G9" i="10"/>
  <c r="G15" i="10"/>
  <c r="G3" i="10"/>
  <c r="G16" i="10"/>
  <c r="G7" i="10"/>
  <c r="G12" i="10"/>
  <c r="G17" i="10"/>
  <c r="G14" i="10"/>
  <c r="G5" i="10"/>
  <c r="G8" i="10"/>
  <c r="G6" i="10"/>
  <c r="L86" i="11"/>
  <c r="K83" i="12" s="1"/>
  <c r="L84" i="11"/>
  <c r="K82" i="12" s="1"/>
  <c r="L89" i="11"/>
  <c r="K87" i="12" s="1"/>
  <c r="L87" i="11"/>
  <c r="K85" i="12" s="1"/>
  <c r="L88" i="11"/>
  <c r="K86" i="12" s="1"/>
  <c r="L85" i="11"/>
  <c r="K84" i="12" s="1"/>
  <c r="L82" i="11"/>
  <c r="K80" i="12" s="1"/>
  <c r="L76" i="11"/>
  <c r="K74" i="12" s="1"/>
  <c r="L80" i="11"/>
  <c r="K78" i="12" s="1"/>
  <c r="L78" i="11"/>
  <c r="K76" i="12" s="1"/>
  <c r="L77" i="11"/>
  <c r="K75" i="12" s="1"/>
  <c r="L81" i="11"/>
  <c r="K79" i="12" s="1"/>
  <c r="L83" i="11"/>
  <c r="K81" i="12" s="1"/>
  <c r="L79" i="11"/>
  <c r="K77" i="12" s="1"/>
  <c r="L66" i="11"/>
  <c r="K64" i="12" s="1"/>
  <c r="L74" i="11"/>
  <c r="K72" i="12" s="1"/>
  <c r="L71" i="11"/>
  <c r="K69" i="12" s="1"/>
  <c r="L68" i="11"/>
  <c r="K66" i="12" s="1"/>
  <c r="L73" i="11"/>
  <c r="K71" i="12" s="1"/>
  <c r="L67" i="11"/>
  <c r="K65" i="12" s="1"/>
  <c r="L75" i="11"/>
  <c r="K73" i="12" s="1"/>
  <c r="L72" i="11"/>
  <c r="K70" i="12" s="1"/>
  <c r="L69" i="11"/>
  <c r="K67" i="12" s="1"/>
  <c r="L70" i="11"/>
  <c r="K68" i="12" s="1"/>
  <c r="L36" i="11"/>
  <c r="K34" i="12" s="1"/>
  <c r="L40" i="11"/>
  <c r="K38" i="12" s="1"/>
  <c r="L44" i="11"/>
  <c r="K42" i="12" s="1"/>
  <c r="L48" i="11"/>
  <c r="K46" i="12" s="1"/>
  <c r="L52" i="11"/>
  <c r="K50" i="12" s="1"/>
  <c r="L56" i="11"/>
  <c r="K54" i="12" s="1"/>
  <c r="L60" i="11"/>
  <c r="K58" i="12" s="1"/>
  <c r="L64" i="11"/>
  <c r="K62" i="12" s="1"/>
  <c r="L38" i="11"/>
  <c r="K36" i="12" s="1"/>
  <c r="L42" i="11"/>
  <c r="K40" i="12" s="1"/>
  <c r="L46" i="11"/>
  <c r="K44" i="12" s="1"/>
  <c r="L50" i="11"/>
  <c r="K48" i="12" s="1"/>
  <c r="L54" i="11"/>
  <c r="K52" i="12" s="1"/>
  <c r="L58" i="11"/>
  <c r="K56" i="12" s="1"/>
  <c r="L62" i="11"/>
  <c r="K60" i="12" s="1"/>
  <c r="L45" i="11"/>
  <c r="K43" i="12" s="1"/>
  <c r="L61" i="11"/>
  <c r="K59" i="12" s="1"/>
  <c r="L26" i="11"/>
  <c r="K24" i="12" s="1"/>
  <c r="L28" i="11"/>
  <c r="K26" i="12" s="1"/>
  <c r="L30" i="11"/>
  <c r="K28" i="12" s="1"/>
  <c r="L32" i="11"/>
  <c r="K30" i="12" s="1"/>
  <c r="L34" i="11"/>
  <c r="K32" i="12" s="1"/>
  <c r="L35" i="11"/>
  <c r="K33" i="12" s="1"/>
  <c r="L39" i="11"/>
  <c r="K37" i="12" s="1"/>
  <c r="L55" i="11"/>
  <c r="K53" i="12" s="1"/>
  <c r="L65" i="11"/>
  <c r="K63" i="12" s="1"/>
  <c r="L57" i="11"/>
  <c r="K55" i="12" s="1"/>
  <c r="L51" i="11"/>
  <c r="K49" i="12" s="1"/>
  <c r="L49" i="11"/>
  <c r="K47" i="12" s="1"/>
  <c r="L43" i="11"/>
  <c r="K41" i="12" s="1"/>
  <c r="L59" i="11"/>
  <c r="K57" i="12" s="1"/>
  <c r="L37" i="11"/>
  <c r="K35" i="12" s="1"/>
  <c r="L53" i="11"/>
  <c r="K51" i="12" s="1"/>
  <c r="L27" i="11"/>
  <c r="K25" i="12" s="1"/>
  <c r="L29" i="11"/>
  <c r="K27" i="12" s="1"/>
  <c r="L31" i="11"/>
  <c r="K29" i="12" s="1"/>
  <c r="L33" i="11"/>
  <c r="K31" i="12" s="1"/>
  <c r="L63" i="11"/>
  <c r="K61" i="12" s="1"/>
  <c r="L47" i="11"/>
  <c r="K45" i="12" s="1"/>
  <c r="L41" i="11"/>
  <c r="K39" i="12" s="1"/>
  <c r="L20" i="11"/>
  <c r="K18" i="12" s="1"/>
  <c r="L11" i="11"/>
  <c r="K9" i="12" s="1"/>
  <c r="L22" i="11"/>
  <c r="K20" i="12" s="1"/>
  <c r="L9" i="11"/>
  <c r="K7" i="12" s="1"/>
  <c r="L12" i="11"/>
  <c r="K10" i="12" s="1"/>
  <c r="L24" i="11"/>
  <c r="K22" i="12" s="1"/>
  <c r="L18" i="11"/>
  <c r="K16" i="12" s="1"/>
  <c r="L10" i="11"/>
  <c r="K8" i="12" s="1"/>
  <c r="L13" i="11"/>
  <c r="K11" i="12" s="1"/>
  <c r="L14" i="11"/>
  <c r="K12" i="12" s="1"/>
  <c r="L21" i="11"/>
  <c r="K19" i="12" s="1"/>
  <c r="L19" i="11"/>
  <c r="K17" i="12" s="1"/>
  <c r="L25" i="11"/>
  <c r="K23" i="12" s="1"/>
  <c r="L23" i="11"/>
  <c r="K21" i="12" s="1"/>
  <c r="L15" i="11"/>
  <c r="K13" i="12" s="1"/>
  <c r="L16" i="11"/>
  <c r="K14" i="12" s="1"/>
  <c r="L17" i="11"/>
  <c r="K15" i="12" s="1"/>
  <c r="K6" i="10"/>
  <c r="K4" i="10"/>
  <c r="K16" i="10"/>
  <c r="K11" i="10"/>
  <c r="K14" i="10"/>
  <c r="K17" i="10"/>
  <c r="K3" i="10"/>
  <c r="K13" i="10"/>
  <c r="K18" i="10"/>
  <c r="K8" i="10"/>
  <c r="K9" i="10"/>
  <c r="K15" i="10"/>
  <c r="K12" i="10"/>
  <c r="K7" i="10"/>
  <c r="K5" i="10"/>
  <c r="K2" i="10"/>
  <c r="K10" i="10"/>
  <c r="O8"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tc={36947039-4838-4ABA-9D00-82CC1A52637F}</author>
    <author>tc={1C2DA4AD-35B1-4C28-9AFB-B18582BF67DB}</author>
    <author>tc={A875930C-32CA-497E-AF03-C1FA3F39182C}</author>
    <author>tc={EA5C4616-F09A-4F9E-8769-23B82025FD18}</author>
    <author>tc={52E8412F-70BE-414D-A9BD-857A66A1B7F5}</author>
    <author>tc={4483DB01-D833-4EA8-A2E9-BB810F28850A}</author>
    <author>tc={04FE17AC-1989-45BB-A6AB-7F0F317BB85E}</author>
    <author>tc={9C76103A-8A49-4291-A67D-3A288E7F1084}</author>
  </authors>
  <commentList>
    <comment ref="A26" authorId="0" shapeId="0" xr:uid="{36947039-4838-4ABA-9D00-82CC1A52637F}">
      <text>
        <t xml:space="preserve">[Threaded comment]
Your version of Excel allows you to read this threaded comment; however, any edits to it will get removed if the file is opened in a newer version of Excel. Learn more: https://go.microsoft.com/fwlink/?linkid=870924
Comment:
    Release amount and days are the same for CT and HE.
</t>
      </text>
    </comment>
    <comment ref="A27" authorId="1" shapeId="0" xr:uid="{1C2DA4AD-35B1-4C28-9AFB-B18582BF67DB}">
      <text>
        <t xml:space="preserve">[Threaded comment]
Your version of Excel allows you to read this threaded comment; however, any edits to it will get removed if the file is opened in a newer version of Excel. Learn more: https://go.microsoft.com/fwlink/?linkid=870924
Comment:
    Release amount and days are the same for CT and HE.
</t>
      </text>
    </comment>
    <comment ref="A36" authorId="2" shapeId="0" xr:uid="{A875930C-32CA-497E-AF03-C1FA3F39182C}">
      <text>
        <t xml:space="preserve">[Threaded comment]
Your version of Excel allows you to read this threaded comment; however, any edits to it will get removed if the file is opened in a newer version of Excel. Learn more: https://go.microsoft.com/fwlink/?linkid=870924
Comment:
    Release amount and days are the same for CT and HE.
</t>
      </text>
    </comment>
    <comment ref="A37" authorId="3" shapeId="0" xr:uid="{EA5C4616-F09A-4F9E-8769-23B82025FD18}">
      <text>
        <t xml:space="preserve">[Threaded comment]
Your version of Excel allows you to read this threaded comment; however, any edits to it will get removed if the file is opened in a newer version of Excel. Learn more: https://go.microsoft.com/fwlink/?linkid=870924
Comment:
    Release amount and days are the same for CT and HE.
</t>
      </text>
    </comment>
    <comment ref="A54" authorId="4" shapeId="0" xr:uid="{52E8412F-70BE-414D-A9BD-857A66A1B7F5}">
      <text>
        <t xml:space="preserve">[Threaded comment]
Your version of Excel allows you to read this threaded comment; however, any edits to it will get removed if the file is opened in a newer version of Excel. Learn more: https://go.microsoft.com/fwlink/?linkid=870924
Comment:
    Release amount and days are the same for CT and HE.
</t>
      </text>
    </comment>
    <comment ref="A55" authorId="5" shapeId="0" xr:uid="{4483DB01-D833-4EA8-A2E9-BB810F28850A}">
      <text>
        <t xml:space="preserve">[Threaded comment]
Your version of Excel allows you to read this threaded comment; however, any edits to it will get removed if the file is opened in a newer version of Excel. Learn more: https://go.microsoft.com/fwlink/?linkid=870924
Comment:
    Release amount and days are the same for CT and HE.
</t>
      </text>
    </comment>
    <comment ref="A56" authorId="6" shapeId="0" xr:uid="{04FE17AC-1989-45BB-A6AB-7F0F317BB85E}">
      <text>
        <t xml:space="preserve">[Threaded comment]
Your version of Excel allows you to read this threaded comment; however, any edits to it will get removed if the file is opened in a newer version of Excel. Learn more: https://go.microsoft.com/fwlink/?linkid=870924
Comment:
    Release amount and days are the same for CT and HE.
</t>
      </text>
    </comment>
    <comment ref="A57" authorId="7" shapeId="0" xr:uid="{9C76103A-8A49-4291-A67D-3A288E7F1084}">
      <text>
        <t xml:space="preserve">[Threaded comment]
Your version of Excel allows you to read this threaded comment; however, any edits to it will get removed if the file is opened in a newer version of Excel. Learn more: https://go.microsoft.com/fwlink/?linkid=870924
Comment:
    Release amount and days are the same for CT and HE.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tc={AB399501-62DB-4784-8B0A-9E2F8D7777BF}</author>
    <author>tc={32BF378A-9441-489F-A3AA-198B5B8EB76B}</author>
    <author>tc={727D384E-0D41-4A24-97CB-A14D5304AA6A}</author>
    <author>tc={8BB3E49D-79D7-4775-BD2C-868F807020C9}</author>
    <author>tc={DDB4742D-3D29-4EDD-9C7F-497D215CEAF4}</author>
    <author>tc={D0D997CB-2B2C-4F87-A76B-CC5DCB6E00D2}</author>
    <author>tc={6BFABF69-5E27-4854-BF31-CFA4E13A6B89}</author>
    <author>tc={343842DC-4ED7-4F09-B1D7-DA0F92305A8C}</author>
  </authors>
  <commentList>
    <comment ref="A24" authorId="0" shapeId="0" xr:uid="{AB399501-62DB-4784-8B0A-9E2F8D7777BF}">
      <text>
        <t xml:space="preserve">[Threaded comment]
Your version of Excel allows you to read this threaded comment; however, any edits to it will get removed if the file is opened in a newer version of Excel. Learn more: https://go.microsoft.com/fwlink/?linkid=870924
Comment:
    Release amount and days are the same for CT and HE.
</t>
      </text>
    </comment>
    <comment ref="A25" authorId="1" shapeId="0" xr:uid="{32BF378A-9441-489F-A3AA-198B5B8EB76B}">
      <text>
        <t xml:space="preserve">[Threaded comment]
Your version of Excel allows you to read this threaded comment; however, any edits to it will get removed if the file is opened in a newer version of Excel. Learn more: https://go.microsoft.com/fwlink/?linkid=870924
Comment:
    Release amount and days are the same for CT and HE.
</t>
      </text>
    </comment>
    <comment ref="A34" authorId="2" shapeId="0" xr:uid="{727D384E-0D41-4A24-97CB-A14D5304AA6A}">
      <text>
        <t xml:space="preserve">[Threaded comment]
Your version of Excel allows you to read this threaded comment; however, any edits to it will get removed if the file is opened in a newer version of Excel. Learn more: https://go.microsoft.com/fwlink/?linkid=870924
Comment:
    Release amount and days are the same for CT and HE.
</t>
      </text>
    </comment>
    <comment ref="A35" authorId="3" shapeId="0" xr:uid="{8BB3E49D-79D7-4775-BD2C-868F807020C9}">
      <text>
        <t xml:space="preserve">[Threaded comment]
Your version of Excel allows you to read this threaded comment; however, any edits to it will get removed if the file is opened in a newer version of Excel. Learn more: https://go.microsoft.com/fwlink/?linkid=870924
Comment:
    Release amount and days are the same for CT and HE.
</t>
      </text>
    </comment>
    <comment ref="A52" authorId="4" shapeId="0" xr:uid="{DDB4742D-3D29-4EDD-9C7F-497D215CEAF4}">
      <text>
        <t xml:space="preserve">[Threaded comment]
Your version of Excel allows you to read this threaded comment; however, any edits to it will get removed if the file is opened in a newer version of Excel. Learn more: https://go.microsoft.com/fwlink/?linkid=870924
Comment:
    Release amount and days are the same for CT and HE.
</t>
      </text>
    </comment>
    <comment ref="A53" authorId="5" shapeId="0" xr:uid="{D0D997CB-2B2C-4F87-A76B-CC5DCB6E00D2}">
      <text>
        <t xml:space="preserve">[Threaded comment]
Your version of Excel allows you to read this threaded comment; however, any edits to it will get removed if the file is opened in a newer version of Excel. Learn more: https://go.microsoft.com/fwlink/?linkid=870924
Comment:
    Release amount and days are the same for CT and HE.
</t>
      </text>
    </comment>
    <comment ref="A54" authorId="6" shapeId="0" xr:uid="{6BFABF69-5E27-4854-BF31-CFA4E13A6B89}">
      <text>
        <t xml:space="preserve">[Threaded comment]
Your version of Excel allows you to read this threaded comment; however, any edits to it will get removed if the file is opened in a newer version of Excel. Learn more: https://go.microsoft.com/fwlink/?linkid=870924
Comment:
    Release amount and days are the same for CT and HE.
</t>
      </text>
    </comment>
    <comment ref="A55" authorId="7" shapeId="0" xr:uid="{343842DC-4ED7-4F09-B1D7-DA0F92305A8C}">
      <text>
        <t xml:space="preserve">[Threaded comment]
Your version of Excel allows you to read this threaded comment; however, any edits to it will get removed if the file is opened in a newer version of Excel. Learn more: https://go.microsoft.com/fwlink/?linkid=870924
Comment:
    Release amount and days are the same for CT and HE.
</t>
      </text>
    </comment>
  </commentList>
</comments>
</file>

<file path=xl/sharedStrings.xml><?xml version="1.0" encoding="utf-8"?>
<sst xmlns="http://schemas.openxmlformats.org/spreadsheetml/2006/main" count="694" uniqueCount="146">
  <si>
    <t>PUBLIC RELEASE DRAFT</t>
  </si>
  <si>
    <t>September 2025</t>
  </si>
  <si>
    <t>Draft Fish Ingestion Risk Calculator for Octamethylcyclotetrasiloxane (D4)</t>
  </si>
  <si>
    <t>CASRN 556-67-2</t>
  </si>
  <si>
    <t>Inputs</t>
  </si>
  <si>
    <t>Details</t>
  </si>
  <si>
    <t>SWC</t>
  </si>
  <si>
    <t>According to EFAST guidance, "the distinction between acute and chronic fish ingestion is made on the basis of daily ingestion rate. The mean long-term fish ingestion rate is used to calculate chronic exposures and the mean serving size is used to calculate acute fish ingestion exposures for adults. This is in contrast to drinking water estimates, where the distinction between acute and chronic values is made on the basis of stream flows and on ingestion rates. The reason for this difference is that it takes time for chemical concentrations to accumulate in fish; therefore, the harmonic mean flow is used to calculate concentrations for both acute and chronic scenarios. It is not appropriate to use a very low streamflow value that occurs rarely as the basis for calculating a chemical residue in fish."</t>
  </si>
  <si>
    <t>BAF</t>
  </si>
  <si>
    <t xml:space="preserve">BAF is used because it considers exposure from the water column </t>
  </si>
  <si>
    <t>ED and AT</t>
  </si>
  <si>
    <r>
      <t>The years within an age group (</t>
    </r>
    <r>
      <rPr>
        <i/>
        <sz val="12"/>
        <color theme="1"/>
        <rFont val="Times New Roman"/>
        <family val="1"/>
      </rPr>
      <t>e.g.</t>
    </r>
    <r>
      <rPr>
        <sz val="12"/>
        <color theme="1"/>
        <rFont val="Times New Roman"/>
        <family val="1"/>
      </rPr>
      <t xml:space="preserve">, 1 year for infants) was used for the exposure duration and averaging time, so they cancel out for ADR and ADD. </t>
    </r>
  </si>
  <si>
    <t>Fish Ingestion Rate</t>
  </si>
  <si>
    <t>Age Group*</t>
  </si>
  <si>
    <r>
      <t>Mean BW (kg)</t>
    </r>
    <r>
      <rPr>
        <b/>
        <i/>
        <vertAlign val="superscript"/>
        <sz val="12"/>
        <color rgb="FF000000"/>
        <rFont val="Times New Roman"/>
        <family val="1"/>
      </rPr>
      <t>a</t>
    </r>
  </si>
  <si>
    <t>Fish Ingestion Rate (g/kg-day)</t>
  </si>
  <si>
    <t>50th Percentile</t>
  </si>
  <si>
    <t>90th Percentile</t>
  </si>
  <si>
    <r>
      <t>Infant (&lt;1 year)</t>
    </r>
    <r>
      <rPr>
        <i/>
        <vertAlign val="superscript"/>
        <sz val="12"/>
        <color rgb="FF000000"/>
        <rFont val="Times New Roman"/>
        <family val="1"/>
      </rPr>
      <t>b</t>
    </r>
  </si>
  <si>
    <t>N/A</t>
  </si>
  <si>
    <r>
      <t>Young toddler (1 to &lt;2 years)</t>
    </r>
    <r>
      <rPr>
        <i/>
        <vertAlign val="superscript"/>
        <sz val="12"/>
        <color rgb="FF000000"/>
        <rFont val="Times New Roman"/>
        <family val="1"/>
      </rPr>
      <t>b</t>
    </r>
  </si>
  <si>
    <t>Table 20a. 50th and 90th percentile IR is 0.6 and 4.7, respectively. Divide by BW of 11.4 to derive IR in g/kg-day</t>
  </si>
  <si>
    <r>
      <t>Toddler (2 to &lt;3 years)</t>
    </r>
    <r>
      <rPr>
        <i/>
        <vertAlign val="superscript"/>
        <sz val="12"/>
        <color rgb="FF000000"/>
        <rFont val="Times New Roman"/>
        <family val="1"/>
      </rPr>
      <t>b</t>
    </r>
  </si>
  <si>
    <t>Table 20a. 50th and 90th percentile IR is 0.6 and 4.7, respectively. Divide by BW of 13.8 to derive IR in g/kg-day</t>
  </si>
  <si>
    <r>
      <t>Small child (3 to &lt;6 years)</t>
    </r>
    <r>
      <rPr>
        <i/>
        <vertAlign val="superscript"/>
        <sz val="12"/>
        <color rgb="FF000000"/>
        <rFont val="Times New Roman"/>
        <family val="1"/>
      </rPr>
      <t>b</t>
    </r>
  </si>
  <si>
    <t>Table 20a. 50th and 90th percentile IR is 0.7 and 5.8, respectively. Divide by BW of 18.6 to derive IR in g/kg-day</t>
  </si>
  <si>
    <r>
      <t>Child (6 to &lt;11 years)</t>
    </r>
    <r>
      <rPr>
        <i/>
        <vertAlign val="superscript"/>
        <sz val="12"/>
        <color rgb="FF000000"/>
        <rFont val="Times New Roman"/>
        <family val="1"/>
      </rPr>
      <t>b</t>
    </r>
  </si>
  <si>
    <t>Table 20a. 50th and 90th percentile IR is 1.1 and 7.7, respectively. Divide by BW of 31.8 to derive IR in g/kg-day</t>
  </si>
  <si>
    <r>
      <t>Teen (11 to &lt;16 years)</t>
    </r>
    <r>
      <rPr>
        <i/>
        <vertAlign val="superscript"/>
        <sz val="12"/>
        <color rgb="FF000000"/>
        <rFont val="Times New Roman"/>
        <family val="1"/>
      </rPr>
      <t>b</t>
    </r>
  </si>
  <si>
    <t>Table 20a. 50th and 90th percentile IR is 1.1 and 8.3, respectively. Divide by BW of 56.8 to derive IR in g/kg-day</t>
  </si>
  <si>
    <r>
      <t>Adult (16 to &lt;70 years)</t>
    </r>
    <r>
      <rPr>
        <i/>
        <vertAlign val="superscript"/>
        <sz val="12"/>
        <color rgb="FF000000"/>
        <rFont val="Times New Roman"/>
        <family val="1"/>
      </rPr>
      <t>c</t>
    </r>
  </si>
  <si>
    <t>Even though Table 9a is for Adults (21+ Years), those rates were used and divided by 80 kg. The 90th percentile rate is 22 and not sure where HBCD got 22.2. TCEP used 22.2 as well, but it's a minor difference.</t>
  </si>
  <si>
    <r>
      <t>Subsistence fisher (adult)</t>
    </r>
    <r>
      <rPr>
        <i/>
        <vertAlign val="superscript"/>
        <sz val="12"/>
        <color rgb="FF000000"/>
        <rFont val="Times New Roman"/>
        <family val="1"/>
      </rPr>
      <t>d</t>
    </r>
  </si>
  <si>
    <r>
      <rPr>
        <i/>
        <vertAlign val="superscript"/>
        <sz val="12"/>
        <color rgb="FF000000"/>
        <rFont val="Times New Roman"/>
        <family val="1"/>
      </rPr>
      <t>a</t>
    </r>
    <r>
      <rPr>
        <sz val="12"/>
        <color rgb="FF000000"/>
        <rFont val="Times New Roman"/>
        <family val="1"/>
      </rPr>
      <t xml:space="preserve"> {U.S. EPA, 2011, 786546}, Table 8-1</t>
    </r>
  </si>
  <si>
    <r>
      <rPr>
        <vertAlign val="superscript"/>
        <sz val="12"/>
        <color theme="1"/>
        <rFont val="Times New Roman"/>
        <family val="1"/>
      </rPr>
      <t>b</t>
    </r>
    <r>
      <rPr>
        <sz val="12"/>
        <color theme="1"/>
        <rFont val="Times New Roman"/>
        <family val="1"/>
      </rPr>
      <t xml:space="preserve"> {U.S. EPA, 2014, 3809132}, Table 20a</t>
    </r>
  </si>
  <si>
    <r>
      <rPr>
        <vertAlign val="superscript"/>
        <sz val="12"/>
        <color theme="1"/>
        <rFont val="Times New Roman"/>
        <family val="1"/>
      </rPr>
      <t>c</t>
    </r>
    <r>
      <rPr>
        <sz val="12"/>
        <color theme="1"/>
        <rFont val="Times New Roman"/>
        <family val="1"/>
      </rPr>
      <t xml:space="preserve"> {U.S. EPA, 2014, 3809132}, Table 9a</t>
    </r>
  </si>
  <si>
    <r>
      <rPr>
        <vertAlign val="superscript"/>
        <sz val="12"/>
        <color theme="1"/>
        <rFont val="Times New Roman"/>
        <family val="1"/>
      </rPr>
      <t>d</t>
    </r>
    <r>
      <rPr>
        <sz val="12"/>
        <color theme="1"/>
        <rFont val="Times New Roman"/>
        <family val="1"/>
      </rPr>
      <t xml:space="preserve"> {U.S. EPA, 2000, 19428}</t>
    </r>
  </si>
  <si>
    <t>*The IR in the OW publication is in g/day, and we wanted to account for BW by deriving an IR in g/kg-day. The BW for different age groups that are found in the Exposure Factors Handbook do not match the age groups for the IRs. As you pointed out, they are only for groups &lt;21 and &gt;21. See table below for details on how we derived our IRs. Despite including IRs for different age groups, we only used the adult IR because it was most conservative.</t>
  </si>
  <si>
    <t>Note: For subsistence fisher, we only have a single value and only for adults. Use the same ingestion rate for acute, chronic, and cancer estimates and vary the PODs to estimate acute, chronic, or cancer risks.</t>
  </si>
  <si>
    <t>INPUTS SELECTED FOR EXPOSURE AND RISK EQUATIONS</t>
  </si>
  <si>
    <t>Exposure Inputs</t>
  </si>
  <si>
    <t>ADR/Acute</t>
  </si>
  <si>
    <t>ADD/Chronic</t>
  </si>
  <si>
    <t>Source / Notes</t>
  </si>
  <si>
    <t>SWC based on water solubility limit (µg/L)</t>
  </si>
  <si>
    <t>Dow Corning (1991) (HERO ID 7310465), Dow Corning (1993) (HERO ID 5895933), and Varaprath et al. (1996) (HERO ID 6984031)</t>
  </si>
  <si>
    <t>SW1-SW4</t>
  </si>
  <si>
    <t>Enforceable Consent Agreement (2017) (HERO IDs 7340832 and 7340869). Water samples collected from receiving bodies downstream of DD1-DD4 after the effluent has been well mixed</t>
  </si>
  <si>
    <t>Fish Tissue 1-4</t>
  </si>
  <si>
    <t>Enforceable Consent Agreement (2017) (HERO IDs 7340832 and 7340869). Fish tissues collected from receiving bodies near DD1-DD4 from the well mixed zone</t>
  </si>
  <si>
    <t>All other surface water concentrations are modeled</t>
  </si>
  <si>
    <t>Modeling conducted based on estimated releases and Point Source Calculator</t>
  </si>
  <si>
    <t>BCF (L/kg)</t>
  </si>
  <si>
    <t>Lipid-normalized average of Dow Corning (1992) (HERO ID 589903), Dow Corning (1993) (HERO ID 895957), Fackler et al. (1995) (HERO ID 6834211), and Xue et al. (2020) (HERO ID 7304431)</t>
  </si>
  <si>
    <t>BAF (L/kg)</t>
  </si>
  <si>
    <t>NA</t>
  </si>
  <si>
    <t>Empirical fish tissue conc (mg/kg)</t>
  </si>
  <si>
    <t>CF1 (mg/µg)</t>
  </si>
  <si>
    <t>CF2 (kg/g)</t>
  </si>
  <si>
    <t>ED (day for ADR, years for ADR, LADD)</t>
  </si>
  <si>
    <t>AT (day for ADR, years for ADR, LADD)</t>
  </si>
  <si>
    <t>Fish Ingestion Rate (IR) (g/kg-day, general population)</t>
  </si>
  <si>
    <t>Refer to ReadMe tab</t>
  </si>
  <si>
    <t>Infant (&lt;1 year)</t>
  </si>
  <si>
    <t>Young toddler (1 to &lt;2 years)</t>
  </si>
  <si>
    <t>Toddler (2 to &lt;3 years)</t>
  </si>
  <si>
    <t>Small child (3 to &lt;6 years)</t>
  </si>
  <si>
    <t>Child (6 to &lt;11 years)</t>
  </si>
  <si>
    <t>Teen ( 11 to &lt; 16 years)</t>
  </si>
  <si>
    <t xml:space="preserve">Adult (16 to &lt;70 years) </t>
  </si>
  <si>
    <t>Fish Ingestion Rate (IR) (g/kg-day, subsistence fisher)</t>
  </si>
  <si>
    <t>Adult (16-&lt;70 years)</t>
  </si>
  <si>
    <t>Fish Ingestion Rate (IR)(g/kg-day, tribal population)</t>
  </si>
  <si>
    <t>Adult (current, 16+ years)</t>
  </si>
  <si>
    <t>U.S. EPA (2011)</t>
  </si>
  <si>
    <t>Adult (current, 95th percentile, 18+ years)</t>
  </si>
  <si>
    <t>Polissar et al. (2016)</t>
  </si>
  <si>
    <t>Adult (heritage)</t>
  </si>
  <si>
    <t>Hazard Values</t>
  </si>
  <si>
    <t>PODs (mg/kg-day for non-cancer)</t>
  </si>
  <si>
    <t>Benchmark</t>
  </si>
  <si>
    <t>Data Source</t>
  </si>
  <si>
    <t>Flow Rate</t>
  </si>
  <si>
    <t>Wastewater Treatment
(Yes/No)</t>
  </si>
  <si>
    <t>Water Conc. (µg/L)</t>
  </si>
  <si>
    <t>Fish Tissue Conc. (mg/kg)</t>
  </si>
  <si>
    <t>ADR, Adults</t>
  </si>
  <si>
    <t>ADR, Toddler 1 to &lt;2 Years</t>
  </si>
  <si>
    <t xml:space="preserve">ADD, Adults </t>
  </si>
  <si>
    <t>Gen Pop, 90th IR</t>
  </si>
  <si>
    <t>Subsistence Fisher</t>
  </si>
  <si>
    <t>Tribal, Current Mean</t>
  </si>
  <si>
    <t>Tribal, Current 95th</t>
  </si>
  <si>
    <t>Gen Pop, Mean IR</t>
  </si>
  <si>
    <t>Water solubility limit</t>
  </si>
  <si>
    <t>-</t>
  </si>
  <si>
    <t xml:space="preserve">SW1, well mixed </t>
  </si>
  <si>
    <t>SW2, well mixed</t>
  </si>
  <si>
    <t xml:space="preserve">SW3, well mixed </t>
  </si>
  <si>
    <t>SW4, well mixed</t>
  </si>
  <si>
    <t>Fish Tissue, DD1</t>
  </si>
  <si>
    <t>Fish Tissue, DD2</t>
  </si>
  <si>
    <t>Fish Tissue, DD3</t>
  </si>
  <si>
    <t>Fish Tissue, DD4</t>
  </si>
  <si>
    <t>HE, Import-Repackaging</t>
  </si>
  <si>
    <t>P75</t>
  </si>
  <si>
    <t xml:space="preserve">No </t>
  </si>
  <si>
    <t>Yes</t>
  </si>
  <si>
    <t>CT, Import-Repackaging</t>
  </si>
  <si>
    <t>P90</t>
  </si>
  <si>
    <t>CT and HE, Manufacturing based on CDR-reported PV</t>
  </si>
  <si>
    <t>HE, Processing-Reactant, 350 days</t>
  </si>
  <si>
    <t>CT, Processing-Reactant, 350 days</t>
  </si>
  <si>
    <t>HE, Rubber-Compounding-Neat D4</t>
  </si>
  <si>
    <t>CT, Rubber-Compounding-Neat D4</t>
  </si>
  <si>
    <t>CT and HE, Manufacturing based on generic scenario PV</t>
  </si>
  <si>
    <t>HE, Rubber Converting</t>
  </si>
  <si>
    <t>CT, Rubber Converting</t>
  </si>
  <si>
    <t>HE, Rubber-Compounding-ResidualD4</t>
  </si>
  <si>
    <t>CT, Rubber-Compounding-ResidualD4</t>
  </si>
  <si>
    <t>HE, Rubber-Compounding-NeatD4</t>
  </si>
  <si>
    <t>CT, Rubber-Compounding-NeatD4</t>
  </si>
  <si>
    <t>HE, Rubber-Compounding-Residual D4</t>
  </si>
  <si>
    <t>CT, Rubber-Compounding-Residual D4</t>
  </si>
  <si>
    <t>CT and HE, Manufacturing based on generic scenario PV, Middle PV</t>
  </si>
  <si>
    <t>HE, Import-Repackaging, Middle PV</t>
  </si>
  <si>
    <t>CT, Import-Repackaging, Middle PV</t>
  </si>
  <si>
    <t>HE, Processing-Reactant, 350 days, Middle PV</t>
  </si>
  <si>
    <t>CT, Processing-Reactant, 350 days, Middle PV</t>
  </si>
  <si>
    <t>CT, Use of fabric finishing products (high PV)</t>
  </si>
  <si>
    <t>HE, Use of fabric finishing products (high PV)</t>
  </si>
  <si>
    <t>HE, Processing-Reactant, 316 days, SW, High PV</t>
  </si>
  <si>
    <t>HE, Processing-Reactant, 316 days, SW, Mid PV</t>
  </si>
  <si>
    <t>CT, Processing-Reactant, 321 days, SW, High PV</t>
  </si>
  <si>
    <t>Wastewater Treatment</t>
  </si>
  <si>
    <t xml:space="preserve">Acute MOEs, Adults </t>
  </si>
  <si>
    <t>Acute MOE, Toddler (1 to &lt;2 Years)</t>
  </si>
  <si>
    <t>Chronic MOEs</t>
  </si>
  <si>
    <t>Gen Pop,
90th IR</t>
  </si>
  <si>
    <t>Tribal,
Current Mean</t>
  </si>
  <si>
    <t>CT and HE, Manufacturing based on CDR reported PV</t>
  </si>
  <si>
    <t>Daily Release (kg/site-day)</t>
  </si>
  <si>
    <t>Wastewater Treatment (Yes/No)</t>
  </si>
  <si>
    <t>Gen Pop</t>
  </si>
  <si>
    <t>PSC, HE, Import-Repackaging</t>
  </si>
  <si>
    <t>PSC, CT, Import-Repackaging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</si>
</sst>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0.000"/>
  </numFmts>
  <fonts count="22" x14ac:knownFonts="1">
    <font>
      <sz val="11"/>
      <color theme="1"/>
      <name val="Calibri"/>
      <family val="2"/>
      <scheme val="minor"/>
    </font>
    <font>
      <sz val="8"/>
      <name val="Calibri"/>
      <family val="2"/>
      <scheme val="minor"/>
    </font>
    <font>
      <sz val="10"/>
      <color rgb="FF000000"/>
      <name val="Times New Roman"/>
      <family val="1"/>
    </font>
    <font>
      <sz val="11"/>
      <color theme="1"/>
      <name val="Times New Roman"/>
      <family val="1"/>
    </font>
    <font>
      <b/>
      <i/>
      <sz val="14"/>
      <color theme="1"/>
      <name val="Times New Roman"/>
      <family val="1"/>
    </font>
    <font>
      <sz val="11"/>
      <color rgb="FFFF0000"/>
      <name val="Times New Roman"/>
      <family val="1"/>
    </font>
    <font>
      <b/>
      <sz val="18"/>
      <color theme="1"/>
      <name val="Times New Roman"/>
      <family val="1"/>
    </font>
    <font>
      <sz val="12"/>
      <color rgb="FFFF0000"/>
      <name val="Times New Roman"/>
      <family val="1"/>
    </font>
    <font>
      <sz val="12"/>
      <color theme="1"/>
      <name val="Times New Roman"/>
      <family val="1"/>
    </font>
    <font>
      <u/>
      <sz val="11"/>
      <color theme="10"/>
      <name val="Calibri"/>
      <family val="2"/>
      <scheme val="minor"/>
    </font>
    <font>
      <sz val="11"/>
      <color theme="1"/>
      <name val="Calibri"/>
      <family val="2"/>
      <scheme val="minor"/>
    </font>
    <font>
      <b/>
      <sz val="11"/>
      <color theme="1"/>
      <name val="Times New Roman"/>
      <family val="1"/>
    </font>
    <font>
      <sz val="11"/>
      <name val="Times New Roman"/>
      <family val="1"/>
    </font>
    <font>
      <u/>
      <sz val="11"/>
      <color theme="10"/>
      <name val="Times New Roman"/>
      <family val="1"/>
    </font>
    <font>
      <b/>
      <sz val="12"/>
      <color theme="1"/>
      <name val="Times New Roman"/>
      <family val="1"/>
    </font>
    <font>
      <b/>
      <sz val="12"/>
      <name val="Times New Roman"/>
      <family val="1"/>
    </font>
    <font>
      <i/>
      <sz val="12"/>
      <color theme="1"/>
      <name val="Times New Roman"/>
      <family val="1"/>
    </font>
    <font>
      <sz val="12"/>
      <color rgb="FF000000"/>
      <name val="Times New Roman"/>
      <family val="1"/>
    </font>
    <font>
      <i/>
      <vertAlign val="superscript"/>
      <sz val="12"/>
      <color rgb="FF000000"/>
      <name val="Times New Roman"/>
      <family val="1"/>
    </font>
    <font>
      <b/>
      <sz val="12"/>
      <color rgb="FF000000"/>
      <name val="Times New Roman"/>
      <family val="1"/>
    </font>
    <font>
      <b/>
      <i/>
      <vertAlign val="superscript"/>
      <sz val="12"/>
      <color rgb="FF000000"/>
      <name val="Times New Roman"/>
      <family val="1"/>
    </font>
    <font>
      <vertAlign val="superscript"/>
      <sz val="12"/>
      <color theme="1"/>
      <name val="Times New Roman"/>
      <family val="1"/>
    </font>
  </fonts>
  <fills count="11">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79998168889431442"/>
        <bgColor indexed="65"/>
      </patternFill>
    </fill>
    <fill>
      <patternFill patternType="solid">
        <fgColor theme="0" tint="-4.9989318521683403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double">
        <color indexed="64"/>
      </bottom>
      <diagonal/>
    </border>
    <border>
      <left style="thin">
        <color indexed="64"/>
      </left>
      <right style="thin">
        <color indexed="64"/>
      </right>
      <top style="double">
        <color indexed="64"/>
      </top>
      <bottom style="thin">
        <color indexed="64"/>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style="thin">
        <color theme="2" tint="-9.9978637043366805E-2"/>
      </right>
      <top/>
      <bottom style="thin">
        <color indexed="64"/>
      </bottom>
      <diagonal/>
    </border>
    <border>
      <left style="thin">
        <color indexed="64"/>
      </left>
      <right/>
      <top style="thin">
        <color indexed="64"/>
      </top>
      <bottom style="double">
        <color indexed="64"/>
      </bottom>
      <diagonal/>
    </border>
    <border>
      <left/>
      <right style="thin">
        <color rgb="FF000000"/>
      </right>
      <top style="thin">
        <color indexed="64"/>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right/>
      <top/>
      <bottom style="thin">
        <color theme="0" tint="-0.14999847407452621"/>
      </bottom>
      <diagonal/>
    </border>
    <border>
      <left/>
      <right style="thin">
        <color theme="0" tint="-0.14999847407452621"/>
      </right>
      <top/>
      <bottom style="thin">
        <color theme="0" tint="-0.14999847407452621"/>
      </bottom>
      <diagonal/>
    </border>
  </borders>
  <cellStyleXfs count="6">
    <xf numFmtId="0" fontId="0" fillId="0" borderId="0"/>
    <xf numFmtId="0" fontId="2" fillId="0" borderId="0"/>
    <xf numFmtId="0" fontId="9" fillId="0" borderId="0" applyNumberFormat="0" applyFill="0" applyBorder="0" applyAlignment="0" applyProtection="0"/>
    <xf numFmtId="43" fontId="10" fillId="0" borderId="0" applyFont="0" applyFill="0" applyBorder="0" applyAlignment="0" applyProtection="0"/>
    <xf numFmtId="0" fontId="10" fillId="9" borderId="0" applyNumberFormat="0" applyBorder="0" applyAlignment="0" applyProtection="0"/>
    <xf numFmtId="0" fontId="10" fillId="0" borderId="0"/>
  </cellStyleXfs>
  <cellXfs count="171">
    <xf numFmtId="0" fontId="0" fillId="0" borderId="0" xfId="0"/>
    <xf numFmtId="0" fontId="0" fillId="3" borderId="0" xfId="0" applyFill="1"/>
    <xf numFmtId="0" fontId="3" fillId="0" borderId="0" xfId="0" applyFont="1"/>
    <xf numFmtId="0" fontId="5" fillId="0" borderId="0" xfId="0" applyFont="1"/>
    <xf numFmtId="0" fontId="8" fillId="0" borderId="0" xfId="0" applyFont="1"/>
    <xf numFmtId="0" fontId="0" fillId="0" borderId="0" xfId="0" applyAlignment="1">
      <alignment vertical="center"/>
    </xf>
    <xf numFmtId="0" fontId="0" fillId="0" borderId="0" xfId="0" applyFill="1"/>
    <xf numFmtId="0" fontId="3" fillId="3" borderId="0" xfId="0" applyFont="1" applyFill="1"/>
    <xf numFmtId="0" fontId="3"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center" vertical="center"/>
    </xf>
    <xf numFmtId="3" fontId="3" fillId="0" borderId="0" xfId="0" applyNumberFormat="1" applyFont="1"/>
    <xf numFmtId="0" fontId="3" fillId="0" borderId="0" xfId="0" applyFont="1" applyBorder="1"/>
    <xf numFmtId="0" fontId="3" fillId="0" borderId="0" xfId="0" applyFont="1" applyFill="1" applyAlignment="1">
      <alignment horizontal="center"/>
    </xf>
    <xf numFmtId="0" fontId="3" fillId="0" borderId="27" xfId="0" applyFont="1" applyFill="1" applyBorder="1" applyAlignment="1">
      <alignment horizontal="center"/>
    </xf>
    <xf numFmtId="0" fontId="3" fillId="3" borderId="28" xfId="0" applyFont="1" applyFill="1" applyBorder="1"/>
    <xf numFmtId="0" fontId="0" fillId="3" borderId="28" xfId="0" applyFill="1" applyBorder="1"/>
    <xf numFmtId="0" fontId="3" fillId="0" borderId="0" xfId="0" applyFont="1" applyFill="1" applyAlignment="1">
      <alignment horizontal="center" vertical="center"/>
    </xf>
    <xf numFmtId="0" fontId="3" fillId="0" borderId="0" xfId="0" applyFont="1" applyFill="1"/>
    <xf numFmtId="11" fontId="3" fillId="0" borderId="0" xfId="0" applyNumberFormat="1" applyFont="1"/>
    <xf numFmtId="0" fontId="3" fillId="0" borderId="26" xfId="0" applyFont="1" applyBorder="1" applyAlignment="1">
      <alignment vertical="center"/>
    </xf>
    <xf numFmtId="11" fontId="12" fillId="0" borderId="26" xfId="0" applyNumberFormat="1" applyFont="1" applyBorder="1" applyAlignment="1">
      <alignment horizontal="center" vertical="center"/>
    </xf>
    <xf numFmtId="0" fontId="12" fillId="0" borderId="26" xfId="2" applyFont="1" applyBorder="1" applyAlignment="1">
      <alignment vertical="center" wrapText="1"/>
    </xf>
    <xf numFmtId="0" fontId="3" fillId="0" borderId="0" xfId="0" applyFont="1" applyFill="1" applyAlignment="1">
      <alignment vertical="center"/>
    </xf>
    <xf numFmtId="0" fontId="3" fillId="0" borderId="0" xfId="0" applyFont="1" applyAlignment="1">
      <alignment vertical="center"/>
    </xf>
    <xf numFmtId="0" fontId="12" fillId="0" borderId="1" xfId="0" applyFont="1" applyBorder="1" applyAlignment="1">
      <alignment vertical="center" wrapText="1"/>
    </xf>
    <xf numFmtId="11" fontId="12" fillId="5" borderId="1" xfId="0" applyNumberFormat="1" applyFont="1" applyFill="1" applyBorder="1" applyAlignment="1">
      <alignment horizontal="center" vertical="center"/>
    </xf>
    <xf numFmtId="0" fontId="12" fillId="0" borderId="1" xfId="0" applyFont="1" applyBorder="1" applyAlignment="1">
      <alignment horizontal="left" vertical="center" wrapText="1"/>
    </xf>
    <xf numFmtId="0" fontId="5" fillId="0" borderId="0" xfId="0" applyFont="1" applyFill="1" applyAlignment="1">
      <alignment vertical="center"/>
    </xf>
    <xf numFmtId="11" fontId="3" fillId="0" borderId="0" xfId="0" applyNumberFormat="1" applyFont="1" applyFill="1" applyAlignment="1">
      <alignment vertical="center"/>
    </xf>
    <xf numFmtId="0" fontId="3" fillId="0" borderId="1" xfId="0" applyFont="1" applyFill="1" applyBorder="1" applyAlignment="1">
      <alignment vertical="center" wrapText="1"/>
    </xf>
    <xf numFmtId="11" fontId="12" fillId="0" borderId="1" xfId="0" applyNumberFormat="1" applyFont="1" applyFill="1" applyBorder="1" applyAlignment="1">
      <alignment horizontal="center" vertical="center"/>
    </xf>
    <xf numFmtId="0" fontId="3" fillId="0" borderId="5" xfId="0" applyFont="1" applyBorder="1" applyAlignment="1">
      <alignment vertical="center"/>
    </xf>
    <xf numFmtId="0" fontId="12" fillId="0" borderId="1" xfId="2" applyFont="1" applyBorder="1" applyAlignment="1">
      <alignment vertical="center" wrapText="1"/>
    </xf>
    <xf numFmtId="0" fontId="3" fillId="0" borderId="1" xfId="0" applyFont="1" applyBorder="1" applyAlignment="1">
      <alignment horizontal="left" vertical="center"/>
    </xf>
    <xf numFmtId="3" fontId="3" fillId="0" borderId="1" xfId="0" applyNumberFormat="1" applyFont="1" applyBorder="1" applyAlignment="1">
      <alignment horizontal="center" vertical="center"/>
    </xf>
    <xf numFmtId="0" fontId="12" fillId="0" borderId="1" xfId="2" applyFont="1" applyBorder="1" applyAlignment="1">
      <alignment horizontal="left" vertical="center" wrapText="1"/>
    </xf>
    <xf numFmtId="0" fontId="5"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Alignment="1">
      <alignment horizontal="lef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13" fillId="0" borderId="1" xfId="2" applyFont="1" applyBorder="1" applyAlignment="1">
      <alignment vertical="center"/>
    </xf>
    <xf numFmtId="0" fontId="12" fillId="5" borderId="1" xfId="0" applyFont="1" applyFill="1" applyBorder="1" applyAlignment="1">
      <alignment horizontal="center" vertical="center"/>
    </xf>
    <xf numFmtId="0" fontId="13" fillId="0" borderId="1" xfId="2" applyFont="1" applyBorder="1" applyAlignment="1">
      <alignment vertical="center" wrapText="1"/>
    </xf>
    <xf numFmtId="0" fontId="3" fillId="0" borderId="1" xfId="0" applyFont="1" applyBorder="1"/>
    <xf numFmtId="0" fontId="3" fillId="0" borderId="1" xfId="0" applyFont="1" applyBorder="1" applyAlignment="1">
      <alignment horizontal="center"/>
    </xf>
    <xf numFmtId="0" fontId="3" fillId="4" borderId="3" xfId="0" applyFont="1" applyFill="1" applyBorder="1"/>
    <xf numFmtId="0" fontId="3" fillId="4" borderId="1" xfId="0" applyFont="1" applyFill="1" applyBorder="1"/>
    <xf numFmtId="0" fontId="5" fillId="0" borderId="0" xfId="0" applyFont="1" applyFill="1"/>
    <xf numFmtId="0" fontId="3" fillId="4" borderId="1" xfId="0" applyFont="1" applyFill="1" applyBorder="1" applyAlignment="1">
      <alignment wrapText="1"/>
    </xf>
    <xf numFmtId="0" fontId="13" fillId="0" borderId="1" xfId="2" applyFont="1" applyBorder="1"/>
    <xf numFmtId="0" fontId="3" fillId="0" borderId="1" xfId="0" applyFont="1" applyBorder="1" applyAlignment="1">
      <alignment wrapText="1"/>
    </xf>
    <xf numFmtId="0" fontId="14" fillId="3" borderId="0" xfId="0" applyFont="1" applyFill="1" applyAlignment="1">
      <alignment vertical="center"/>
    </xf>
    <xf numFmtId="0" fontId="11" fillId="4" borderId="2" xfId="0" applyFont="1" applyFill="1" applyBorder="1"/>
    <xf numFmtId="0" fontId="11" fillId="4" borderId="1" xfId="0" applyFont="1" applyFill="1" applyBorder="1"/>
    <xf numFmtId="0" fontId="11" fillId="4" borderId="1" xfId="0" applyFont="1" applyFill="1" applyBorder="1" applyAlignment="1">
      <alignment wrapText="1"/>
    </xf>
    <xf numFmtId="0" fontId="3" fillId="10" borderId="24" xfId="0" applyFont="1" applyFill="1" applyBorder="1"/>
    <xf numFmtId="0" fontId="11" fillId="10" borderId="24" xfId="0" applyFont="1" applyFill="1" applyBorder="1" applyAlignment="1">
      <alignment horizontal="center"/>
    </xf>
    <xf numFmtId="0" fontId="14" fillId="0" borderId="29" xfId="0" applyFont="1" applyFill="1" applyBorder="1" applyAlignment="1">
      <alignment vertical="center"/>
    </xf>
    <xf numFmtId="0" fontId="3" fillId="3" borderId="0" xfId="0" applyFont="1" applyFill="1" applyBorder="1"/>
    <xf numFmtId="0" fontId="8" fillId="0" borderId="0" xfId="0" applyFont="1" applyAlignment="1">
      <alignment horizontal="center" vertical="center" wrapText="1"/>
    </xf>
    <xf numFmtId="0" fontId="8" fillId="0" borderId="0" xfId="0" applyFont="1" applyAlignment="1">
      <alignment horizontal="center"/>
    </xf>
    <xf numFmtId="0" fontId="8" fillId="0" borderId="0" xfId="0" applyFont="1" applyAlignment="1">
      <alignment horizontal="center" vertical="center"/>
    </xf>
    <xf numFmtId="2" fontId="8" fillId="0" borderId="0" xfId="3" applyNumberFormat="1" applyFont="1" applyAlignment="1">
      <alignment horizontal="center" vertical="center"/>
    </xf>
    <xf numFmtId="4" fontId="8" fillId="0" borderId="0" xfId="3" applyNumberFormat="1" applyFont="1" applyAlignment="1">
      <alignment horizontal="center" vertical="center"/>
    </xf>
    <xf numFmtId="3" fontId="8" fillId="8" borderId="0" xfId="0" applyNumberFormat="1" applyFont="1" applyFill="1" applyAlignment="1">
      <alignment horizontal="center" vertical="center"/>
    </xf>
    <xf numFmtId="37" fontId="8" fillId="8" borderId="0" xfId="0" applyNumberFormat="1" applyFont="1" applyFill="1" applyAlignment="1">
      <alignment horizontal="center" vertical="center"/>
    </xf>
    <xf numFmtId="3" fontId="8" fillId="7" borderId="0" xfId="0" applyNumberFormat="1" applyFont="1" applyFill="1" applyAlignment="1">
      <alignment horizontal="center" vertical="center"/>
    </xf>
    <xf numFmtId="43" fontId="8" fillId="0" borderId="0" xfId="3" applyFont="1" applyAlignment="1">
      <alignment horizontal="center" vertical="center"/>
    </xf>
    <xf numFmtId="11" fontId="8" fillId="0" borderId="0" xfId="3" applyNumberFormat="1" applyFont="1" applyAlignment="1">
      <alignment horizontal="center" vertical="center"/>
    </xf>
    <xf numFmtId="0" fontId="14" fillId="6" borderId="22" xfId="0" applyFont="1" applyFill="1" applyBorder="1" applyAlignment="1">
      <alignment horizontal="center" vertical="center" wrapText="1"/>
    </xf>
    <xf numFmtId="0" fontId="14" fillId="6" borderId="30"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8" borderId="21" xfId="0" applyFont="1" applyFill="1" applyBorder="1" applyAlignment="1">
      <alignment horizontal="center" vertical="center" wrapText="1"/>
    </xf>
    <xf numFmtId="0" fontId="14" fillId="8" borderId="22"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8" fillId="0" borderId="23" xfId="0" applyFont="1" applyBorder="1" applyAlignment="1">
      <alignment horizontal="center" vertical="center"/>
    </xf>
    <xf numFmtId="0" fontId="8" fillId="0" borderId="0" xfId="0" applyFont="1" applyBorder="1" applyAlignment="1">
      <alignment horizontal="center" vertical="center"/>
    </xf>
    <xf numFmtId="4" fontId="8" fillId="0" borderId="0" xfId="3" applyNumberFormat="1" applyFont="1" applyBorder="1" applyAlignment="1">
      <alignment horizontal="center" vertical="center"/>
    </xf>
    <xf numFmtId="164" fontId="8" fillId="0" borderId="0" xfId="0" applyNumberFormat="1" applyFont="1" applyAlignment="1">
      <alignment horizontal="center"/>
    </xf>
    <xf numFmtId="0" fontId="8" fillId="0" borderId="0" xfId="5" applyFont="1" applyAlignment="1">
      <alignment horizontal="center" vertical="center"/>
    </xf>
    <xf numFmtId="165" fontId="8" fillId="0" borderId="0" xfId="3" applyNumberFormat="1" applyFont="1" applyAlignment="1">
      <alignment horizontal="center" vertical="center"/>
    </xf>
    <xf numFmtId="0" fontId="15" fillId="8" borderId="3" xfId="0" applyFont="1" applyFill="1" applyBorder="1" applyAlignment="1">
      <alignment horizontal="center" vertical="center" wrapText="1"/>
    </xf>
    <xf numFmtId="0" fontId="14" fillId="8" borderId="19" xfId="0" applyFont="1" applyFill="1" applyBorder="1" applyAlignment="1">
      <alignment horizontal="center" vertical="center" wrapText="1"/>
    </xf>
    <xf numFmtId="0" fontId="14" fillId="8" borderId="16" xfId="0" applyFont="1" applyFill="1" applyBorder="1" applyAlignment="1">
      <alignment horizontal="center" vertical="center" wrapText="1"/>
    </xf>
    <xf numFmtId="0" fontId="14" fillId="8" borderId="24" xfId="0" applyFont="1" applyFill="1" applyBorder="1" applyAlignment="1">
      <alignment horizontal="center" vertical="center" wrapText="1"/>
    </xf>
    <xf numFmtId="0" fontId="14" fillId="7" borderId="24" xfId="0" applyFont="1" applyFill="1" applyBorder="1" applyAlignment="1">
      <alignment horizontal="center" vertical="center" wrapText="1"/>
    </xf>
    <xf numFmtId="0" fontId="8" fillId="0" borderId="23" xfId="0" applyFont="1" applyBorder="1" applyAlignment="1">
      <alignment horizontal="center"/>
    </xf>
    <xf numFmtId="164" fontId="8" fillId="0" borderId="0" xfId="3" applyNumberFormat="1" applyFont="1" applyAlignment="1">
      <alignment horizontal="center" vertical="center"/>
    </xf>
    <xf numFmtId="1" fontId="8" fillId="0" borderId="0" xfId="3" applyNumberFormat="1" applyFont="1" applyAlignment="1">
      <alignment horizontal="center" vertical="center"/>
    </xf>
    <xf numFmtId="11" fontId="8" fillId="8" borderId="23" xfId="0" applyNumberFormat="1" applyFont="1" applyFill="1" applyBorder="1" applyAlignment="1">
      <alignment horizontal="center" vertical="center"/>
    </xf>
    <xf numFmtId="11" fontId="8" fillId="8" borderId="0" xfId="0" applyNumberFormat="1" applyFont="1" applyFill="1" applyAlignment="1">
      <alignment horizontal="center" vertical="center"/>
    </xf>
    <xf numFmtId="11" fontId="8" fillId="9" borderId="0" xfId="4" applyNumberFormat="1" applyFont="1" applyAlignment="1">
      <alignment horizontal="center" vertical="center"/>
    </xf>
    <xf numFmtId="11" fontId="8" fillId="9" borderId="23" xfId="4" applyNumberFormat="1" applyFont="1" applyBorder="1" applyAlignment="1">
      <alignment horizontal="center" vertical="center"/>
    </xf>
    <xf numFmtId="164" fontId="8" fillId="0" borderId="0" xfId="0" applyNumberFormat="1" applyFont="1" applyAlignment="1">
      <alignment horizontal="center" vertical="center"/>
    </xf>
    <xf numFmtId="164" fontId="8" fillId="0" borderId="0" xfId="5" applyNumberFormat="1" applyFont="1" applyAlignment="1">
      <alignment horizontal="center" vertical="center"/>
    </xf>
    <xf numFmtId="0" fontId="3" fillId="3" borderId="14" xfId="0" applyFont="1" applyFill="1" applyBorder="1"/>
    <xf numFmtId="0" fontId="8" fillId="0" borderId="1" xfId="0" applyFont="1" applyFill="1" applyBorder="1" applyAlignment="1">
      <alignment horizontal="center" vertical="center"/>
    </xf>
    <xf numFmtId="0" fontId="8" fillId="0" borderId="1" xfId="0" applyFont="1" applyBorder="1" applyAlignment="1">
      <alignment horizontal="center"/>
    </xf>
    <xf numFmtId="0" fontId="3" fillId="3" borderId="16" xfId="0" applyFont="1" applyFill="1" applyBorder="1"/>
    <xf numFmtId="0" fontId="3" fillId="3" borderId="19" xfId="0" applyFont="1" applyFill="1" applyBorder="1"/>
    <xf numFmtId="0" fontId="3" fillId="3" borderId="0" xfId="0" applyFont="1" applyFill="1" applyBorder="1" applyAlignment="1">
      <alignment vertical="center"/>
    </xf>
    <xf numFmtId="0" fontId="3" fillId="3" borderId="14" xfId="0" applyFont="1" applyFill="1" applyBorder="1" applyAlignment="1">
      <alignment vertical="center"/>
    </xf>
    <xf numFmtId="0" fontId="17" fillId="0" borderId="33" xfId="0" applyFont="1" applyBorder="1" applyAlignment="1">
      <alignment horizontal="lef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7" fillId="0" borderId="32" xfId="0" applyFont="1" applyBorder="1" applyAlignment="1">
      <alignment horizontal="lef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7" fillId="0" borderId="34" xfId="0" applyFont="1" applyBorder="1" applyAlignment="1">
      <alignment horizontal="left" vertical="center"/>
    </xf>
    <xf numFmtId="0" fontId="8" fillId="0" borderId="12" xfId="0" applyFont="1" applyBorder="1" applyAlignment="1">
      <alignment horizontal="center" vertical="center"/>
    </xf>
    <xf numFmtId="0" fontId="14" fillId="6" borderId="8" xfId="0" applyFont="1" applyFill="1" applyBorder="1" applyAlignment="1">
      <alignment horizontal="center"/>
    </xf>
    <xf numFmtId="0" fontId="14" fillId="6" borderId="9" xfId="0" applyFont="1" applyFill="1" applyBorder="1" applyAlignment="1">
      <alignment horizontal="center"/>
    </xf>
    <xf numFmtId="0" fontId="8" fillId="3" borderId="0" xfId="0" applyFont="1" applyFill="1" applyBorder="1"/>
    <xf numFmtId="0" fontId="8" fillId="3" borderId="14" xfId="0" applyFont="1" applyFill="1" applyBorder="1"/>
    <xf numFmtId="0" fontId="0" fillId="3" borderId="35" xfId="0" applyFill="1" applyBorder="1"/>
    <xf numFmtId="0" fontId="0" fillId="3" borderId="36" xfId="0" applyFill="1" applyBorder="1"/>
    <xf numFmtId="0" fontId="0" fillId="0" borderId="35" xfId="0" applyBorder="1"/>
    <xf numFmtId="0" fontId="14" fillId="10" borderId="1" xfId="0" applyFont="1" applyFill="1" applyBorder="1" applyAlignment="1">
      <alignment horizontal="center" vertical="center"/>
    </xf>
    <xf numFmtId="0" fontId="8" fillId="0" borderId="1" xfId="0" applyFont="1" applyBorder="1" applyAlignment="1">
      <alignment horizontal="center" vertical="center"/>
    </xf>
    <xf numFmtId="0" fontId="5" fillId="0" borderId="0" xfId="0" applyFont="1" applyAlignment="1">
      <alignment horizontal="center"/>
    </xf>
    <xf numFmtId="0" fontId="7" fillId="0" borderId="0" xfId="0" quotePrefix="1" applyFont="1" applyAlignment="1">
      <alignment horizontal="center"/>
    </xf>
    <xf numFmtId="0" fontId="6" fillId="0" borderId="0" xfId="0" applyFont="1" applyAlignment="1">
      <alignment horizontal="center" vertical="center" wrapText="1"/>
    </xf>
    <xf numFmtId="49" fontId="4" fillId="0" borderId="0" xfId="0" quotePrefix="1" applyNumberFormat="1" applyFont="1" applyAlignment="1">
      <alignment horizontal="center"/>
    </xf>
    <xf numFmtId="0" fontId="8" fillId="3" borderId="0" xfId="0" applyFont="1" applyFill="1" applyBorder="1" applyAlignment="1">
      <alignment horizontal="left"/>
    </xf>
    <xf numFmtId="0" fontId="8" fillId="3" borderId="14" xfId="0" applyFont="1" applyFill="1" applyBorder="1" applyAlignment="1">
      <alignment horizontal="left"/>
    </xf>
    <xf numFmtId="0" fontId="17" fillId="3" borderId="16" xfId="0" applyFont="1" applyFill="1" applyBorder="1" applyAlignment="1">
      <alignment horizontal="left"/>
    </xf>
    <xf numFmtId="0" fontId="17" fillId="3" borderId="19" xfId="0" applyFont="1" applyFill="1" applyBorder="1" applyAlignment="1">
      <alignment horizontal="left"/>
    </xf>
    <xf numFmtId="0" fontId="8" fillId="0" borderId="20" xfId="0" applyFont="1" applyBorder="1" applyAlignment="1">
      <alignment horizontal="center" vertical="center"/>
    </xf>
    <xf numFmtId="0" fontId="8" fillId="0" borderId="4" xfId="0" applyFont="1" applyBorder="1" applyAlignment="1">
      <alignment horizontal="center" vertical="center"/>
    </xf>
    <xf numFmtId="0" fontId="8" fillId="3" borderId="0"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14" fillId="10" borderId="1" xfId="0" applyFont="1" applyFill="1" applyBorder="1" applyAlignment="1">
      <alignment horizontal="center"/>
    </xf>
    <xf numFmtId="0" fontId="14" fillId="6" borderId="31" xfId="0" applyFont="1" applyFill="1" applyBorder="1" applyAlignment="1">
      <alignment horizontal="center" vertical="center"/>
    </xf>
    <xf numFmtId="0" fontId="14" fillId="6" borderId="32" xfId="0" applyFont="1" applyFill="1" applyBorder="1" applyAlignment="1">
      <alignment horizontal="center" vertical="center"/>
    </xf>
    <xf numFmtId="0" fontId="3" fillId="3" borderId="13" xfId="0" applyFont="1" applyFill="1" applyBorder="1" applyAlignment="1">
      <alignment vertical="center" wrapText="1"/>
    </xf>
    <xf numFmtId="0" fontId="3" fillId="3" borderId="0" xfId="0" applyFont="1" applyFill="1" applyBorder="1" applyAlignment="1">
      <alignment vertical="center" wrapText="1"/>
    </xf>
    <xf numFmtId="0" fontId="3" fillId="3" borderId="14" xfId="0" applyFont="1" applyFill="1" applyBorder="1" applyAlignment="1">
      <alignment vertical="center" wrapText="1"/>
    </xf>
    <xf numFmtId="0" fontId="14" fillId="6" borderId="7" xfId="0" applyFont="1" applyFill="1" applyBorder="1" applyAlignment="1">
      <alignment horizontal="center"/>
    </xf>
    <xf numFmtId="0" fontId="14" fillId="6" borderId="17" xfId="0" applyFont="1" applyFill="1" applyBorder="1" applyAlignment="1">
      <alignment horizont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8" fillId="0" borderId="1" xfId="0" applyFont="1" applyFill="1" applyBorder="1" applyAlignment="1">
      <alignment horizontal="left" vertical="top" wrapText="1"/>
    </xf>
    <xf numFmtId="0" fontId="8" fillId="0" borderId="2" xfId="0" applyFont="1" applyBorder="1" applyAlignment="1">
      <alignment horizontal="left"/>
    </xf>
    <xf numFmtId="0" fontId="8" fillId="0" borderId="3" xfId="0" applyFont="1" applyBorder="1" applyAlignment="1">
      <alignment horizontal="left"/>
    </xf>
    <xf numFmtId="0" fontId="8" fillId="0" borderId="4" xfId="0" applyFont="1" applyBorder="1" applyAlignment="1">
      <alignment horizontal="left"/>
    </xf>
    <xf numFmtId="0" fontId="8" fillId="0" borderId="1" xfId="0" applyFont="1" applyBorder="1" applyAlignment="1">
      <alignment horizontal="left" vertical="center"/>
    </xf>
    <xf numFmtId="0" fontId="8" fillId="0" borderId="18" xfId="0" applyFont="1" applyBorder="1" applyAlignment="1">
      <alignment horizontal="center"/>
    </xf>
    <xf numFmtId="0" fontId="8" fillId="0" borderId="16"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vertical="center"/>
    </xf>
    <xf numFmtId="0" fontId="8" fillId="3" borderId="6" xfId="0" applyFont="1" applyFill="1" applyBorder="1" applyAlignment="1">
      <alignment horizontal="left"/>
    </xf>
    <xf numFmtId="0" fontId="8" fillId="3" borderId="15" xfId="0" applyFont="1" applyFill="1" applyBorder="1" applyAlignment="1">
      <alignment horizontal="left"/>
    </xf>
    <xf numFmtId="0" fontId="11" fillId="2" borderId="1" xfId="0" applyFont="1" applyFill="1" applyBorder="1" applyAlignment="1">
      <alignment horizontal="center"/>
    </xf>
    <xf numFmtId="0" fontId="15" fillId="8" borderId="3" xfId="0" applyFont="1" applyFill="1" applyBorder="1" applyAlignment="1">
      <alignment horizontal="center" vertical="center"/>
    </xf>
    <xf numFmtId="0" fontId="15" fillId="8" borderId="4" xfId="0" applyFont="1" applyFill="1" applyBorder="1" applyAlignment="1">
      <alignment horizontal="center" vertical="center"/>
    </xf>
    <xf numFmtId="0" fontId="15" fillId="7" borderId="2" xfId="0" applyFont="1" applyFill="1" applyBorder="1" applyAlignment="1">
      <alignment horizontal="center" vertical="center"/>
    </xf>
    <xf numFmtId="0" fontId="15" fillId="7" borderId="3" xfId="0" applyFont="1" applyFill="1" applyBorder="1" applyAlignment="1">
      <alignment horizontal="center" vertical="center"/>
    </xf>
    <xf numFmtId="0" fontId="15" fillId="7" borderId="4" xfId="0" applyFont="1" applyFill="1" applyBorder="1" applyAlignment="1">
      <alignment horizontal="center" vertical="center"/>
    </xf>
    <xf numFmtId="0" fontId="14" fillId="10" borderId="10" xfId="0" applyFont="1" applyFill="1" applyBorder="1" applyAlignment="1">
      <alignment horizontal="center" vertical="center" wrapText="1"/>
    </xf>
    <xf numFmtId="0" fontId="14" fillId="10" borderId="25"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5" fillId="8" borderId="2" xfId="0" applyFont="1" applyFill="1" applyBorder="1" applyAlignment="1">
      <alignment horizontal="center" vertical="center"/>
    </xf>
    <xf numFmtId="0" fontId="14" fillId="10" borderId="1" xfId="0" applyFont="1" applyFill="1" applyBorder="1" applyAlignment="1">
      <alignment horizontal="center" vertical="center" wrapText="1"/>
    </xf>
    <xf numFmtId="0" fontId="14" fillId="10" borderId="21" xfId="0" applyFont="1" applyFill="1" applyBorder="1" applyAlignment="1">
      <alignment horizontal="center" vertical="center" wrapText="1"/>
    </xf>
    <xf numFmtId="0" fontId="14" fillId="10" borderId="24" xfId="0" applyFont="1" applyFill="1" applyBorder="1" applyAlignment="1">
      <alignment horizontal="center" vertical="center" wrapText="1"/>
    </xf>
  </cellXfs>
  <cellStyles count="6">
    <cellStyle name="20% - Accent1" xfId="4" builtinId="30"/>
    <cellStyle name="Comma" xfId="3" builtinId="3"/>
    <cellStyle name="Hyperlink" xfId="2" builtinId="8"/>
    <cellStyle name="Normal" xfId="0" builtinId="0"/>
    <cellStyle name="Normal 2" xfId="1" xr:uid="{D787870C-E00C-4741-ACD7-CE381AE8B59B}"/>
    <cellStyle name="Normal 4" xfId="5" xr:uid="{A7C04223-CEC6-4027-87A7-FAEC1A418A9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1</xdr:rowOff>
    </xdr:from>
    <xdr:to>
      <xdr:col>5</xdr:col>
      <xdr:colOff>548640</xdr:colOff>
      <xdr:row>17</xdr:row>
      <xdr:rowOff>32658</xdr:rowOff>
    </xdr:to>
    <mc:AlternateContent xmlns:mc="http://schemas.openxmlformats.org/markup-compatibility/2006" xmlns:a14="http://schemas.microsoft.com/office/drawing/2010/main">
      <mc:Choice Requires="a14">
        <xdr:sp macro="" textlink="">
          <xdr:nvSpPr>
            <xdr:cNvPr id="3" name="TextBox 5">
              <a:extLst>
                <a:ext uri="{FF2B5EF4-FFF2-40B4-BE49-F238E27FC236}">
                  <a16:creationId xmlns:a16="http://schemas.microsoft.com/office/drawing/2014/main" id="{286F25F2-40F0-4247-8AE5-75EF6C6ECF19}"/>
                </a:ext>
              </a:extLst>
            </xdr:cNvPr>
            <xdr:cNvSpPr txBox="1"/>
          </xdr:nvSpPr>
          <xdr:spPr>
            <a:xfrm>
              <a:off x="1" y="185058"/>
              <a:ext cx="7559039" cy="299357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indent="0" algn="l">
                <a:lnSpc>
                  <a:spcPct val="100000"/>
                </a:lnSpc>
                <a:spcBef>
                  <a:spcPts val="0"/>
                </a:spcBef>
                <a:spcAft>
                  <a:spcPts val="0"/>
                </a:spcAft>
              </a:pPr>
              <a14:m>
                <m:oMathPara xmlns:m="http://schemas.openxmlformats.org/officeDocument/2006/math">
                  <m:oMathParaPr>
                    <m:jc m:val="centerGroup"/>
                  </m:oMathParaPr>
                  <m:oMath xmlns:m="http://schemas.openxmlformats.org/officeDocument/2006/math">
                    <m:r>
                      <a:rPr lang="en-US" sz="1800" b="0" i="1" kern="1200">
                        <a:solidFill>
                          <a:schemeClr val="tx1"/>
                        </a:solidFill>
                        <a:effectLst/>
                        <a:latin typeface="Cambria Math" panose="02040503050406030204" pitchFamily="18" charset="0"/>
                        <a:ea typeface="+mn-ea"/>
                        <a:cs typeface="+mn-cs"/>
                      </a:rPr>
                      <m:t>𝐴𝐷𝑅</m:t>
                    </m:r>
                    <m:r>
                      <a:rPr lang="en-US" sz="1800" b="0" i="1" kern="1200">
                        <a:solidFill>
                          <a:schemeClr val="tx1"/>
                        </a:solidFill>
                        <a:effectLst/>
                        <a:latin typeface="Cambria Math" panose="02040503050406030204" pitchFamily="18" charset="0"/>
                        <a:ea typeface="+mn-ea"/>
                        <a:cs typeface="+mn-cs"/>
                      </a:rPr>
                      <m:t> </m:t>
                    </m:r>
                    <m:r>
                      <a:rPr lang="en-US" sz="1800" b="0" i="1" kern="1200">
                        <a:solidFill>
                          <a:schemeClr val="tx1"/>
                        </a:solidFill>
                        <a:effectLst/>
                        <a:latin typeface="Cambria Math" panose="02040503050406030204" pitchFamily="18" charset="0"/>
                        <a:ea typeface="+mn-ea"/>
                        <a:cs typeface="+mn-cs"/>
                      </a:rPr>
                      <m:t>𝑜𝑟</m:t>
                    </m:r>
                    <m:r>
                      <a:rPr lang="en-US" sz="1800" b="0" i="1" kern="1200">
                        <a:solidFill>
                          <a:schemeClr val="tx1"/>
                        </a:solidFill>
                        <a:effectLst/>
                        <a:latin typeface="Cambria Math" panose="02040503050406030204" pitchFamily="18" charset="0"/>
                        <a:ea typeface="+mn-ea"/>
                        <a:cs typeface="+mn-cs"/>
                      </a:rPr>
                      <m:t> </m:t>
                    </m:r>
                    <m:r>
                      <a:rPr lang="en-US" sz="1800" b="0" i="1" kern="1200">
                        <a:solidFill>
                          <a:schemeClr val="tx1"/>
                        </a:solidFill>
                        <a:effectLst/>
                        <a:latin typeface="Cambria Math" panose="02040503050406030204" pitchFamily="18" charset="0"/>
                        <a:ea typeface="+mn-ea"/>
                        <a:cs typeface="+mn-cs"/>
                      </a:rPr>
                      <m:t>𝐴𝐷𝐷</m:t>
                    </m:r>
                    <m:r>
                      <a:rPr lang="en-US" sz="1800" b="0" i="1" kern="1200">
                        <a:solidFill>
                          <a:schemeClr val="tx1"/>
                        </a:solidFill>
                        <a:effectLst/>
                        <a:latin typeface="Cambria Math" panose="02040503050406030204" pitchFamily="18" charset="0"/>
                        <a:ea typeface="+mn-ea"/>
                        <a:cs typeface="+mn-cs"/>
                      </a:rPr>
                      <m:t>= </m:t>
                    </m:r>
                    <m:f>
                      <m:fPr>
                        <m:ctrlPr>
                          <a:rPr lang="en-US" sz="1800" b="0" i="1" kern="1200">
                            <a:solidFill>
                              <a:schemeClr val="tx1"/>
                            </a:solidFill>
                            <a:effectLst/>
                            <a:latin typeface="Cambria Math" panose="02040503050406030204" pitchFamily="18" charset="0"/>
                            <a:ea typeface="+mn-ea"/>
                            <a:cs typeface="+mn-cs"/>
                          </a:rPr>
                        </m:ctrlPr>
                      </m:fPr>
                      <m:num>
                        <m:r>
                          <a:rPr lang="en-US" sz="1800" b="0" i="1" kern="1200">
                            <a:solidFill>
                              <a:schemeClr val="tx1"/>
                            </a:solidFill>
                            <a:effectLst/>
                            <a:latin typeface="Cambria Math" panose="02040503050406030204" pitchFamily="18" charset="0"/>
                            <a:ea typeface="+mn-ea"/>
                            <a:cs typeface="+mn-cs"/>
                          </a:rPr>
                          <m:t>𝑆𝑊𝐶</m:t>
                        </m:r>
                        <m:r>
                          <a:rPr lang="en-US" sz="1800" b="0" i="1" kern="1200">
                            <a:solidFill>
                              <a:schemeClr val="tx1"/>
                            </a:solidFill>
                            <a:effectLst/>
                            <a:latin typeface="Cambria Math" panose="02040503050406030204" pitchFamily="18" charset="0"/>
                            <a:ea typeface="+mn-ea"/>
                            <a:cs typeface="+mn-cs"/>
                          </a:rPr>
                          <m:t>×</m:t>
                        </m:r>
                        <m:r>
                          <a:rPr lang="en-US" sz="1800" b="0" i="1" kern="1200">
                            <a:solidFill>
                              <a:schemeClr val="tx1"/>
                            </a:solidFill>
                            <a:effectLst/>
                            <a:latin typeface="Cambria Math" panose="02040503050406030204" pitchFamily="18" charset="0"/>
                            <a:ea typeface="+mn-ea"/>
                            <a:cs typeface="+mn-cs"/>
                          </a:rPr>
                          <m:t>𝐵𝐶𝐹</m:t>
                        </m:r>
                        <m:r>
                          <a:rPr lang="en-US" sz="1800" b="0" i="1" kern="1200">
                            <a:solidFill>
                              <a:schemeClr val="tx1"/>
                            </a:solidFill>
                            <a:effectLst/>
                            <a:latin typeface="Cambria Math" panose="02040503050406030204" pitchFamily="18" charset="0"/>
                            <a:ea typeface="+mn-ea"/>
                            <a:cs typeface="+mn-cs"/>
                          </a:rPr>
                          <m:t>×</m:t>
                        </m:r>
                        <m:r>
                          <a:rPr lang="en-US" sz="1800" b="0" i="1" kern="1200">
                            <a:solidFill>
                              <a:schemeClr val="tx1"/>
                            </a:solidFill>
                            <a:effectLst/>
                            <a:latin typeface="Cambria Math" panose="02040503050406030204" pitchFamily="18" charset="0"/>
                            <a:ea typeface="+mn-ea"/>
                            <a:cs typeface="+mn-cs"/>
                          </a:rPr>
                          <m:t>𝐼𝑅</m:t>
                        </m:r>
                        <m:r>
                          <a:rPr lang="en-US" sz="1800" b="0" i="1" kern="1200">
                            <a:solidFill>
                              <a:schemeClr val="tx1"/>
                            </a:solidFill>
                            <a:effectLst/>
                            <a:latin typeface="Cambria Math" panose="02040503050406030204" pitchFamily="18" charset="0"/>
                            <a:ea typeface="+mn-ea"/>
                            <a:cs typeface="+mn-cs"/>
                          </a:rPr>
                          <m:t>×</m:t>
                        </m:r>
                        <m:r>
                          <a:rPr lang="en-US" sz="1800" b="0" i="1" kern="1200">
                            <a:solidFill>
                              <a:schemeClr val="tx1"/>
                            </a:solidFill>
                            <a:effectLst/>
                            <a:latin typeface="Cambria Math" panose="02040503050406030204" pitchFamily="18" charset="0"/>
                            <a:ea typeface="+mn-ea"/>
                            <a:cs typeface="+mn-cs"/>
                          </a:rPr>
                          <m:t>𝐶𝐹</m:t>
                        </m:r>
                        <m:r>
                          <a:rPr lang="en-US" sz="1800" b="0" i="1" kern="1200">
                            <a:solidFill>
                              <a:schemeClr val="tx1"/>
                            </a:solidFill>
                            <a:effectLst/>
                            <a:latin typeface="Cambria Math" panose="02040503050406030204" pitchFamily="18" charset="0"/>
                            <a:ea typeface="+mn-ea"/>
                            <a:cs typeface="+mn-cs"/>
                          </a:rPr>
                          <m:t>1×</m:t>
                        </m:r>
                        <m:r>
                          <a:rPr lang="en-US" sz="1800" b="0" i="1" kern="1200">
                            <a:solidFill>
                              <a:schemeClr val="tx1"/>
                            </a:solidFill>
                            <a:effectLst/>
                            <a:latin typeface="Cambria Math" panose="02040503050406030204" pitchFamily="18" charset="0"/>
                            <a:ea typeface="+mn-ea"/>
                            <a:cs typeface="+mn-cs"/>
                          </a:rPr>
                          <m:t>𝐶𝐹</m:t>
                        </m:r>
                        <m:r>
                          <a:rPr lang="en-US" sz="1800" b="0" i="1" kern="1200">
                            <a:solidFill>
                              <a:schemeClr val="tx1"/>
                            </a:solidFill>
                            <a:effectLst/>
                            <a:latin typeface="Cambria Math" panose="02040503050406030204" pitchFamily="18" charset="0"/>
                            <a:ea typeface="+mn-ea"/>
                            <a:cs typeface="+mn-cs"/>
                          </a:rPr>
                          <m:t>2×</m:t>
                        </m:r>
                        <m:r>
                          <a:rPr lang="en-US" sz="1800" b="0" i="1" kern="1200">
                            <a:solidFill>
                              <a:schemeClr val="tx1"/>
                            </a:solidFill>
                            <a:effectLst/>
                            <a:latin typeface="Cambria Math" panose="02040503050406030204" pitchFamily="18" charset="0"/>
                            <a:ea typeface="+mn-ea"/>
                            <a:cs typeface="+mn-cs"/>
                          </a:rPr>
                          <m:t>𝐸𝐷</m:t>
                        </m:r>
                      </m:num>
                      <m:den>
                        <m:r>
                          <a:rPr lang="en-US" sz="1800" b="0" i="1" kern="1200">
                            <a:solidFill>
                              <a:schemeClr val="tx1"/>
                            </a:solidFill>
                            <a:effectLst/>
                            <a:latin typeface="Cambria Math" panose="02040503050406030204" pitchFamily="18" charset="0"/>
                            <a:ea typeface="+mn-ea"/>
                            <a:cs typeface="+mn-cs"/>
                          </a:rPr>
                          <m:t>𝐴𝑇</m:t>
                        </m:r>
                      </m:den>
                    </m:f>
                  </m:oMath>
                </m:oMathPara>
              </a14:m>
              <a:endParaRPr lang="en-US" sz="1400">
                <a:solidFill>
                  <a:schemeClr val="tx1"/>
                </a:solidFill>
                <a:latin typeface="+mn-lt"/>
                <a:ea typeface="+mn-lt"/>
                <a:cs typeface="+mn-lt"/>
              </a:endParaRPr>
            </a:p>
            <a:p>
              <a:pPr marL="0" indent="0" algn="l"/>
              <a:endParaRPr lang="en-US" sz="1400">
                <a:solidFill>
                  <a:schemeClr val="tx1"/>
                </a:solidFill>
                <a:latin typeface="+mn-lt"/>
                <a:ea typeface="+mn-lt"/>
                <a:cs typeface="+mn-lt"/>
              </a:endParaRPr>
            </a:p>
            <a:p>
              <a:pPr marL="0" indent="0" algn="l"/>
              <a:r>
                <a:rPr lang="en-US" sz="1400">
                  <a:solidFill>
                    <a:schemeClr val="tx1"/>
                  </a:solidFill>
                  <a:latin typeface="Times New Roman" panose="02020603050405020304" pitchFamily="18" charset="0"/>
                  <a:ea typeface="+mn-lt"/>
                  <a:cs typeface="Times New Roman" panose="02020603050405020304" pitchFamily="18" charset="0"/>
                </a:rPr>
                <a:t>ADR</a:t>
              </a:r>
              <a:r>
                <a:rPr lang="en-US" sz="1400" b="0" i="0" u="none" strike="noStrike">
                  <a:solidFill>
                    <a:schemeClr val="tx1"/>
                  </a:solidFill>
                  <a:latin typeface="Times New Roman" panose="02020603050405020304" pitchFamily="18" charset="0"/>
                  <a:ea typeface="Calibri" panose="020F0502020204030204" pitchFamily="34" charset="0"/>
                  <a:cs typeface="Times New Roman" panose="02020603050405020304" pitchFamily="18" charset="0"/>
                </a:rPr>
                <a:t>   </a:t>
              </a:r>
              <a:r>
                <a:rPr lang="en-US" sz="1400">
                  <a:solidFill>
                    <a:schemeClr val="tx1"/>
                  </a:solidFill>
                  <a:latin typeface="Times New Roman" panose="02020603050405020304" pitchFamily="18" charset="0"/>
                  <a:ea typeface="+mn-lt"/>
                  <a:cs typeface="Times New Roman" panose="02020603050405020304" pitchFamily="18" charset="0"/>
                </a:rPr>
                <a:t>=   Acute dose rate (acute) (mg/kg-day)</a:t>
              </a:r>
            </a:p>
            <a:p>
              <a:pPr marL="0" indent="0" algn="l"/>
              <a:r>
                <a:rPr lang="en-US" sz="1400">
                  <a:solidFill>
                    <a:schemeClr val="tx1"/>
                  </a:solidFill>
                  <a:latin typeface="Times New Roman" panose="02020603050405020304" pitchFamily="18" charset="0"/>
                  <a:ea typeface="+mn-lt"/>
                  <a:cs typeface="Times New Roman" panose="02020603050405020304" pitchFamily="18" charset="0"/>
                </a:rPr>
                <a:t>ADD</a:t>
              </a:r>
              <a:r>
                <a:rPr lang="en-US" sz="1400" b="0" i="0" u="none" strike="noStrike">
                  <a:solidFill>
                    <a:schemeClr val="tx1"/>
                  </a:solidFill>
                  <a:latin typeface="Times New Roman" panose="02020603050405020304" pitchFamily="18" charset="0"/>
                  <a:ea typeface="Calibri" panose="020F0502020204030204" pitchFamily="34" charset="0"/>
                  <a:cs typeface="Times New Roman" panose="02020603050405020304" pitchFamily="18" charset="0"/>
                </a:rPr>
                <a:t>   </a:t>
              </a:r>
              <a:r>
                <a:rPr lang="en-US" sz="1400">
                  <a:solidFill>
                    <a:schemeClr val="tx1"/>
                  </a:solidFill>
                  <a:latin typeface="Times New Roman" panose="02020603050405020304" pitchFamily="18" charset="0"/>
                  <a:ea typeface="+mn-lt"/>
                  <a:cs typeface="Times New Roman" panose="02020603050405020304" pitchFamily="18" charset="0"/>
                </a:rPr>
                <a:t>=   Average daily dose (chronic) (mg/kg-day)</a:t>
              </a:r>
            </a:p>
            <a:p>
              <a:pPr marL="0" indent="0" algn="l"/>
              <a:r>
                <a:rPr lang="en-US" sz="1400">
                  <a:solidFill>
                    <a:schemeClr val="tx1"/>
                  </a:solidFill>
                  <a:latin typeface="Times New Roman" panose="02020603050405020304" pitchFamily="18" charset="0"/>
                  <a:ea typeface="+mn-lt"/>
                  <a:cs typeface="Times New Roman" panose="02020603050405020304" pitchFamily="18" charset="0"/>
                </a:rPr>
                <a:t>SWC   =   Surface Water (dissolved) concentration (µg/L)</a:t>
              </a:r>
            </a:p>
            <a:p>
              <a:pPr marL="0" indent="0" algn="l"/>
              <a:r>
                <a:rPr lang="en-US" sz="1400">
                  <a:solidFill>
                    <a:schemeClr val="tx1"/>
                  </a:solidFill>
                  <a:latin typeface="Times New Roman" panose="02020603050405020304" pitchFamily="18" charset="0"/>
                  <a:ea typeface="+mn-lt"/>
                  <a:cs typeface="Times New Roman" panose="02020603050405020304" pitchFamily="18" charset="0"/>
                </a:rPr>
                <a:t>BAF    =   Bioconcentration factor (L/kg)</a:t>
              </a:r>
              <a:endParaRPr lang="en-US" sz="1400">
                <a:solidFill>
                  <a:schemeClr val="accent1">
                    <a:lumMod val="75000"/>
                  </a:schemeClr>
                </a:solidFill>
                <a:latin typeface="Times New Roman" panose="02020603050405020304" pitchFamily="18" charset="0"/>
                <a:ea typeface="+mn-lt"/>
                <a:cs typeface="Times New Roman" panose="02020603050405020304" pitchFamily="18" charset="0"/>
              </a:endParaRPr>
            </a:p>
            <a:p>
              <a:pPr marL="0" indent="0" algn="l"/>
              <a:r>
                <a:rPr lang="en-US" sz="1400">
                  <a:solidFill>
                    <a:schemeClr val="accent1">
                      <a:lumMod val="75000"/>
                    </a:schemeClr>
                  </a:solidFill>
                  <a:latin typeface="Times New Roman" panose="02020603050405020304" pitchFamily="18" charset="0"/>
                  <a:ea typeface="+mn-lt"/>
                  <a:cs typeface="Times New Roman" panose="02020603050405020304" pitchFamily="18" charset="0"/>
                </a:rPr>
                <a:t>IR*      =   Age-specific fish ingestion rate (g/kg bw-day)</a:t>
              </a:r>
              <a:endParaRPr lang="en-US" sz="1400">
                <a:solidFill>
                  <a:schemeClr val="tx1"/>
                </a:solidFill>
                <a:latin typeface="Times New Roman" panose="02020603050405020304" pitchFamily="18" charset="0"/>
                <a:ea typeface="+mn-lt"/>
                <a:cs typeface="Times New Roman" panose="02020603050405020304" pitchFamily="18" charset="0"/>
              </a:endParaRPr>
            </a:p>
            <a:p>
              <a:pPr marL="0" indent="0" algn="l"/>
              <a:r>
                <a:rPr lang="en-US" sz="1400">
                  <a:solidFill>
                    <a:schemeClr val="tx1"/>
                  </a:solidFill>
                  <a:latin typeface="Times New Roman" panose="02020603050405020304" pitchFamily="18" charset="0"/>
                  <a:ea typeface="+mn-lt"/>
                  <a:cs typeface="Times New Roman" panose="02020603050405020304" pitchFamily="18" charset="0"/>
                </a:rPr>
                <a:t>CF1</a:t>
              </a:r>
              <a:r>
                <a:rPr lang="en-US" sz="1400" b="0" i="0" u="none" strike="noStrike">
                  <a:solidFill>
                    <a:schemeClr val="tx1"/>
                  </a:solidFill>
                  <a:latin typeface="Times New Roman" panose="02020603050405020304" pitchFamily="18" charset="0"/>
                  <a:ea typeface="Calibri" panose="020F0502020204030204" pitchFamily="34" charset="0"/>
                  <a:cs typeface="Times New Roman" panose="02020603050405020304" pitchFamily="18" charset="0"/>
                </a:rPr>
                <a:t>     </a:t>
              </a:r>
              <a:r>
                <a:rPr lang="en-US" sz="1400">
                  <a:solidFill>
                    <a:schemeClr val="tx1"/>
                  </a:solidFill>
                  <a:latin typeface="Times New Roman" panose="02020603050405020304" pitchFamily="18" charset="0"/>
                  <a:ea typeface="+mn-lt"/>
                  <a:cs typeface="Times New Roman" panose="02020603050405020304" pitchFamily="18" charset="0"/>
                </a:rPr>
                <a:t>=   Conversion factor mg/µg</a:t>
              </a:r>
            </a:p>
            <a:p>
              <a:pPr marL="0" indent="0" algn="l"/>
              <a:r>
                <a:rPr lang="en-US" sz="1400">
                  <a:solidFill>
                    <a:schemeClr val="tx1"/>
                  </a:solidFill>
                  <a:latin typeface="Times New Roman" panose="02020603050405020304" pitchFamily="18" charset="0"/>
                  <a:ea typeface="+mn-lt"/>
                  <a:cs typeface="Times New Roman" panose="02020603050405020304" pitchFamily="18" charset="0"/>
                </a:rPr>
                <a:t>CF2     =   Conversion factor kg/g</a:t>
              </a:r>
              <a:endParaRPr lang="en-US" sz="1400">
                <a:solidFill>
                  <a:schemeClr val="accent1">
                    <a:lumMod val="75000"/>
                  </a:schemeClr>
                </a:solidFill>
                <a:latin typeface="Times New Roman" panose="02020603050405020304" pitchFamily="18" charset="0"/>
                <a:ea typeface="+mn-lt"/>
                <a:cs typeface="Times New Roman" panose="02020603050405020304" pitchFamily="18" charset="0"/>
              </a:endParaRPr>
            </a:p>
            <a:p>
              <a:pPr marL="0" indent="0" algn="l"/>
              <a:r>
                <a:rPr lang="en-US" sz="1400">
                  <a:solidFill>
                    <a:schemeClr val="accent1">
                      <a:lumMod val="75000"/>
                    </a:schemeClr>
                  </a:solidFill>
                  <a:latin typeface="Times New Roman" panose="02020603050405020304" pitchFamily="18" charset="0"/>
                  <a:ea typeface="+mn-lt"/>
                  <a:cs typeface="Times New Roman" panose="02020603050405020304" pitchFamily="18" charset="0"/>
                </a:rPr>
                <a:t>ED*    =   Exposure duration (years)</a:t>
              </a:r>
            </a:p>
            <a:p>
              <a:pPr marL="0" indent="0" algn="l"/>
              <a:r>
                <a:rPr lang="en-US" sz="1400">
                  <a:solidFill>
                    <a:schemeClr val="accent1">
                      <a:lumMod val="75000"/>
                    </a:schemeClr>
                  </a:solidFill>
                  <a:latin typeface="Times New Roman" panose="02020603050405020304" pitchFamily="18" charset="0"/>
                  <a:ea typeface="+mn-lt"/>
                  <a:cs typeface="Times New Roman" panose="02020603050405020304" pitchFamily="18" charset="0"/>
                </a:rPr>
                <a:t>AT*</a:t>
              </a:r>
              <a:r>
                <a:rPr lang="en-US" sz="1400" baseline="0">
                  <a:solidFill>
                    <a:schemeClr val="accent1">
                      <a:lumMod val="75000"/>
                    </a:schemeClr>
                  </a:solidFill>
                  <a:latin typeface="Times New Roman" panose="02020603050405020304" pitchFamily="18" charset="0"/>
                  <a:ea typeface="+mn-lt"/>
                  <a:cs typeface="Times New Roman" panose="02020603050405020304" pitchFamily="18" charset="0"/>
                </a:rPr>
                <a:t>    </a:t>
              </a:r>
              <a:r>
                <a:rPr lang="en-US" sz="1400">
                  <a:solidFill>
                    <a:schemeClr val="accent1">
                      <a:lumMod val="75000"/>
                    </a:schemeClr>
                  </a:solidFill>
                  <a:latin typeface="Times New Roman" panose="02020603050405020304" pitchFamily="18" charset="0"/>
                  <a:ea typeface="+mn-lt"/>
                  <a:cs typeface="Times New Roman" panose="02020603050405020304" pitchFamily="18" charset="0"/>
                </a:rPr>
                <a:t>=</a:t>
              </a:r>
              <a:r>
                <a:rPr lang="en-US" sz="1400" baseline="0">
                  <a:solidFill>
                    <a:schemeClr val="accent1">
                      <a:lumMod val="75000"/>
                    </a:schemeClr>
                  </a:solidFill>
                  <a:latin typeface="Times New Roman" panose="02020603050405020304" pitchFamily="18" charset="0"/>
                  <a:ea typeface="+mn-lt"/>
                  <a:cs typeface="Times New Roman" panose="02020603050405020304" pitchFamily="18" charset="0"/>
                </a:rPr>
                <a:t>   </a:t>
              </a:r>
              <a:r>
                <a:rPr lang="en-US" sz="1400">
                  <a:solidFill>
                    <a:schemeClr val="accent1">
                      <a:lumMod val="75000"/>
                    </a:schemeClr>
                  </a:solidFill>
                  <a:latin typeface="Times New Roman" panose="02020603050405020304" pitchFamily="18" charset="0"/>
                  <a:ea typeface="+mn-lt"/>
                  <a:cs typeface="Times New Roman" panose="02020603050405020304" pitchFamily="18" charset="0"/>
                </a:rPr>
                <a:t>Averaging time (years)</a:t>
              </a:r>
              <a:r>
                <a:rPr lang="en-US" sz="1400">
                  <a:solidFill>
                    <a:schemeClr val="tx1"/>
                  </a:solidFill>
                  <a:latin typeface="Times New Roman" panose="02020603050405020304" pitchFamily="18" charset="0"/>
                  <a:ea typeface="+mn-lt"/>
                  <a:cs typeface="Times New Roman" panose="02020603050405020304" pitchFamily="18" charset="0"/>
                </a:rPr>
                <a:t>	</a:t>
              </a:r>
              <a:endParaRPr lang="en-US" sz="1400" b="1">
                <a:solidFill>
                  <a:schemeClr val="accent1">
                    <a:lumMod val="75000"/>
                  </a:schemeClr>
                </a:solidFill>
                <a:latin typeface="Times New Roman" panose="02020603050405020304" pitchFamily="18" charset="0"/>
                <a:ea typeface="+mn-lt"/>
                <a:cs typeface="Times New Roman" panose="02020603050405020304" pitchFamily="18" charset="0"/>
              </a:endParaRPr>
            </a:p>
            <a:p>
              <a:pPr marL="0" indent="0" algn="l"/>
              <a:endParaRPr lang="en-US" sz="1200" b="1">
                <a:solidFill>
                  <a:schemeClr val="accent1">
                    <a:lumMod val="75000"/>
                  </a:schemeClr>
                </a:solidFill>
                <a:latin typeface="Times New Roman" panose="02020603050405020304" pitchFamily="18" charset="0"/>
                <a:ea typeface="+mn-lt"/>
                <a:cs typeface="Times New Roman" panose="02020603050405020304" pitchFamily="18" charset="0"/>
              </a:endParaRPr>
            </a:p>
            <a:p>
              <a:pPr marL="0" indent="0" algn="l"/>
              <a:r>
                <a:rPr lang="en-US" sz="1400" b="1">
                  <a:solidFill>
                    <a:schemeClr val="accent1">
                      <a:lumMod val="75000"/>
                    </a:schemeClr>
                  </a:solidFill>
                  <a:latin typeface="Times New Roman" panose="02020603050405020304" pitchFamily="18" charset="0"/>
                  <a:ea typeface="+mn-lt"/>
                  <a:cs typeface="Times New Roman" panose="02020603050405020304" pitchFamily="18" charset="0"/>
                </a:rPr>
                <a:t>*These inputs can be modified for different receptors (including by tribal populations)</a:t>
              </a:r>
            </a:p>
          </xdr:txBody>
        </xdr:sp>
      </mc:Choice>
      <mc:Fallback xmlns="">
        <xdr:sp macro="" textlink="">
          <xdr:nvSpPr>
            <xdr:cNvPr id="3" name="TextBox 5">
              <a:extLst>
                <a:ext uri="{FF2B5EF4-FFF2-40B4-BE49-F238E27FC236}">
                  <a16:creationId xmlns:a16="http://schemas.microsoft.com/office/drawing/2014/main" id="{286F25F2-40F0-4247-8AE5-75EF6C6ECF19}"/>
                </a:ext>
              </a:extLst>
            </xdr:cNvPr>
            <xdr:cNvSpPr txBox="1"/>
          </xdr:nvSpPr>
          <xdr:spPr>
            <a:xfrm>
              <a:off x="1" y="185058"/>
              <a:ext cx="7559039" cy="299357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indent="0" algn="l">
                <a:lnSpc>
                  <a:spcPct val="100000"/>
                </a:lnSpc>
                <a:spcBef>
                  <a:spcPts val="0"/>
                </a:spcBef>
                <a:spcAft>
                  <a:spcPts val="0"/>
                </a:spcAft>
              </a:pPr>
              <a:r>
                <a:rPr lang="en-US" sz="1800" b="0" i="0" kern="1200">
                  <a:solidFill>
                    <a:schemeClr val="tx1"/>
                  </a:solidFill>
                  <a:effectLst/>
                  <a:latin typeface="Cambria Math" panose="02040503050406030204" pitchFamily="18" charset="0"/>
                  <a:ea typeface="+mn-ea"/>
                  <a:cs typeface="+mn-cs"/>
                </a:rPr>
                <a:t>𝐴𝐷𝑅 𝑜𝑟 𝐴𝐷𝐷=  (𝑆𝑊𝐶×𝐵𝐶𝐹×𝐼𝑅×𝐶𝐹1×𝐶𝐹2×𝐸𝐷)/𝐴𝑇</a:t>
              </a:r>
              <a:endParaRPr lang="en-US" sz="1400">
                <a:solidFill>
                  <a:schemeClr val="tx1"/>
                </a:solidFill>
                <a:latin typeface="+mn-lt"/>
                <a:ea typeface="+mn-lt"/>
                <a:cs typeface="+mn-lt"/>
              </a:endParaRPr>
            </a:p>
            <a:p>
              <a:pPr marL="0" indent="0" algn="l"/>
              <a:endParaRPr lang="en-US" sz="1400">
                <a:solidFill>
                  <a:schemeClr val="tx1"/>
                </a:solidFill>
                <a:latin typeface="+mn-lt"/>
                <a:ea typeface="+mn-lt"/>
                <a:cs typeface="+mn-lt"/>
              </a:endParaRPr>
            </a:p>
            <a:p>
              <a:pPr marL="0" indent="0" algn="l"/>
              <a:r>
                <a:rPr lang="en-US" sz="1400">
                  <a:solidFill>
                    <a:schemeClr val="tx1"/>
                  </a:solidFill>
                  <a:latin typeface="Times New Roman" panose="02020603050405020304" pitchFamily="18" charset="0"/>
                  <a:ea typeface="+mn-lt"/>
                  <a:cs typeface="Times New Roman" panose="02020603050405020304" pitchFamily="18" charset="0"/>
                </a:rPr>
                <a:t>ADR</a:t>
              </a:r>
              <a:r>
                <a:rPr lang="en-US" sz="1400" b="0" i="0" u="none" strike="noStrike">
                  <a:solidFill>
                    <a:schemeClr val="tx1"/>
                  </a:solidFill>
                  <a:latin typeface="Times New Roman" panose="02020603050405020304" pitchFamily="18" charset="0"/>
                  <a:ea typeface="Calibri" panose="020F0502020204030204" pitchFamily="34" charset="0"/>
                  <a:cs typeface="Times New Roman" panose="02020603050405020304" pitchFamily="18" charset="0"/>
                </a:rPr>
                <a:t>   </a:t>
              </a:r>
              <a:r>
                <a:rPr lang="en-US" sz="1400">
                  <a:solidFill>
                    <a:schemeClr val="tx1"/>
                  </a:solidFill>
                  <a:latin typeface="Times New Roman" panose="02020603050405020304" pitchFamily="18" charset="0"/>
                  <a:ea typeface="+mn-lt"/>
                  <a:cs typeface="Times New Roman" panose="02020603050405020304" pitchFamily="18" charset="0"/>
                </a:rPr>
                <a:t>=   Acute dose rate (acute) (mg/kg-day)</a:t>
              </a:r>
            </a:p>
            <a:p>
              <a:pPr marL="0" indent="0" algn="l"/>
              <a:r>
                <a:rPr lang="en-US" sz="1400">
                  <a:solidFill>
                    <a:schemeClr val="tx1"/>
                  </a:solidFill>
                  <a:latin typeface="Times New Roman" panose="02020603050405020304" pitchFamily="18" charset="0"/>
                  <a:ea typeface="+mn-lt"/>
                  <a:cs typeface="Times New Roman" panose="02020603050405020304" pitchFamily="18" charset="0"/>
                </a:rPr>
                <a:t>ADD</a:t>
              </a:r>
              <a:r>
                <a:rPr lang="en-US" sz="1400" b="0" i="0" u="none" strike="noStrike">
                  <a:solidFill>
                    <a:schemeClr val="tx1"/>
                  </a:solidFill>
                  <a:latin typeface="Times New Roman" panose="02020603050405020304" pitchFamily="18" charset="0"/>
                  <a:ea typeface="Calibri" panose="020F0502020204030204" pitchFamily="34" charset="0"/>
                  <a:cs typeface="Times New Roman" panose="02020603050405020304" pitchFamily="18" charset="0"/>
                </a:rPr>
                <a:t>   </a:t>
              </a:r>
              <a:r>
                <a:rPr lang="en-US" sz="1400">
                  <a:solidFill>
                    <a:schemeClr val="tx1"/>
                  </a:solidFill>
                  <a:latin typeface="Times New Roman" panose="02020603050405020304" pitchFamily="18" charset="0"/>
                  <a:ea typeface="+mn-lt"/>
                  <a:cs typeface="Times New Roman" panose="02020603050405020304" pitchFamily="18" charset="0"/>
                </a:rPr>
                <a:t>=   Average daily dose (chronic) (mg/kg-day)</a:t>
              </a:r>
            </a:p>
            <a:p>
              <a:pPr marL="0" indent="0" algn="l"/>
              <a:r>
                <a:rPr lang="en-US" sz="1400">
                  <a:solidFill>
                    <a:schemeClr val="tx1"/>
                  </a:solidFill>
                  <a:latin typeface="Times New Roman" panose="02020603050405020304" pitchFamily="18" charset="0"/>
                  <a:ea typeface="+mn-lt"/>
                  <a:cs typeface="Times New Roman" panose="02020603050405020304" pitchFamily="18" charset="0"/>
                </a:rPr>
                <a:t>SWC   =   Surface Water (dissolved) concentration (µg/L)</a:t>
              </a:r>
            </a:p>
            <a:p>
              <a:pPr marL="0" indent="0" algn="l"/>
              <a:r>
                <a:rPr lang="en-US" sz="1400">
                  <a:solidFill>
                    <a:schemeClr val="tx1"/>
                  </a:solidFill>
                  <a:latin typeface="Times New Roman" panose="02020603050405020304" pitchFamily="18" charset="0"/>
                  <a:ea typeface="+mn-lt"/>
                  <a:cs typeface="Times New Roman" panose="02020603050405020304" pitchFamily="18" charset="0"/>
                </a:rPr>
                <a:t>BAF    =   Bioconcentration factor (L/kg)</a:t>
              </a:r>
              <a:endParaRPr lang="en-US" sz="1400">
                <a:solidFill>
                  <a:schemeClr val="accent1">
                    <a:lumMod val="75000"/>
                  </a:schemeClr>
                </a:solidFill>
                <a:latin typeface="Times New Roman" panose="02020603050405020304" pitchFamily="18" charset="0"/>
                <a:ea typeface="+mn-lt"/>
                <a:cs typeface="Times New Roman" panose="02020603050405020304" pitchFamily="18" charset="0"/>
              </a:endParaRPr>
            </a:p>
            <a:p>
              <a:pPr marL="0" indent="0" algn="l"/>
              <a:r>
                <a:rPr lang="en-US" sz="1400">
                  <a:solidFill>
                    <a:schemeClr val="accent1">
                      <a:lumMod val="75000"/>
                    </a:schemeClr>
                  </a:solidFill>
                  <a:latin typeface="Times New Roman" panose="02020603050405020304" pitchFamily="18" charset="0"/>
                  <a:ea typeface="+mn-lt"/>
                  <a:cs typeface="Times New Roman" panose="02020603050405020304" pitchFamily="18" charset="0"/>
                </a:rPr>
                <a:t>IR*      =   Age-specific fish ingestion rate (g/kg bw-day)</a:t>
              </a:r>
              <a:endParaRPr lang="en-US" sz="1400">
                <a:solidFill>
                  <a:schemeClr val="tx1"/>
                </a:solidFill>
                <a:latin typeface="Times New Roman" panose="02020603050405020304" pitchFamily="18" charset="0"/>
                <a:ea typeface="+mn-lt"/>
                <a:cs typeface="Times New Roman" panose="02020603050405020304" pitchFamily="18" charset="0"/>
              </a:endParaRPr>
            </a:p>
            <a:p>
              <a:pPr marL="0" indent="0" algn="l"/>
              <a:r>
                <a:rPr lang="en-US" sz="1400">
                  <a:solidFill>
                    <a:schemeClr val="tx1"/>
                  </a:solidFill>
                  <a:latin typeface="Times New Roman" panose="02020603050405020304" pitchFamily="18" charset="0"/>
                  <a:ea typeface="+mn-lt"/>
                  <a:cs typeface="Times New Roman" panose="02020603050405020304" pitchFamily="18" charset="0"/>
                </a:rPr>
                <a:t>CF1</a:t>
              </a:r>
              <a:r>
                <a:rPr lang="en-US" sz="1400" b="0" i="0" u="none" strike="noStrike">
                  <a:solidFill>
                    <a:schemeClr val="tx1"/>
                  </a:solidFill>
                  <a:latin typeface="Times New Roman" panose="02020603050405020304" pitchFamily="18" charset="0"/>
                  <a:ea typeface="Calibri" panose="020F0502020204030204" pitchFamily="34" charset="0"/>
                  <a:cs typeface="Times New Roman" panose="02020603050405020304" pitchFamily="18" charset="0"/>
                </a:rPr>
                <a:t>     </a:t>
              </a:r>
              <a:r>
                <a:rPr lang="en-US" sz="1400">
                  <a:solidFill>
                    <a:schemeClr val="tx1"/>
                  </a:solidFill>
                  <a:latin typeface="Times New Roman" panose="02020603050405020304" pitchFamily="18" charset="0"/>
                  <a:ea typeface="+mn-lt"/>
                  <a:cs typeface="Times New Roman" panose="02020603050405020304" pitchFamily="18" charset="0"/>
                </a:rPr>
                <a:t>=   Conversion factor mg/µg</a:t>
              </a:r>
            </a:p>
            <a:p>
              <a:pPr marL="0" indent="0" algn="l"/>
              <a:r>
                <a:rPr lang="en-US" sz="1400">
                  <a:solidFill>
                    <a:schemeClr val="tx1"/>
                  </a:solidFill>
                  <a:latin typeface="Times New Roman" panose="02020603050405020304" pitchFamily="18" charset="0"/>
                  <a:ea typeface="+mn-lt"/>
                  <a:cs typeface="Times New Roman" panose="02020603050405020304" pitchFamily="18" charset="0"/>
                </a:rPr>
                <a:t>CF2     =   Conversion factor kg/g</a:t>
              </a:r>
              <a:endParaRPr lang="en-US" sz="1400">
                <a:solidFill>
                  <a:schemeClr val="accent1">
                    <a:lumMod val="75000"/>
                  </a:schemeClr>
                </a:solidFill>
                <a:latin typeface="Times New Roman" panose="02020603050405020304" pitchFamily="18" charset="0"/>
                <a:ea typeface="+mn-lt"/>
                <a:cs typeface="Times New Roman" panose="02020603050405020304" pitchFamily="18" charset="0"/>
              </a:endParaRPr>
            </a:p>
            <a:p>
              <a:pPr marL="0" indent="0" algn="l"/>
              <a:r>
                <a:rPr lang="en-US" sz="1400">
                  <a:solidFill>
                    <a:schemeClr val="accent1">
                      <a:lumMod val="75000"/>
                    </a:schemeClr>
                  </a:solidFill>
                  <a:latin typeface="Times New Roman" panose="02020603050405020304" pitchFamily="18" charset="0"/>
                  <a:ea typeface="+mn-lt"/>
                  <a:cs typeface="Times New Roman" panose="02020603050405020304" pitchFamily="18" charset="0"/>
                </a:rPr>
                <a:t>ED*    =   Exposure duration (years)</a:t>
              </a:r>
            </a:p>
            <a:p>
              <a:pPr marL="0" indent="0" algn="l"/>
              <a:r>
                <a:rPr lang="en-US" sz="1400">
                  <a:solidFill>
                    <a:schemeClr val="accent1">
                      <a:lumMod val="75000"/>
                    </a:schemeClr>
                  </a:solidFill>
                  <a:latin typeface="Times New Roman" panose="02020603050405020304" pitchFamily="18" charset="0"/>
                  <a:ea typeface="+mn-lt"/>
                  <a:cs typeface="Times New Roman" panose="02020603050405020304" pitchFamily="18" charset="0"/>
                </a:rPr>
                <a:t>AT*</a:t>
              </a:r>
              <a:r>
                <a:rPr lang="en-US" sz="1400" baseline="0">
                  <a:solidFill>
                    <a:schemeClr val="accent1">
                      <a:lumMod val="75000"/>
                    </a:schemeClr>
                  </a:solidFill>
                  <a:latin typeface="Times New Roman" panose="02020603050405020304" pitchFamily="18" charset="0"/>
                  <a:ea typeface="+mn-lt"/>
                  <a:cs typeface="Times New Roman" panose="02020603050405020304" pitchFamily="18" charset="0"/>
                </a:rPr>
                <a:t>    </a:t>
              </a:r>
              <a:r>
                <a:rPr lang="en-US" sz="1400">
                  <a:solidFill>
                    <a:schemeClr val="accent1">
                      <a:lumMod val="75000"/>
                    </a:schemeClr>
                  </a:solidFill>
                  <a:latin typeface="Times New Roman" panose="02020603050405020304" pitchFamily="18" charset="0"/>
                  <a:ea typeface="+mn-lt"/>
                  <a:cs typeface="Times New Roman" panose="02020603050405020304" pitchFamily="18" charset="0"/>
                </a:rPr>
                <a:t>=</a:t>
              </a:r>
              <a:r>
                <a:rPr lang="en-US" sz="1400" baseline="0">
                  <a:solidFill>
                    <a:schemeClr val="accent1">
                      <a:lumMod val="75000"/>
                    </a:schemeClr>
                  </a:solidFill>
                  <a:latin typeface="Times New Roman" panose="02020603050405020304" pitchFamily="18" charset="0"/>
                  <a:ea typeface="+mn-lt"/>
                  <a:cs typeface="Times New Roman" panose="02020603050405020304" pitchFamily="18" charset="0"/>
                </a:rPr>
                <a:t>   </a:t>
              </a:r>
              <a:r>
                <a:rPr lang="en-US" sz="1400">
                  <a:solidFill>
                    <a:schemeClr val="accent1">
                      <a:lumMod val="75000"/>
                    </a:schemeClr>
                  </a:solidFill>
                  <a:latin typeface="Times New Roman" panose="02020603050405020304" pitchFamily="18" charset="0"/>
                  <a:ea typeface="+mn-lt"/>
                  <a:cs typeface="Times New Roman" panose="02020603050405020304" pitchFamily="18" charset="0"/>
                </a:rPr>
                <a:t>Averaging time (years)</a:t>
              </a:r>
              <a:r>
                <a:rPr lang="en-US" sz="1400">
                  <a:solidFill>
                    <a:schemeClr val="tx1"/>
                  </a:solidFill>
                  <a:latin typeface="Times New Roman" panose="02020603050405020304" pitchFamily="18" charset="0"/>
                  <a:ea typeface="+mn-lt"/>
                  <a:cs typeface="Times New Roman" panose="02020603050405020304" pitchFamily="18" charset="0"/>
                </a:rPr>
                <a:t>	</a:t>
              </a:r>
              <a:endParaRPr lang="en-US" sz="1400" b="1">
                <a:solidFill>
                  <a:schemeClr val="accent1">
                    <a:lumMod val="75000"/>
                  </a:schemeClr>
                </a:solidFill>
                <a:latin typeface="Times New Roman" panose="02020603050405020304" pitchFamily="18" charset="0"/>
                <a:ea typeface="+mn-lt"/>
                <a:cs typeface="Times New Roman" panose="02020603050405020304" pitchFamily="18" charset="0"/>
              </a:endParaRPr>
            </a:p>
            <a:p>
              <a:pPr marL="0" indent="0" algn="l"/>
              <a:endParaRPr lang="en-US" sz="1200" b="1">
                <a:solidFill>
                  <a:schemeClr val="accent1">
                    <a:lumMod val="75000"/>
                  </a:schemeClr>
                </a:solidFill>
                <a:latin typeface="Times New Roman" panose="02020603050405020304" pitchFamily="18" charset="0"/>
                <a:ea typeface="+mn-lt"/>
                <a:cs typeface="Times New Roman" panose="02020603050405020304" pitchFamily="18" charset="0"/>
              </a:endParaRPr>
            </a:p>
            <a:p>
              <a:pPr marL="0" indent="0" algn="l"/>
              <a:r>
                <a:rPr lang="en-US" sz="1400" b="1">
                  <a:solidFill>
                    <a:schemeClr val="accent1">
                      <a:lumMod val="75000"/>
                    </a:schemeClr>
                  </a:solidFill>
                  <a:latin typeface="Times New Roman" panose="02020603050405020304" pitchFamily="18" charset="0"/>
                  <a:ea typeface="+mn-lt"/>
                  <a:cs typeface="Times New Roman" panose="02020603050405020304" pitchFamily="18" charset="0"/>
                </a:rPr>
                <a:t>*These inputs can be modified for different receptors (including by tribal populations)</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76200</xdr:rowOff>
    </xdr:from>
    <xdr:to>
      <xdr:col>2</xdr:col>
      <xdr:colOff>967740</xdr:colOff>
      <xdr:row>4</xdr:row>
      <xdr:rowOff>47625</xdr:rowOff>
    </xdr:to>
    <mc:AlternateContent xmlns:mc="http://schemas.openxmlformats.org/markup-compatibility/2006" xmlns:a14="http://schemas.microsoft.com/office/drawing/2010/main">
      <mc:Choice Requires="a14">
        <xdr:sp macro="" textlink="">
          <xdr:nvSpPr>
            <xdr:cNvPr id="2" name="TextBox 5">
              <a:extLst>
                <a:ext uri="{FF2B5EF4-FFF2-40B4-BE49-F238E27FC236}">
                  <a16:creationId xmlns:a16="http://schemas.microsoft.com/office/drawing/2014/main" id="{A8CB6ED5-1E42-456D-AFA6-74F057B18248}"/>
                </a:ext>
              </a:extLst>
            </xdr:cNvPr>
            <xdr:cNvSpPr txBox="1"/>
          </xdr:nvSpPr>
          <xdr:spPr>
            <a:xfrm>
              <a:off x="0" y="76200"/>
              <a:ext cx="4503420" cy="70294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400" b="0" i="1" kern="1200">
                        <a:solidFill>
                          <a:schemeClr val="tx1"/>
                        </a:solidFill>
                        <a:effectLst/>
                        <a:latin typeface="Cambria Math" panose="02040503050406030204" pitchFamily="18" charset="0"/>
                        <a:ea typeface="+mn-ea"/>
                        <a:cs typeface="+mn-cs"/>
                      </a:rPr>
                      <m:t>𝐴𝐷𝑅</m:t>
                    </m:r>
                    <m:r>
                      <a:rPr lang="en-US" sz="1400" b="0" i="1" kern="1200">
                        <a:solidFill>
                          <a:schemeClr val="tx1"/>
                        </a:solidFill>
                        <a:effectLst/>
                        <a:latin typeface="Cambria Math" panose="02040503050406030204" pitchFamily="18" charset="0"/>
                        <a:ea typeface="+mn-ea"/>
                        <a:cs typeface="+mn-cs"/>
                      </a:rPr>
                      <m:t> </m:t>
                    </m:r>
                    <m:r>
                      <a:rPr lang="en-US" sz="1400" b="0" i="1" kern="1200">
                        <a:solidFill>
                          <a:schemeClr val="tx1"/>
                        </a:solidFill>
                        <a:effectLst/>
                        <a:latin typeface="Cambria Math" panose="02040503050406030204" pitchFamily="18" charset="0"/>
                        <a:ea typeface="+mn-ea"/>
                        <a:cs typeface="+mn-cs"/>
                      </a:rPr>
                      <m:t>𝑜𝑟</m:t>
                    </m:r>
                    <m:r>
                      <a:rPr lang="en-US" sz="1400" b="0" i="1" kern="1200">
                        <a:solidFill>
                          <a:schemeClr val="tx1"/>
                        </a:solidFill>
                        <a:effectLst/>
                        <a:latin typeface="Cambria Math" panose="02040503050406030204" pitchFamily="18" charset="0"/>
                        <a:ea typeface="+mn-ea"/>
                        <a:cs typeface="+mn-cs"/>
                      </a:rPr>
                      <m:t> </m:t>
                    </m:r>
                    <m:r>
                      <a:rPr lang="en-US" sz="1400" b="0" i="1" kern="1200">
                        <a:solidFill>
                          <a:schemeClr val="tx1"/>
                        </a:solidFill>
                        <a:effectLst/>
                        <a:latin typeface="Cambria Math" panose="02040503050406030204" pitchFamily="18" charset="0"/>
                        <a:ea typeface="+mn-ea"/>
                        <a:cs typeface="+mn-cs"/>
                      </a:rPr>
                      <m:t>𝐴𝐷𝐷</m:t>
                    </m:r>
                    <m:r>
                      <a:rPr lang="en-US" sz="1400" b="0" i="1" kern="1200">
                        <a:solidFill>
                          <a:schemeClr val="tx1"/>
                        </a:solidFill>
                        <a:effectLst/>
                        <a:latin typeface="Cambria Math" panose="02040503050406030204" pitchFamily="18" charset="0"/>
                        <a:ea typeface="+mn-ea"/>
                        <a:cs typeface="+mn-cs"/>
                      </a:rPr>
                      <m:t>=</m:t>
                    </m:r>
                    <m:f>
                      <m:fPr>
                        <m:ctrlPr>
                          <a:rPr lang="en-US" sz="1400" b="0" i="1" kern="1200">
                            <a:solidFill>
                              <a:schemeClr val="tx1"/>
                            </a:solidFill>
                            <a:effectLst/>
                            <a:latin typeface="Cambria Math" panose="02040503050406030204" pitchFamily="18" charset="0"/>
                            <a:ea typeface="+mn-ea"/>
                            <a:cs typeface="+mn-cs"/>
                          </a:rPr>
                        </m:ctrlPr>
                      </m:fPr>
                      <m:num>
                        <m:r>
                          <a:rPr lang="en-US" sz="1400" b="0" i="1" kern="1200">
                            <a:solidFill>
                              <a:schemeClr val="tx1"/>
                            </a:solidFill>
                            <a:effectLst/>
                            <a:latin typeface="Cambria Math" panose="02040503050406030204" pitchFamily="18" charset="0"/>
                            <a:ea typeface="+mn-ea"/>
                            <a:cs typeface="+mn-cs"/>
                          </a:rPr>
                          <m:t>𝑆𝑊𝐶</m:t>
                        </m:r>
                        <m:r>
                          <a:rPr lang="en-US" sz="1400" b="0" i="1" kern="1200">
                            <a:solidFill>
                              <a:schemeClr val="tx1"/>
                            </a:solidFill>
                            <a:effectLst/>
                            <a:latin typeface="Cambria Math" panose="02040503050406030204" pitchFamily="18" charset="0"/>
                            <a:ea typeface="+mn-ea"/>
                            <a:cs typeface="+mn-cs"/>
                          </a:rPr>
                          <m:t>×</m:t>
                        </m:r>
                        <m:r>
                          <a:rPr lang="en-US" sz="1400" b="0" i="1" kern="1200">
                            <a:solidFill>
                              <a:schemeClr val="tx1"/>
                            </a:solidFill>
                            <a:effectLst/>
                            <a:latin typeface="Cambria Math" panose="02040503050406030204" pitchFamily="18" charset="0"/>
                            <a:ea typeface="+mn-ea"/>
                            <a:cs typeface="+mn-cs"/>
                          </a:rPr>
                          <m:t>𝐵𝐶𝐹</m:t>
                        </m:r>
                        <m:r>
                          <a:rPr lang="en-US" sz="1400" b="0" i="1" kern="1200">
                            <a:solidFill>
                              <a:schemeClr val="tx1"/>
                            </a:solidFill>
                            <a:effectLst/>
                            <a:latin typeface="Cambria Math" panose="02040503050406030204" pitchFamily="18" charset="0"/>
                            <a:ea typeface="+mn-ea"/>
                            <a:cs typeface="+mn-cs"/>
                          </a:rPr>
                          <m:t>×</m:t>
                        </m:r>
                        <m:r>
                          <a:rPr lang="en-US" sz="1400" b="0" i="1" kern="1200">
                            <a:solidFill>
                              <a:schemeClr val="tx1"/>
                            </a:solidFill>
                            <a:effectLst/>
                            <a:latin typeface="Cambria Math" panose="02040503050406030204" pitchFamily="18" charset="0"/>
                            <a:ea typeface="+mn-ea"/>
                            <a:cs typeface="+mn-cs"/>
                          </a:rPr>
                          <m:t>𝐼𝑅</m:t>
                        </m:r>
                        <m:r>
                          <a:rPr lang="en-US" sz="1400" b="0" i="1" kern="1200">
                            <a:solidFill>
                              <a:schemeClr val="tx1"/>
                            </a:solidFill>
                            <a:effectLst/>
                            <a:latin typeface="Cambria Math" panose="02040503050406030204" pitchFamily="18" charset="0"/>
                            <a:ea typeface="+mn-ea"/>
                            <a:cs typeface="+mn-cs"/>
                          </a:rPr>
                          <m:t>×</m:t>
                        </m:r>
                        <m:r>
                          <a:rPr lang="en-US" sz="1400" b="0" i="1" kern="1200">
                            <a:solidFill>
                              <a:schemeClr val="tx1"/>
                            </a:solidFill>
                            <a:effectLst/>
                            <a:latin typeface="Cambria Math" panose="02040503050406030204" pitchFamily="18" charset="0"/>
                            <a:ea typeface="+mn-ea"/>
                            <a:cs typeface="+mn-cs"/>
                          </a:rPr>
                          <m:t>𝐶𝐹</m:t>
                        </m:r>
                        <m:r>
                          <a:rPr lang="en-US" sz="1400" b="0" i="1" kern="1200">
                            <a:solidFill>
                              <a:schemeClr val="tx1"/>
                            </a:solidFill>
                            <a:effectLst/>
                            <a:latin typeface="Cambria Math" panose="02040503050406030204" pitchFamily="18" charset="0"/>
                            <a:ea typeface="+mn-ea"/>
                            <a:cs typeface="+mn-cs"/>
                          </a:rPr>
                          <m:t>1×</m:t>
                        </m:r>
                        <m:r>
                          <a:rPr lang="en-US" sz="1400" b="0" i="1" kern="1200">
                            <a:solidFill>
                              <a:schemeClr val="tx1"/>
                            </a:solidFill>
                            <a:effectLst/>
                            <a:latin typeface="Cambria Math" panose="02040503050406030204" pitchFamily="18" charset="0"/>
                            <a:ea typeface="+mn-ea"/>
                            <a:cs typeface="+mn-cs"/>
                          </a:rPr>
                          <m:t>𝐶𝐹</m:t>
                        </m:r>
                        <m:r>
                          <a:rPr lang="en-US" sz="1400" b="0" i="1" kern="1200">
                            <a:solidFill>
                              <a:schemeClr val="tx1"/>
                            </a:solidFill>
                            <a:effectLst/>
                            <a:latin typeface="Cambria Math" panose="02040503050406030204" pitchFamily="18" charset="0"/>
                            <a:ea typeface="+mn-ea"/>
                            <a:cs typeface="+mn-cs"/>
                          </a:rPr>
                          <m:t>2×</m:t>
                        </m:r>
                        <m:r>
                          <a:rPr lang="en-US" sz="1400" b="0" i="1" kern="1200">
                            <a:solidFill>
                              <a:schemeClr val="tx1"/>
                            </a:solidFill>
                            <a:effectLst/>
                            <a:latin typeface="Cambria Math" panose="02040503050406030204" pitchFamily="18" charset="0"/>
                            <a:ea typeface="+mn-ea"/>
                            <a:cs typeface="+mn-cs"/>
                          </a:rPr>
                          <m:t>𝐸𝐷</m:t>
                        </m:r>
                      </m:num>
                      <m:den>
                        <m:r>
                          <a:rPr lang="en-US" sz="1400" b="0" i="1" kern="1200">
                            <a:solidFill>
                              <a:schemeClr val="tx1"/>
                            </a:solidFill>
                            <a:effectLst/>
                            <a:latin typeface="Cambria Math" panose="02040503050406030204" pitchFamily="18" charset="0"/>
                            <a:ea typeface="+mn-ea"/>
                            <a:cs typeface="+mn-cs"/>
                          </a:rPr>
                          <m:t>𝐴𝑇</m:t>
                        </m:r>
                      </m:den>
                    </m:f>
                  </m:oMath>
                </m:oMathPara>
              </a14:m>
              <a:endParaRPr lang="en-US" sz="1200"/>
            </a:p>
          </xdr:txBody>
        </xdr:sp>
      </mc:Choice>
      <mc:Fallback xmlns="">
        <xdr:sp macro="" textlink="">
          <xdr:nvSpPr>
            <xdr:cNvPr id="2" name="TextBox 5">
              <a:extLst>
                <a:ext uri="{FF2B5EF4-FFF2-40B4-BE49-F238E27FC236}">
                  <a16:creationId xmlns:a16="http://schemas.microsoft.com/office/drawing/2014/main" id="{A8CB6ED5-1E42-456D-AFA6-74F057B18248}"/>
                </a:ext>
              </a:extLst>
            </xdr:cNvPr>
            <xdr:cNvSpPr txBox="1"/>
          </xdr:nvSpPr>
          <xdr:spPr>
            <a:xfrm>
              <a:off x="0" y="76200"/>
              <a:ext cx="4503420" cy="70294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lang="en-US" sz="1400" b="0" i="0" kern="1200">
                  <a:solidFill>
                    <a:schemeClr val="tx1"/>
                  </a:solidFill>
                  <a:effectLst/>
                  <a:latin typeface="Cambria Math" panose="02040503050406030204" pitchFamily="18" charset="0"/>
                  <a:ea typeface="+mn-ea"/>
                  <a:cs typeface="+mn-cs"/>
                </a:rPr>
                <a:t>𝐴𝐷𝑅 𝑜𝑟 𝐴𝐷𝐷=(𝑆𝑊𝐶×𝐵𝐶𝐹×𝐼𝑅×𝐶𝐹1×𝐶𝐹2×𝐸𝐷)/𝐴𝑇</a:t>
              </a:r>
              <a:endParaRPr lang="en-US" sz="1200"/>
            </a:p>
          </xdr:txBody>
        </xdr:sp>
      </mc:Fallback>
    </mc:AlternateContent>
    <xdr:clientData/>
  </xdr:twoCellAnchor>
  <xdr:twoCellAnchor>
    <xdr:from>
      <xdr:col>0</xdr:col>
      <xdr:colOff>504825</xdr:colOff>
      <xdr:row>3</xdr:row>
      <xdr:rowOff>131669</xdr:rowOff>
    </xdr:from>
    <xdr:to>
      <xdr:col>2</xdr:col>
      <xdr:colOff>281940</xdr:colOff>
      <xdr:row>5</xdr:row>
      <xdr:rowOff>64994</xdr:rowOff>
    </xdr:to>
    <mc:AlternateContent xmlns:mc="http://schemas.openxmlformats.org/markup-compatibility/2006" xmlns:a14="http://schemas.microsoft.com/office/drawing/2010/main">
      <mc:Choice Requires="a14">
        <xdr:sp macro="" textlink="">
          <xdr:nvSpPr>
            <xdr:cNvPr id="3" name="Rectangle 2">
              <a:extLst>
                <a:ext uri="{FF2B5EF4-FFF2-40B4-BE49-F238E27FC236}">
                  <a16:creationId xmlns:a16="http://schemas.microsoft.com/office/drawing/2014/main" id="{2BE8F3C0-C979-4BC7-A3F3-77F9844AA639}"/>
                </a:ext>
                <a:ext uri="{147F2762-F138-4A5C-976F-8EAC2B608ADB}">
                  <a16:predDERef xmlns:a16="http://schemas.microsoft.com/office/drawing/2014/main" pred="{A8CB6ED5-1E42-456D-AFA6-74F057B18248}"/>
                </a:ext>
              </a:extLst>
            </xdr:cNvPr>
            <xdr:cNvSpPr/>
          </xdr:nvSpPr>
          <xdr:spPr>
            <a:xfrm>
              <a:off x="504825" y="669551"/>
              <a:ext cx="4591162" cy="29191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14:m>
                <m:oMathPara xmlns:m="http://schemas.openxmlformats.org/officeDocument/2006/math">
                  <m:oMathParaPr>
                    <m:jc m:val="centerGroup"/>
                  </m:oMathParaPr>
                  <m:oMath xmlns:m="http://schemas.openxmlformats.org/officeDocument/2006/math">
                    <m:r>
                      <a:rPr lang="en-US" sz="1400" b="0" i="1">
                        <a:solidFill>
                          <a:sysClr val="windowText" lastClr="000000"/>
                        </a:solidFill>
                        <a:latin typeface="Cambria Math" panose="02040503050406030204" pitchFamily="18" charset="0"/>
                      </a:rPr>
                      <m:t>𝐹𝑖𝑠h</m:t>
                    </m:r>
                    <m:r>
                      <a:rPr lang="en-US" sz="1400" b="0" i="1">
                        <a:solidFill>
                          <a:sysClr val="windowText" lastClr="000000"/>
                        </a:solidFill>
                        <a:latin typeface="Cambria Math" panose="02040503050406030204" pitchFamily="18" charset="0"/>
                      </a:rPr>
                      <m:t> </m:t>
                    </m:r>
                    <m:r>
                      <a:rPr lang="en-US" sz="1400" b="0" i="1">
                        <a:solidFill>
                          <a:sysClr val="windowText" lastClr="000000"/>
                        </a:solidFill>
                        <a:latin typeface="Cambria Math" panose="02040503050406030204" pitchFamily="18" charset="0"/>
                      </a:rPr>
                      <m:t>𝑇𝑖𝑠𝑠𝑢𝑒</m:t>
                    </m:r>
                    <m:r>
                      <a:rPr lang="en-US" sz="1400" b="0" i="1">
                        <a:solidFill>
                          <a:sysClr val="windowText" lastClr="000000"/>
                        </a:solidFill>
                        <a:latin typeface="Cambria Math" panose="02040503050406030204" pitchFamily="18" charset="0"/>
                      </a:rPr>
                      <m:t> </m:t>
                    </m:r>
                    <m:r>
                      <a:rPr lang="en-US" sz="1400" b="0" i="1">
                        <a:solidFill>
                          <a:sysClr val="windowText" lastClr="000000"/>
                        </a:solidFill>
                        <a:latin typeface="Cambria Math" panose="02040503050406030204" pitchFamily="18" charset="0"/>
                      </a:rPr>
                      <m:t>𝐶𝑜𝑛𝑐</m:t>
                    </m:r>
                    <m:r>
                      <a:rPr lang="en-US" sz="1400" b="0" i="1">
                        <a:solidFill>
                          <a:sysClr val="windowText" lastClr="000000"/>
                        </a:solidFill>
                        <a:latin typeface="Cambria Math" panose="02040503050406030204" pitchFamily="18" charset="0"/>
                      </a:rPr>
                      <m:t>.= </m:t>
                    </m:r>
                    <m:r>
                      <a:rPr lang="en-US" sz="1400" b="0" i="1">
                        <a:solidFill>
                          <a:sysClr val="windowText" lastClr="000000"/>
                        </a:solidFill>
                        <a:latin typeface="Cambria Math" panose="02040503050406030204" pitchFamily="18" charset="0"/>
                      </a:rPr>
                      <m:t>𝑆𝑊𝐶</m:t>
                    </m:r>
                    <m:r>
                      <a:rPr lang="en-US" sz="1400" b="0" i="1">
                        <a:solidFill>
                          <a:sysClr val="windowText" lastClr="000000"/>
                        </a:solidFill>
                        <a:effectLst/>
                        <a:latin typeface="Cambria Math" panose="02040503050406030204" pitchFamily="18" charset="0"/>
                        <a:ea typeface="+mn-ea"/>
                        <a:cs typeface="+mn-cs"/>
                      </a:rPr>
                      <m:t>×</m:t>
                    </m:r>
                    <m:r>
                      <a:rPr lang="en-US" sz="1400" b="0" i="1">
                        <a:solidFill>
                          <a:sysClr val="windowText" lastClr="000000"/>
                        </a:solidFill>
                        <a:latin typeface="Cambria Math" panose="02040503050406030204" pitchFamily="18" charset="0"/>
                      </a:rPr>
                      <m:t>𝐵𝐶𝐹</m:t>
                    </m:r>
                    <m:r>
                      <a:rPr lang="en-US" sz="1400" b="0" i="1">
                        <a:solidFill>
                          <a:sysClr val="windowText" lastClr="000000"/>
                        </a:solidFill>
                        <a:latin typeface="Cambria Math" panose="02040503050406030204" pitchFamily="18" charset="0"/>
                      </a:rPr>
                      <m:t>×</m:t>
                    </m:r>
                    <m:r>
                      <a:rPr lang="en-US" sz="1400" b="0" i="1">
                        <a:solidFill>
                          <a:sysClr val="windowText" lastClr="000000"/>
                        </a:solidFill>
                        <a:latin typeface="Cambria Math" panose="02040503050406030204" pitchFamily="18" charset="0"/>
                      </a:rPr>
                      <m:t>𝐶𝐹</m:t>
                    </m:r>
                    <m:r>
                      <a:rPr lang="en-US" sz="1400" b="0" i="1">
                        <a:solidFill>
                          <a:sysClr val="windowText" lastClr="000000"/>
                        </a:solidFill>
                        <a:latin typeface="Cambria Math" panose="02040503050406030204" pitchFamily="18" charset="0"/>
                      </a:rPr>
                      <m:t>1</m:t>
                    </m:r>
                  </m:oMath>
                </m:oMathPara>
              </a14:m>
              <a:endParaRPr lang="en-US" sz="1400">
                <a:solidFill>
                  <a:sysClr val="windowText" lastClr="000000"/>
                </a:solidFill>
              </a:endParaRPr>
            </a:p>
          </xdr:txBody>
        </xdr:sp>
      </mc:Choice>
      <mc:Fallback xmlns="">
        <xdr:sp macro="" textlink="">
          <xdr:nvSpPr>
            <xdr:cNvPr id="3" name="Rectangle 2">
              <a:extLst>
                <a:ext uri="{FF2B5EF4-FFF2-40B4-BE49-F238E27FC236}">
                  <a16:creationId xmlns:a16="http://schemas.microsoft.com/office/drawing/2014/main" id="{2BE8F3C0-C979-4BC7-A3F3-77F9844AA639}"/>
                </a:ext>
                <a:ext uri="{147F2762-F138-4A5C-976F-8EAC2B608ADB}">
                  <a16:predDERef xmlns:a16="http://schemas.microsoft.com/office/drawing/2014/main" pred="{A8CB6ED5-1E42-456D-AFA6-74F057B18248}"/>
                </a:ext>
              </a:extLst>
            </xdr:cNvPr>
            <xdr:cNvSpPr/>
          </xdr:nvSpPr>
          <xdr:spPr>
            <a:xfrm>
              <a:off x="504825" y="669551"/>
              <a:ext cx="4591162" cy="29191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0" i="0">
                  <a:solidFill>
                    <a:sysClr val="windowText" lastClr="000000"/>
                  </a:solidFill>
                  <a:latin typeface="Cambria Math" panose="02040503050406030204" pitchFamily="18" charset="0"/>
                </a:rPr>
                <a:t>𝐹𝑖𝑠ℎ 𝑇𝑖𝑠𝑠𝑢𝑒 𝐶𝑜𝑛𝑐.= 𝑆𝑊𝐶</a:t>
              </a:r>
              <a:r>
                <a:rPr lang="en-US" sz="1400" b="0" i="0">
                  <a:solidFill>
                    <a:sysClr val="windowText" lastClr="000000"/>
                  </a:solidFill>
                  <a:effectLst/>
                  <a:latin typeface="Cambria Math" panose="02040503050406030204" pitchFamily="18" charset="0"/>
                  <a:ea typeface="+mn-ea"/>
                  <a:cs typeface="+mn-cs"/>
                </a:rPr>
                <a:t>×</a:t>
              </a:r>
              <a:r>
                <a:rPr lang="en-US" sz="1400" b="0" i="0">
                  <a:solidFill>
                    <a:sysClr val="windowText" lastClr="000000"/>
                  </a:solidFill>
                  <a:latin typeface="Cambria Math" panose="02040503050406030204" pitchFamily="18" charset="0"/>
                </a:rPr>
                <a:t>𝐵𝐶𝐹×𝐶𝐹1</a:t>
              </a:r>
              <a:endParaRPr lang="en-US" sz="1400">
                <a:solidFill>
                  <a:sysClr val="windowText" lastClr="000000"/>
                </a:solidFill>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41125</xdr:rowOff>
    </xdr:from>
    <xdr:to>
      <xdr:col>2</xdr:col>
      <xdr:colOff>396239</xdr:colOff>
      <xdr:row>3</xdr:row>
      <xdr:rowOff>41124</xdr:rowOff>
    </xdr:to>
    <mc:AlternateContent xmlns:mc="http://schemas.openxmlformats.org/markup-compatibility/2006" xmlns:a14="http://schemas.microsoft.com/office/drawing/2010/main">
      <mc:Choice Requires="a14">
        <xdr:sp macro="" textlink="">
          <xdr:nvSpPr>
            <xdr:cNvPr id="2" name="TextBox 5">
              <a:extLst>
                <a:ext uri="{FF2B5EF4-FFF2-40B4-BE49-F238E27FC236}">
                  <a16:creationId xmlns:a16="http://schemas.microsoft.com/office/drawing/2014/main" id="{71F774FF-04BD-4715-BFA5-38525AE3C0D9}"/>
                </a:ext>
              </a:extLst>
            </xdr:cNvPr>
            <xdr:cNvSpPr txBox="1"/>
          </xdr:nvSpPr>
          <xdr:spPr>
            <a:xfrm>
              <a:off x="0" y="41125"/>
              <a:ext cx="4478382" cy="58782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r>
                      <a:rPr lang="en-US" sz="1400" b="0" i="1">
                        <a:latin typeface="Cambria Math" panose="02040503050406030204" pitchFamily="18" charset="0"/>
                      </a:rPr>
                      <m:t>𝑀𝑂𝐸</m:t>
                    </m:r>
                    <m:r>
                      <a:rPr lang="en-US" sz="1400" b="0" i="1">
                        <a:latin typeface="Cambria Math" panose="02040503050406030204" pitchFamily="18" charset="0"/>
                      </a:rPr>
                      <m:t>=</m:t>
                    </m:r>
                    <m:f>
                      <m:fPr>
                        <m:ctrlPr>
                          <a:rPr lang="en-US" sz="1400" b="0" i="1">
                            <a:latin typeface="Cambria Math" panose="02040503050406030204" pitchFamily="18" charset="0"/>
                          </a:rPr>
                        </m:ctrlPr>
                      </m:fPr>
                      <m:num>
                        <m:r>
                          <a:rPr lang="en-US" sz="1400" b="0" i="1">
                            <a:latin typeface="Cambria Math" panose="02040503050406030204" pitchFamily="18" charset="0"/>
                          </a:rPr>
                          <m:t>𝑃𝑂𝐷</m:t>
                        </m:r>
                      </m:num>
                      <m:den>
                        <m:d>
                          <m:dPr>
                            <m:ctrlPr>
                              <a:rPr lang="en-US" sz="1400" b="0" i="1">
                                <a:latin typeface="Cambria Math" panose="02040503050406030204" pitchFamily="18" charset="0"/>
                              </a:rPr>
                            </m:ctrlPr>
                          </m:dPr>
                          <m:e>
                            <m:f>
                              <m:fPr>
                                <m:ctrlPr>
                                  <a:rPr lang="en-US" sz="1400" b="0" i="1" kern="1200">
                                    <a:solidFill>
                                      <a:schemeClr val="tx1"/>
                                    </a:solidFill>
                                    <a:effectLst/>
                                    <a:latin typeface="Cambria Math" panose="02040503050406030204" pitchFamily="18" charset="0"/>
                                    <a:ea typeface="+mn-ea"/>
                                    <a:cs typeface="+mn-cs"/>
                                  </a:rPr>
                                </m:ctrlPr>
                              </m:fPr>
                              <m:num>
                                <m:r>
                                  <a:rPr lang="en-US" sz="1400" b="0" i="1" kern="1200">
                                    <a:solidFill>
                                      <a:schemeClr val="tx1"/>
                                    </a:solidFill>
                                    <a:effectLst/>
                                    <a:latin typeface="Cambria Math" panose="02040503050406030204" pitchFamily="18" charset="0"/>
                                    <a:ea typeface="+mn-ea"/>
                                    <a:cs typeface="+mn-cs"/>
                                  </a:rPr>
                                  <m:t>𝐹𝑖𝑠h</m:t>
                                </m:r>
                                <m:r>
                                  <a:rPr lang="en-US" sz="1400" b="0" i="1" kern="1200">
                                    <a:solidFill>
                                      <a:schemeClr val="tx1"/>
                                    </a:solidFill>
                                    <a:effectLst/>
                                    <a:latin typeface="Cambria Math" panose="02040503050406030204" pitchFamily="18" charset="0"/>
                                    <a:ea typeface="+mn-ea"/>
                                    <a:cs typeface="+mn-cs"/>
                                  </a:rPr>
                                  <m:t> </m:t>
                                </m:r>
                                <m:r>
                                  <a:rPr lang="en-US" sz="1400" b="0" i="1" kern="1200">
                                    <a:solidFill>
                                      <a:schemeClr val="tx1"/>
                                    </a:solidFill>
                                    <a:effectLst/>
                                    <a:latin typeface="Cambria Math" panose="02040503050406030204" pitchFamily="18" charset="0"/>
                                    <a:ea typeface="+mn-ea"/>
                                    <a:cs typeface="+mn-cs"/>
                                  </a:rPr>
                                  <m:t>𝑇𝑖𝑠𝑠𝑢𝑒</m:t>
                                </m:r>
                                <m:r>
                                  <a:rPr lang="en-US" sz="1400" b="0" i="1" kern="1200">
                                    <a:solidFill>
                                      <a:schemeClr val="tx1"/>
                                    </a:solidFill>
                                    <a:effectLst/>
                                    <a:latin typeface="Cambria Math" panose="02040503050406030204" pitchFamily="18" charset="0"/>
                                    <a:ea typeface="+mn-ea"/>
                                    <a:cs typeface="+mn-cs"/>
                                  </a:rPr>
                                  <m:t> </m:t>
                                </m:r>
                                <m:r>
                                  <a:rPr lang="en-US" sz="1400" b="0" i="1" kern="1200">
                                    <a:solidFill>
                                      <a:schemeClr val="tx1"/>
                                    </a:solidFill>
                                    <a:effectLst/>
                                    <a:latin typeface="Cambria Math" panose="02040503050406030204" pitchFamily="18" charset="0"/>
                                    <a:ea typeface="+mn-ea"/>
                                    <a:cs typeface="+mn-cs"/>
                                  </a:rPr>
                                  <m:t>𝐶𝑜𝑛𝑐</m:t>
                                </m:r>
                                <m:r>
                                  <a:rPr lang="en-US" sz="1400" b="0" i="1" kern="1200">
                                    <a:solidFill>
                                      <a:schemeClr val="tx1"/>
                                    </a:solidFill>
                                    <a:effectLst/>
                                    <a:latin typeface="Cambria Math" panose="02040503050406030204" pitchFamily="18" charset="0"/>
                                    <a:ea typeface="+mn-ea"/>
                                    <a:cs typeface="+mn-cs"/>
                                  </a:rPr>
                                  <m:t>.  ×</m:t>
                                </m:r>
                                <m:r>
                                  <a:rPr lang="en-US" sz="1400" b="0" i="1" kern="1200">
                                    <a:solidFill>
                                      <a:schemeClr val="tx1"/>
                                    </a:solidFill>
                                    <a:effectLst/>
                                    <a:latin typeface="Cambria Math" panose="02040503050406030204" pitchFamily="18" charset="0"/>
                                    <a:ea typeface="+mn-ea"/>
                                    <a:cs typeface="+mn-cs"/>
                                  </a:rPr>
                                  <m:t>𝐼𝑅</m:t>
                                </m:r>
                                <m:r>
                                  <a:rPr lang="en-US" sz="1400" b="0" i="1" kern="1200">
                                    <a:solidFill>
                                      <a:schemeClr val="tx1"/>
                                    </a:solidFill>
                                    <a:effectLst/>
                                    <a:latin typeface="Cambria Math" panose="02040503050406030204" pitchFamily="18" charset="0"/>
                                    <a:ea typeface="+mn-ea"/>
                                    <a:cs typeface="+mn-cs"/>
                                  </a:rPr>
                                  <m:t>×</m:t>
                                </m:r>
                                <m:r>
                                  <a:rPr lang="en-US" sz="1400" b="0" i="1" kern="1200">
                                    <a:solidFill>
                                      <a:schemeClr val="tx1"/>
                                    </a:solidFill>
                                    <a:effectLst/>
                                    <a:latin typeface="Cambria Math" panose="02040503050406030204" pitchFamily="18" charset="0"/>
                                    <a:ea typeface="+mn-ea"/>
                                    <a:cs typeface="+mn-cs"/>
                                  </a:rPr>
                                  <m:t>𝐶𝐹</m:t>
                                </m:r>
                                <m:r>
                                  <a:rPr lang="en-US" sz="1400" b="0" i="1" kern="1200">
                                    <a:solidFill>
                                      <a:schemeClr val="tx1"/>
                                    </a:solidFill>
                                    <a:effectLst/>
                                    <a:latin typeface="Cambria Math" panose="02040503050406030204" pitchFamily="18" charset="0"/>
                                    <a:ea typeface="+mn-ea"/>
                                    <a:cs typeface="+mn-cs"/>
                                  </a:rPr>
                                  <m:t>2×</m:t>
                                </m:r>
                                <m:r>
                                  <a:rPr lang="en-US" sz="1400" b="0" i="1" kern="1200">
                                    <a:solidFill>
                                      <a:schemeClr val="tx1"/>
                                    </a:solidFill>
                                    <a:effectLst/>
                                    <a:latin typeface="Cambria Math" panose="02040503050406030204" pitchFamily="18" charset="0"/>
                                    <a:ea typeface="+mn-ea"/>
                                    <a:cs typeface="+mn-cs"/>
                                  </a:rPr>
                                  <m:t>𝐸𝐷</m:t>
                                </m:r>
                              </m:num>
                              <m:den>
                                <m:r>
                                  <a:rPr lang="en-US" sz="1400" b="0" i="1" kern="1200">
                                    <a:solidFill>
                                      <a:schemeClr val="tx1"/>
                                    </a:solidFill>
                                    <a:effectLst/>
                                    <a:latin typeface="Cambria Math" panose="02040503050406030204" pitchFamily="18" charset="0"/>
                                    <a:ea typeface="+mn-ea"/>
                                    <a:cs typeface="+mn-cs"/>
                                  </a:rPr>
                                  <m:t>𝐴𝑇</m:t>
                                </m:r>
                              </m:den>
                            </m:f>
                          </m:e>
                        </m:d>
                      </m:den>
                    </m:f>
                  </m:oMath>
                </m:oMathPara>
              </a14:m>
              <a:endParaRPr lang="en-US" sz="1400"/>
            </a:p>
          </xdr:txBody>
        </xdr:sp>
      </mc:Choice>
      <mc:Fallback xmlns="">
        <xdr:sp macro="" textlink="">
          <xdr:nvSpPr>
            <xdr:cNvPr id="2" name="TextBox 5">
              <a:extLst>
                <a:ext uri="{FF2B5EF4-FFF2-40B4-BE49-F238E27FC236}">
                  <a16:creationId xmlns:a16="http://schemas.microsoft.com/office/drawing/2014/main" id="{71F774FF-04BD-4715-BFA5-38525AE3C0D9}"/>
                </a:ext>
              </a:extLst>
            </xdr:cNvPr>
            <xdr:cNvSpPr txBox="1"/>
          </xdr:nvSpPr>
          <xdr:spPr>
            <a:xfrm>
              <a:off x="0" y="41125"/>
              <a:ext cx="4478382" cy="58782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r>
                <a:rPr lang="en-US" sz="1400" b="0" i="0">
                  <a:latin typeface="Cambria Math" panose="02040503050406030204" pitchFamily="18" charset="0"/>
                </a:rPr>
                <a:t>𝑀𝑂𝐸=𝑃𝑂𝐷/((</a:t>
              </a:r>
              <a:r>
                <a:rPr lang="en-US" sz="1400" b="0" i="0" kern="1200">
                  <a:solidFill>
                    <a:schemeClr val="tx1"/>
                  </a:solidFill>
                  <a:effectLst/>
                  <a:latin typeface="Cambria Math" panose="02040503050406030204" pitchFamily="18" charset="0"/>
                  <a:ea typeface="+mn-ea"/>
                  <a:cs typeface="+mn-cs"/>
                </a:rPr>
                <a:t>(𝐹𝑖𝑠ℎ 𝑇𝑖𝑠𝑠𝑢𝑒 𝐶𝑜𝑛𝑐.  ×𝐼𝑅×𝐶𝐹2×𝐸𝐷)/𝐴𝑇) )</a:t>
              </a:r>
              <a:endParaRPr lang="en-US" sz="1400"/>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person displayName="Ngo, Catherine" id="{1FB53CDA-68B2-42C9-8582-BD4BEC70E8C9}" userId="S::Ngo.Catherine@epa.gov::addb4d0d-c526-4594-b73d-feccbdd9364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6" dT="2025-03-11T15:43:08.99" personId="{1FB53CDA-68B2-42C9-8582-BD4BEC70E8C9}" id="{36947039-4838-4ABA-9D00-82CC1A52637F}">
    <text xml:space="preserve">Release amount and days are the same for CT and HE.
</text>
  </threadedComment>
  <threadedComment ref="A27" dT="2025-03-11T15:43:08.99" personId="{1FB53CDA-68B2-42C9-8582-BD4BEC70E8C9}" id="{1C2DA4AD-35B1-4C28-9AFB-B18582BF67DB}">
    <text xml:space="preserve">Release amount and days are the same for CT and HE.
</text>
  </threadedComment>
  <threadedComment ref="A36" dT="2025-03-11T15:43:08.99" personId="{1FB53CDA-68B2-42C9-8582-BD4BEC70E8C9}" id="{A875930C-32CA-497E-AF03-C1FA3F39182C}">
    <text xml:space="preserve">Release amount and days are the same for CT and HE.
</text>
  </threadedComment>
  <threadedComment ref="A37" dT="2025-03-11T15:43:08.99" personId="{1FB53CDA-68B2-42C9-8582-BD4BEC70E8C9}" id="{EA5C4616-F09A-4F9E-8769-23B82025FD18}">
    <text xml:space="preserve">Release amount and days are the same for CT and HE.
</text>
  </threadedComment>
  <threadedComment ref="A54" dT="2025-03-11T15:43:08.99" personId="{1FB53CDA-68B2-42C9-8582-BD4BEC70E8C9}" id="{52E8412F-70BE-414D-A9BD-857A66A1B7F5}">
    <text xml:space="preserve">Release amount and days are the same for CT and HE.
</text>
  </threadedComment>
  <threadedComment ref="A55" dT="2025-03-11T15:43:08.99" personId="{1FB53CDA-68B2-42C9-8582-BD4BEC70E8C9}" id="{4483DB01-D833-4EA8-A2E9-BB810F28850A}">
    <text xml:space="preserve">Release amount and days are the same for CT and HE.
</text>
  </threadedComment>
  <threadedComment ref="A56" dT="2025-03-11T15:43:08.99" personId="{1FB53CDA-68B2-42C9-8582-BD4BEC70E8C9}" id="{04FE17AC-1989-45BB-A6AB-7F0F317BB85E}">
    <text xml:space="preserve">Release amount and days are the same for CT and HE.
</text>
  </threadedComment>
  <threadedComment ref="A57" dT="2025-03-11T15:43:08.99" personId="{1FB53CDA-68B2-42C9-8582-BD4BEC70E8C9}" id="{9C76103A-8A49-4291-A67D-3A288E7F1084}">
    <text xml:space="preserve">Release amount and days are the same for CT and HE.
</text>
  </threadedComment>
</ThreadedComments>
</file>

<file path=xl/threadedComments/threadedComment2.xml><?xml version="1.0" encoding="utf-8"?>
<ThreadedComments xmlns="http://schemas.microsoft.com/office/spreadsheetml/2018/threadedcomments" xmlns:x="http://schemas.openxmlformats.org/spreadsheetml/2006/main">
  <threadedComment ref="A24" dT="2025-03-11T15:43:08.99" personId="{1FB53CDA-68B2-42C9-8582-BD4BEC70E8C9}" id="{AB399501-62DB-4784-8B0A-9E2F8D7777BF}">
    <text xml:space="preserve">Release amount and days are the same for CT and HE.
</text>
  </threadedComment>
  <threadedComment ref="A25" dT="2025-03-11T15:43:08.99" personId="{1FB53CDA-68B2-42C9-8582-BD4BEC70E8C9}" id="{32BF378A-9441-489F-A3AA-198B5B8EB76B}">
    <text xml:space="preserve">Release amount and days are the same for CT and HE.
</text>
  </threadedComment>
  <threadedComment ref="A34" dT="2025-03-11T15:43:08.99" personId="{1FB53CDA-68B2-42C9-8582-BD4BEC70E8C9}" id="{727D384E-0D41-4A24-97CB-A14D5304AA6A}">
    <text xml:space="preserve">Release amount and days are the same for CT and HE.
</text>
  </threadedComment>
  <threadedComment ref="A35" dT="2025-03-11T15:43:08.99" personId="{1FB53CDA-68B2-42C9-8582-BD4BEC70E8C9}" id="{8BB3E49D-79D7-4775-BD2C-868F807020C9}">
    <text xml:space="preserve">Release amount and days are the same for CT and HE.
</text>
  </threadedComment>
  <threadedComment ref="A52" dT="2025-03-11T15:43:08.99" personId="{1FB53CDA-68B2-42C9-8582-BD4BEC70E8C9}" id="{DDB4742D-3D29-4EDD-9C7F-497D215CEAF4}">
    <text xml:space="preserve">Release amount and days are the same for CT and HE.
</text>
  </threadedComment>
  <threadedComment ref="A53" dT="2025-03-11T15:43:08.99" personId="{1FB53CDA-68B2-42C9-8582-BD4BEC70E8C9}" id="{D0D997CB-2B2C-4F87-A76B-CC5DCB6E00D2}">
    <text xml:space="preserve">Release amount and days are the same for CT and HE.
</text>
  </threadedComment>
  <threadedComment ref="A54" dT="2025-03-11T15:43:08.99" personId="{1FB53CDA-68B2-42C9-8582-BD4BEC70E8C9}" id="{6BFABF69-5E27-4854-BF31-CFA4E13A6B89}">
    <text xml:space="preserve">Release amount and days are the same for CT and HE.
</text>
  </threadedComment>
  <threadedComment ref="A55" dT="2025-03-11T15:43:08.99" personId="{1FB53CDA-68B2-42C9-8582-BD4BEC70E8C9}" id="{343842DC-4ED7-4F09-B1D7-DA0F92305A8C}">
    <text xml:space="preserve">Release amount and days are the same for CT and HE.
</text>
  </threadedComment>
</ThreadedComment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hero.epa.gov/hero/index.cfm/reference/details/reference_id/7306435" TargetMode="External"/><Relationship Id="rId1" Type="http://schemas.openxmlformats.org/officeDocument/2006/relationships/hyperlink" Target="https://hero.epa.gov/hero/index.cfm/reference/details/reference_id/786546"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5EF3C-533F-4A6E-8B77-FC7BEC559B94}">
  <dimension ref="B1:F13"/>
  <sheetViews>
    <sheetView tabSelected="1" zoomScaleNormal="100" workbookViewId="0">
      <selection activeCell="B6" sqref="B6:F8"/>
    </sheetView>
  </sheetViews>
  <sheetFormatPr defaultColWidth="9.26953125" defaultRowHeight="14" x14ac:dyDescent="0.3"/>
  <cols>
    <col min="1" max="1" width="12" style="2" customWidth="1"/>
    <col min="2" max="2" width="11.26953125" style="2" customWidth="1"/>
    <col min="3" max="3" width="10.7265625" style="2" customWidth="1"/>
    <col min="4" max="4" width="11.26953125" style="2" customWidth="1"/>
    <col min="5" max="5" width="11.7265625" style="2" customWidth="1"/>
    <col min="6" max="16384" width="9.26953125" style="2"/>
  </cols>
  <sheetData>
    <row r="1" spans="2:6" ht="15.5" x14ac:dyDescent="0.35">
      <c r="B1" s="4"/>
      <c r="C1" s="4"/>
      <c r="D1" s="4"/>
      <c r="E1" s="4"/>
      <c r="F1" s="4"/>
    </row>
    <row r="2" spans="2:6" x14ac:dyDescent="0.3">
      <c r="B2" s="123" t="s">
        <v>0</v>
      </c>
      <c r="C2" s="123"/>
      <c r="D2" s="123"/>
      <c r="E2" s="123"/>
      <c r="F2" s="123"/>
    </row>
    <row r="3" spans="2:6" ht="15.5" x14ac:dyDescent="0.35">
      <c r="B3" s="3"/>
      <c r="C3" s="124" t="s">
        <v>1</v>
      </c>
      <c r="D3" s="124"/>
      <c r="E3" s="124"/>
      <c r="F3" s="3"/>
    </row>
    <row r="6" spans="2:6" ht="17.25" customHeight="1" x14ac:dyDescent="0.3">
      <c r="B6" s="125" t="s">
        <v>2</v>
      </c>
      <c r="C6" s="125"/>
      <c r="D6" s="125"/>
      <c r="E6" s="125"/>
      <c r="F6" s="125"/>
    </row>
    <row r="7" spans="2:6" ht="19.5" customHeight="1" x14ac:dyDescent="0.3">
      <c r="B7" s="125"/>
      <c r="C7" s="125"/>
      <c r="D7" s="125"/>
      <c r="E7" s="125"/>
      <c r="F7" s="125"/>
    </row>
    <row r="8" spans="2:6" ht="18" customHeight="1" x14ac:dyDescent="0.3">
      <c r="B8" s="125"/>
      <c r="C8" s="125"/>
      <c r="D8" s="125"/>
      <c r="E8" s="125"/>
      <c r="F8" s="125"/>
    </row>
    <row r="10" spans="2:6" ht="22.5" x14ac:dyDescent="0.3">
      <c r="B10" s="125" t="s">
        <v>3</v>
      </c>
      <c r="C10" s="125"/>
      <c r="D10" s="125"/>
      <c r="E10" s="125"/>
      <c r="F10" s="125"/>
    </row>
    <row r="13" spans="2:6" ht="17.5" x14ac:dyDescent="0.35">
      <c r="B13" s="126" t="s">
        <v>1</v>
      </c>
      <c r="C13" s="126"/>
      <c r="D13" s="126"/>
      <c r="E13" s="126"/>
      <c r="F13" s="126"/>
    </row>
  </sheetData>
  <sheetProtection algorithmName="SHA-512" hashValue="fTsJfXWMzK4Xw3lXNtF7sviUv55ZXaV1iWC6rzwOK5Hyj8b91392PkOY7aZE8Lv9cmVo4Uuixf1RI6iTAzzJvg==" saltValue="hncy8uoiNKHCrTqwC+yvug==" spinCount="100000" sheet="1" formatCells="0" formatColumns="0" formatRows="0"/>
  <mergeCells count="5">
    <mergeCell ref="B2:F2"/>
    <mergeCell ref="C3:E3"/>
    <mergeCell ref="B10:F10"/>
    <mergeCell ref="B13:F13"/>
    <mergeCell ref="B6:F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0F8A8-1753-4CF8-BEFE-DFC31292D632}">
  <dimension ref="A1:P43"/>
  <sheetViews>
    <sheetView zoomScale="70" zoomScaleNormal="70" workbookViewId="0">
      <selection activeCell="A21" sqref="A21"/>
    </sheetView>
  </sheetViews>
  <sheetFormatPr defaultRowHeight="14.5" x14ac:dyDescent="0.35"/>
  <cols>
    <col min="1" max="1" width="26.7265625" customWidth="1"/>
    <col min="2" max="2" width="28.7265625" customWidth="1"/>
    <col min="3" max="3" width="17" customWidth="1"/>
    <col min="4" max="4" width="16.26953125" customWidth="1"/>
    <col min="5" max="5" width="15.7265625" customWidth="1"/>
  </cols>
  <sheetData>
    <row r="1" spans="1:6" x14ac:dyDescent="0.35">
      <c r="A1" s="1"/>
      <c r="B1" s="1"/>
      <c r="C1" s="1"/>
      <c r="D1" s="1"/>
      <c r="E1" s="1"/>
      <c r="F1" s="16"/>
    </row>
    <row r="2" spans="1:6" x14ac:dyDescent="0.35">
      <c r="A2" s="1"/>
      <c r="B2" s="1"/>
      <c r="C2" s="1"/>
      <c r="D2" s="1"/>
      <c r="E2" s="1"/>
      <c r="F2" s="16"/>
    </row>
    <row r="3" spans="1:6" x14ac:dyDescent="0.35">
      <c r="A3" s="1"/>
      <c r="B3" s="1"/>
      <c r="C3" s="1"/>
      <c r="D3" s="1"/>
      <c r="E3" s="1"/>
      <c r="F3" s="16"/>
    </row>
    <row r="4" spans="1:6" x14ac:dyDescent="0.35">
      <c r="A4" s="1"/>
      <c r="B4" s="1"/>
      <c r="C4" s="1"/>
      <c r="D4" s="1"/>
      <c r="E4" s="1"/>
      <c r="F4" s="16"/>
    </row>
    <row r="5" spans="1:6" x14ac:dyDescent="0.35">
      <c r="A5" s="1"/>
      <c r="B5" s="1"/>
      <c r="C5" s="1"/>
      <c r="D5" s="1"/>
      <c r="E5" s="1"/>
      <c r="F5" s="16"/>
    </row>
    <row r="6" spans="1:6" x14ac:dyDescent="0.35">
      <c r="A6" s="1"/>
      <c r="B6" s="1"/>
      <c r="C6" s="1"/>
      <c r="D6" s="1"/>
      <c r="E6" s="1"/>
      <c r="F6" s="16"/>
    </row>
    <row r="7" spans="1:6" x14ac:dyDescent="0.35">
      <c r="A7" s="1"/>
      <c r="B7" s="1"/>
      <c r="C7" s="1"/>
      <c r="D7" s="1"/>
      <c r="E7" s="1"/>
      <c r="F7" s="16"/>
    </row>
    <row r="8" spans="1:6" x14ac:dyDescent="0.35">
      <c r="A8" s="1"/>
      <c r="B8" s="1"/>
      <c r="C8" s="1"/>
      <c r="D8" s="1"/>
      <c r="E8" s="1"/>
      <c r="F8" s="16"/>
    </row>
    <row r="9" spans="1:6" x14ac:dyDescent="0.35">
      <c r="A9" s="1"/>
      <c r="B9" s="1"/>
      <c r="C9" s="1"/>
      <c r="D9" s="1"/>
      <c r="E9" s="1"/>
      <c r="F9" s="16"/>
    </row>
    <row r="10" spans="1:6" x14ac:dyDescent="0.35">
      <c r="A10" s="1"/>
      <c r="B10" s="1"/>
      <c r="C10" s="1"/>
      <c r="D10" s="1"/>
      <c r="E10" s="1"/>
      <c r="F10" s="16"/>
    </row>
    <row r="11" spans="1:6" x14ac:dyDescent="0.35">
      <c r="A11" s="1"/>
      <c r="B11" s="1"/>
      <c r="C11" s="1"/>
      <c r="D11" s="1"/>
      <c r="E11" s="1"/>
      <c r="F11" s="16"/>
    </row>
    <row r="12" spans="1:6" x14ac:dyDescent="0.35">
      <c r="A12" s="1"/>
      <c r="B12" s="1"/>
      <c r="C12" s="1"/>
      <c r="D12" s="1"/>
      <c r="E12" s="1"/>
      <c r="F12" s="16"/>
    </row>
    <row r="13" spans="1:6" x14ac:dyDescent="0.35">
      <c r="A13" s="1"/>
      <c r="B13" s="1"/>
      <c r="C13" s="1"/>
      <c r="D13" s="1"/>
      <c r="E13" s="1"/>
      <c r="F13" s="16"/>
    </row>
    <row r="14" spans="1:6" x14ac:dyDescent="0.35">
      <c r="A14" s="1"/>
      <c r="B14" s="1"/>
      <c r="C14" s="1"/>
      <c r="D14" s="1"/>
      <c r="E14" s="1"/>
      <c r="F14" s="16"/>
    </row>
    <row r="15" spans="1:6" x14ac:dyDescent="0.35">
      <c r="A15" s="1"/>
      <c r="B15" s="1"/>
      <c r="C15" s="1"/>
      <c r="D15" s="1"/>
      <c r="E15" s="1"/>
      <c r="F15" s="16"/>
    </row>
    <row r="16" spans="1:6" x14ac:dyDescent="0.35">
      <c r="A16" s="1"/>
      <c r="B16" s="1"/>
      <c r="C16" s="1"/>
      <c r="D16" s="1"/>
      <c r="E16" s="1"/>
      <c r="F16" s="16"/>
    </row>
    <row r="17" spans="1:16" x14ac:dyDescent="0.35">
      <c r="A17" s="1"/>
      <c r="B17" s="1"/>
      <c r="C17" s="1"/>
      <c r="D17" s="1"/>
      <c r="E17" s="1"/>
      <c r="F17" s="16"/>
    </row>
    <row r="18" spans="1:16" x14ac:dyDescent="0.35">
      <c r="A18" s="118"/>
      <c r="B18" s="118"/>
      <c r="C18" s="118"/>
      <c r="D18" s="118"/>
      <c r="E18" s="118"/>
      <c r="F18" s="119"/>
      <c r="G18" s="120"/>
    </row>
    <row r="19" spans="1:16" x14ac:dyDescent="0.35">
      <c r="A19" s="6"/>
      <c r="B19" s="6"/>
      <c r="C19" s="6"/>
      <c r="D19" s="6"/>
      <c r="E19" s="6"/>
      <c r="F19" s="6"/>
    </row>
    <row r="20" spans="1:16" ht="14.65" customHeight="1" x14ac:dyDescent="0.35">
      <c r="A20" s="121" t="s">
        <v>4</v>
      </c>
      <c r="B20" s="137" t="s">
        <v>5</v>
      </c>
      <c r="C20" s="137"/>
      <c r="D20" s="137"/>
      <c r="E20" s="137"/>
      <c r="F20" s="137"/>
      <c r="G20" s="137"/>
      <c r="H20" s="137"/>
      <c r="I20" s="137"/>
      <c r="J20" s="137"/>
      <c r="K20" s="137"/>
      <c r="L20" s="137"/>
      <c r="M20" s="137"/>
      <c r="N20" s="137"/>
      <c r="O20" s="137"/>
      <c r="P20" s="137"/>
    </row>
    <row r="21" spans="1:16" ht="81" customHeight="1" x14ac:dyDescent="0.35">
      <c r="A21" s="100" t="s">
        <v>6</v>
      </c>
      <c r="B21" s="147" t="s">
        <v>7</v>
      </c>
      <c r="C21" s="147"/>
      <c r="D21" s="147"/>
      <c r="E21" s="147"/>
      <c r="F21" s="147"/>
      <c r="G21" s="147"/>
      <c r="H21" s="147"/>
      <c r="I21" s="147"/>
      <c r="J21" s="147"/>
      <c r="K21" s="147"/>
      <c r="L21" s="147"/>
      <c r="M21" s="147"/>
      <c r="N21" s="147"/>
      <c r="O21" s="147"/>
      <c r="P21" s="147"/>
    </row>
    <row r="22" spans="1:16" ht="16.149999999999999" customHeight="1" x14ac:dyDescent="0.35">
      <c r="A22" s="122" t="s">
        <v>8</v>
      </c>
      <c r="B22" s="148" t="s">
        <v>9</v>
      </c>
      <c r="C22" s="149"/>
      <c r="D22" s="149"/>
      <c r="E22" s="149"/>
      <c r="F22" s="149"/>
      <c r="G22" s="149"/>
      <c r="H22" s="149"/>
      <c r="I22" s="149"/>
      <c r="J22" s="149"/>
      <c r="K22" s="149"/>
      <c r="L22" s="149"/>
      <c r="M22" s="149"/>
      <c r="N22" s="149"/>
      <c r="O22" s="149"/>
      <c r="P22" s="150"/>
    </row>
    <row r="23" spans="1:16" ht="15.5" x14ac:dyDescent="0.35">
      <c r="A23" s="101" t="s">
        <v>10</v>
      </c>
      <c r="B23" s="151" t="s">
        <v>11</v>
      </c>
      <c r="C23" s="151"/>
      <c r="D23" s="151"/>
      <c r="E23" s="151"/>
      <c r="F23" s="151"/>
      <c r="G23" s="151"/>
      <c r="H23" s="151"/>
      <c r="I23" s="151"/>
      <c r="J23" s="151"/>
      <c r="K23" s="151"/>
      <c r="L23" s="151"/>
      <c r="M23" s="151"/>
      <c r="N23" s="151"/>
      <c r="O23" s="151"/>
      <c r="P23" s="151"/>
    </row>
    <row r="24" spans="1:16" ht="15.5" x14ac:dyDescent="0.35">
      <c r="A24" s="152"/>
      <c r="B24" s="153"/>
      <c r="C24" s="153"/>
      <c r="D24" s="153"/>
      <c r="E24" s="153"/>
      <c r="F24" s="153"/>
      <c r="G24" s="153"/>
      <c r="H24" s="153"/>
      <c r="I24" s="153"/>
      <c r="J24" s="153"/>
      <c r="K24" s="153"/>
      <c r="L24" s="153"/>
      <c r="M24" s="153"/>
      <c r="N24" s="153"/>
      <c r="O24" s="153"/>
      <c r="P24" s="154"/>
    </row>
    <row r="25" spans="1:16" ht="15.5" x14ac:dyDescent="0.35">
      <c r="A25" s="155" t="s">
        <v>12</v>
      </c>
      <c r="B25" s="138" t="s">
        <v>13</v>
      </c>
      <c r="C25" s="145" t="s">
        <v>14</v>
      </c>
      <c r="D25" s="143" t="s">
        <v>15</v>
      </c>
      <c r="E25" s="144"/>
      <c r="F25" s="102"/>
      <c r="G25" s="102"/>
      <c r="H25" s="102"/>
      <c r="I25" s="102"/>
      <c r="J25" s="102"/>
      <c r="K25" s="102"/>
      <c r="L25" s="102"/>
      <c r="M25" s="102"/>
      <c r="N25" s="102"/>
      <c r="O25" s="102"/>
      <c r="P25" s="103"/>
    </row>
    <row r="26" spans="1:16" ht="15.5" x14ac:dyDescent="0.35">
      <c r="A26" s="155"/>
      <c r="B26" s="139"/>
      <c r="C26" s="146"/>
      <c r="D26" s="114" t="s">
        <v>16</v>
      </c>
      <c r="E26" s="115" t="s">
        <v>17</v>
      </c>
      <c r="F26" s="60"/>
      <c r="G26" s="60"/>
      <c r="H26" s="60"/>
      <c r="I26" s="60"/>
      <c r="J26" s="60"/>
      <c r="K26" s="60"/>
      <c r="L26" s="60"/>
      <c r="M26" s="60"/>
      <c r="N26" s="60"/>
      <c r="O26" s="60"/>
      <c r="P26" s="99"/>
    </row>
    <row r="27" spans="1:16" ht="16.399999999999999" customHeight="1" x14ac:dyDescent="0.35">
      <c r="A27" s="155"/>
      <c r="B27" s="106" t="s">
        <v>18</v>
      </c>
      <c r="C27" s="107">
        <v>7.83</v>
      </c>
      <c r="D27" s="107" t="s">
        <v>19</v>
      </c>
      <c r="E27" s="108" t="s">
        <v>19</v>
      </c>
      <c r="F27" s="60"/>
      <c r="G27" s="60"/>
      <c r="H27" s="60"/>
      <c r="I27" s="60"/>
      <c r="J27" s="60"/>
      <c r="K27" s="60"/>
      <c r="L27" s="60"/>
      <c r="M27" s="60"/>
      <c r="N27" s="60"/>
      <c r="O27" s="60"/>
      <c r="P27" s="99"/>
    </row>
    <row r="28" spans="1:16" ht="16.399999999999999" customHeight="1" x14ac:dyDescent="0.35">
      <c r="A28" s="155"/>
      <c r="B28" s="106" t="s">
        <v>20</v>
      </c>
      <c r="C28" s="107">
        <v>11.4</v>
      </c>
      <c r="D28" s="107">
        <v>5.2999999999999999E-2</v>
      </c>
      <c r="E28" s="108">
        <v>0.41199999999999998</v>
      </c>
      <c r="F28" s="104" t="s">
        <v>21</v>
      </c>
      <c r="G28" s="104"/>
      <c r="H28" s="104"/>
      <c r="I28" s="104"/>
      <c r="J28" s="104"/>
      <c r="K28" s="104"/>
      <c r="L28" s="104"/>
      <c r="M28" s="104"/>
      <c r="N28" s="104"/>
      <c r="O28" s="104"/>
      <c r="P28" s="105"/>
    </row>
    <row r="29" spans="1:16" ht="16.399999999999999" customHeight="1" x14ac:dyDescent="0.35">
      <c r="A29" s="155"/>
      <c r="B29" s="106" t="s">
        <v>22</v>
      </c>
      <c r="C29" s="107">
        <v>13.8</v>
      </c>
      <c r="D29" s="107">
        <v>4.2999999999999997E-2</v>
      </c>
      <c r="E29" s="108">
        <v>0.34100000000000003</v>
      </c>
      <c r="F29" s="104" t="s">
        <v>23</v>
      </c>
      <c r="G29" s="104"/>
      <c r="H29" s="104"/>
      <c r="I29" s="104"/>
      <c r="J29" s="104"/>
      <c r="K29" s="104"/>
      <c r="L29" s="104"/>
      <c r="M29" s="104"/>
      <c r="N29" s="104"/>
      <c r="O29" s="104"/>
      <c r="P29" s="105"/>
    </row>
    <row r="30" spans="1:16" ht="16.399999999999999" customHeight="1" x14ac:dyDescent="0.35">
      <c r="A30" s="155"/>
      <c r="B30" s="106" t="s">
        <v>24</v>
      </c>
      <c r="C30" s="107">
        <v>18.600000000000001</v>
      </c>
      <c r="D30" s="107">
        <v>3.7999999999999999E-2</v>
      </c>
      <c r="E30" s="108">
        <v>0.312</v>
      </c>
      <c r="F30" s="104" t="s">
        <v>25</v>
      </c>
      <c r="G30" s="104"/>
      <c r="H30" s="104"/>
      <c r="I30" s="104"/>
      <c r="J30" s="104"/>
      <c r="K30" s="104"/>
      <c r="L30" s="104"/>
      <c r="M30" s="104"/>
      <c r="N30" s="104"/>
      <c r="O30" s="104"/>
      <c r="P30" s="105"/>
    </row>
    <row r="31" spans="1:16" ht="16.399999999999999" customHeight="1" x14ac:dyDescent="0.35">
      <c r="A31" s="155"/>
      <c r="B31" s="106" t="s">
        <v>26</v>
      </c>
      <c r="C31" s="107">
        <v>31.8</v>
      </c>
      <c r="D31" s="107">
        <v>3.5000000000000003E-2</v>
      </c>
      <c r="E31" s="108">
        <v>0.24199999999999999</v>
      </c>
      <c r="F31" s="104" t="s">
        <v>27</v>
      </c>
      <c r="G31" s="104"/>
      <c r="H31" s="104"/>
      <c r="I31" s="104"/>
      <c r="J31" s="104"/>
      <c r="K31" s="104"/>
      <c r="L31" s="104"/>
      <c r="M31" s="104"/>
      <c r="N31" s="104"/>
      <c r="O31" s="104"/>
      <c r="P31" s="105"/>
    </row>
    <row r="32" spans="1:16" ht="16.399999999999999" customHeight="1" x14ac:dyDescent="0.35">
      <c r="A32" s="155"/>
      <c r="B32" s="106" t="s">
        <v>28</v>
      </c>
      <c r="C32" s="107">
        <v>56.8</v>
      </c>
      <c r="D32" s="107">
        <v>1.9E-2</v>
      </c>
      <c r="E32" s="108">
        <v>0.14599999999999999</v>
      </c>
      <c r="F32" s="104" t="s">
        <v>29</v>
      </c>
      <c r="G32" s="104"/>
      <c r="H32" s="104"/>
      <c r="I32" s="104"/>
      <c r="J32" s="104"/>
      <c r="K32" s="104"/>
      <c r="L32" s="104"/>
      <c r="M32" s="104"/>
      <c r="N32" s="104"/>
      <c r="O32" s="104"/>
      <c r="P32" s="105"/>
    </row>
    <row r="33" spans="1:16" ht="16.399999999999999" customHeight="1" x14ac:dyDescent="0.35">
      <c r="A33" s="155"/>
      <c r="B33" s="109" t="s">
        <v>30</v>
      </c>
      <c r="C33" s="110">
        <v>80</v>
      </c>
      <c r="D33" s="110">
        <v>6.3E-2</v>
      </c>
      <c r="E33" s="111">
        <v>0.27700000000000002</v>
      </c>
      <c r="F33" s="140" t="s">
        <v>31</v>
      </c>
      <c r="G33" s="141"/>
      <c r="H33" s="141"/>
      <c r="I33" s="141"/>
      <c r="J33" s="141"/>
      <c r="K33" s="141"/>
      <c r="L33" s="141"/>
      <c r="M33" s="141"/>
      <c r="N33" s="141"/>
      <c r="O33" s="141"/>
      <c r="P33" s="142"/>
    </row>
    <row r="34" spans="1:16" ht="19.899999999999999" customHeight="1" x14ac:dyDescent="0.35">
      <c r="A34" s="155"/>
      <c r="B34" s="112" t="s">
        <v>32</v>
      </c>
      <c r="C34" s="113">
        <v>80</v>
      </c>
      <c r="D34" s="131">
        <v>1.78</v>
      </c>
      <c r="E34" s="132"/>
      <c r="F34" s="140"/>
      <c r="G34" s="141"/>
      <c r="H34" s="141"/>
      <c r="I34" s="141"/>
      <c r="J34" s="141"/>
      <c r="K34" s="141"/>
      <c r="L34" s="141"/>
      <c r="M34" s="141"/>
      <c r="N34" s="141"/>
      <c r="O34" s="141"/>
      <c r="P34" s="142"/>
    </row>
    <row r="35" spans="1:16" ht="16.399999999999999" customHeight="1" x14ac:dyDescent="0.35">
      <c r="A35" s="155"/>
      <c r="B35" s="129" t="s">
        <v>33</v>
      </c>
      <c r="C35" s="129"/>
      <c r="D35" s="129"/>
      <c r="E35" s="130"/>
      <c r="F35" s="116"/>
      <c r="G35" s="116"/>
      <c r="H35" s="116"/>
      <c r="I35" s="116"/>
      <c r="J35" s="116"/>
      <c r="K35" s="116"/>
      <c r="L35" s="116"/>
      <c r="M35" s="116"/>
      <c r="N35" s="116"/>
      <c r="O35" s="116"/>
      <c r="P35" s="117"/>
    </row>
    <row r="36" spans="1:16" ht="16.399999999999999" customHeight="1" x14ac:dyDescent="0.35">
      <c r="A36" s="155"/>
      <c r="B36" s="127" t="s">
        <v>34</v>
      </c>
      <c r="C36" s="127"/>
      <c r="D36" s="127"/>
      <c r="E36" s="128"/>
      <c r="F36" s="116"/>
      <c r="G36" s="116"/>
      <c r="H36" s="116"/>
      <c r="I36" s="116"/>
      <c r="J36" s="116"/>
      <c r="K36" s="116"/>
      <c r="L36" s="116"/>
      <c r="M36" s="116"/>
      <c r="N36" s="116"/>
      <c r="O36" s="116"/>
      <c r="P36" s="117"/>
    </row>
    <row r="37" spans="1:16" ht="16.399999999999999" customHeight="1" x14ac:dyDescent="0.35">
      <c r="A37" s="155"/>
      <c r="B37" s="127" t="s">
        <v>35</v>
      </c>
      <c r="C37" s="127"/>
      <c r="D37" s="127"/>
      <c r="E37" s="128"/>
      <c r="F37" s="116"/>
      <c r="G37" s="116"/>
      <c r="H37" s="116"/>
      <c r="I37" s="116"/>
      <c r="J37" s="116"/>
      <c r="K37" s="116"/>
      <c r="L37" s="116"/>
      <c r="M37" s="116"/>
      <c r="N37" s="116"/>
      <c r="O37" s="116"/>
      <c r="P37" s="117"/>
    </row>
    <row r="38" spans="1:16" ht="16.399999999999999" customHeight="1" x14ac:dyDescent="0.35">
      <c r="A38" s="155"/>
      <c r="B38" s="156" t="s">
        <v>36</v>
      </c>
      <c r="C38" s="156"/>
      <c r="D38" s="156"/>
      <c r="E38" s="157"/>
      <c r="F38" s="116"/>
      <c r="G38" s="116"/>
      <c r="H38" s="116"/>
      <c r="I38" s="116"/>
      <c r="J38" s="116"/>
      <c r="K38" s="116"/>
      <c r="L38" s="116"/>
      <c r="M38" s="116"/>
      <c r="N38" s="116"/>
      <c r="O38" s="116"/>
      <c r="P38" s="117"/>
    </row>
    <row r="39" spans="1:16" ht="23.25" customHeight="1" x14ac:dyDescent="0.35">
      <c r="A39" s="155"/>
      <c r="B39" s="133" t="s">
        <v>37</v>
      </c>
      <c r="C39" s="133"/>
      <c r="D39" s="133"/>
      <c r="E39" s="133"/>
      <c r="F39" s="133"/>
      <c r="G39" s="133"/>
      <c r="H39" s="133"/>
      <c r="I39" s="133"/>
      <c r="J39" s="133"/>
      <c r="K39" s="133"/>
      <c r="L39" s="133"/>
      <c r="M39" s="133"/>
      <c r="N39" s="133"/>
      <c r="O39" s="133"/>
      <c r="P39" s="134"/>
    </row>
    <row r="40" spans="1:16" ht="21.75" customHeight="1" x14ac:dyDescent="0.35">
      <c r="A40" s="155"/>
      <c r="B40" s="133"/>
      <c r="C40" s="133"/>
      <c r="D40" s="133"/>
      <c r="E40" s="133"/>
      <c r="F40" s="133"/>
      <c r="G40" s="133"/>
      <c r="H40" s="133"/>
      <c r="I40" s="133"/>
      <c r="J40" s="133"/>
      <c r="K40" s="133"/>
      <c r="L40" s="133"/>
      <c r="M40" s="133"/>
      <c r="N40" s="133"/>
      <c r="O40" s="133"/>
      <c r="P40" s="134"/>
    </row>
    <row r="41" spans="1:16" s="5" customFormat="1" ht="31.5" customHeight="1" x14ac:dyDescent="0.35">
      <c r="A41" s="155"/>
      <c r="B41" s="135" t="s">
        <v>38</v>
      </c>
      <c r="C41" s="135"/>
      <c r="D41" s="135"/>
      <c r="E41" s="135"/>
      <c r="F41" s="135"/>
      <c r="G41" s="135"/>
      <c r="H41" s="135"/>
      <c r="I41" s="135"/>
      <c r="J41" s="135"/>
      <c r="K41" s="135"/>
      <c r="L41" s="135"/>
      <c r="M41" s="135"/>
      <c r="N41" s="135"/>
      <c r="O41" s="135"/>
      <c r="P41" s="136"/>
    </row>
    <row r="43" spans="1:16" ht="15.5" x14ac:dyDescent="0.35">
      <c r="A43" s="4"/>
      <c r="B43" s="4"/>
    </row>
  </sheetData>
  <sheetProtection algorithmName="SHA-512" hashValue="SrpHiOq5/52x63wHrUjk7cKliIpx7IjskmwiNOdG7fOIZFJUApX0X2gzJfqg6xYMQHApmXw32S1CjItoWS4wfg==" saltValue="aa6j/q4hI+5vCJzjGNJHHg==" spinCount="100000" sheet="1" formatCells="0" formatColumns="0" formatRows="0"/>
  <mergeCells count="17">
    <mergeCell ref="B20:P20"/>
    <mergeCell ref="B25:B26"/>
    <mergeCell ref="F33:P34"/>
    <mergeCell ref="D25:E25"/>
    <mergeCell ref="C25:C26"/>
    <mergeCell ref="B21:P21"/>
    <mergeCell ref="B22:P22"/>
    <mergeCell ref="B23:P23"/>
    <mergeCell ref="A24:P24"/>
    <mergeCell ref="A25:A41"/>
    <mergeCell ref="B38:E38"/>
    <mergeCell ref="B37:E37"/>
    <mergeCell ref="B36:E36"/>
    <mergeCell ref="B35:E35"/>
    <mergeCell ref="D34:E34"/>
    <mergeCell ref="B39:P40"/>
    <mergeCell ref="B41:P41"/>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6829-988F-4E3D-AC7B-44A8348CA176}">
  <sheetPr>
    <pageSetUpPr fitToPage="1"/>
  </sheetPr>
  <dimension ref="A1:AQ53"/>
  <sheetViews>
    <sheetView zoomScale="90" zoomScaleNormal="90" workbookViewId="0">
      <selection activeCell="D12" sqref="D12"/>
    </sheetView>
  </sheetViews>
  <sheetFormatPr defaultColWidth="8.7265625" defaultRowHeight="14" x14ac:dyDescent="0.3"/>
  <cols>
    <col min="1" max="1" width="45.7265625" style="2" customWidth="1"/>
    <col min="2" max="2" width="13.26953125" style="2" customWidth="1"/>
    <col min="3" max="3" width="14.26953125" style="2" customWidth="1"/>
    <col min="4" max="4" width="72.54296875" style="2" customWidth="1"/>
    <col min="5" max="43" width="8.7265625" style="18"/>
    <col min="44" max="16384" width="8.7265625" style="2"/>
  </cols>
  <sheetData>
    <row r="1" spans="1:43" s="7" customFormat="1" ht="18.399999999999999" customHeight="1" x14ac:dyDescent="0.3">
      <c r="A1" s="53" t="s">
        <v>39</v>
      </c>
      <c r="B1" s="53"/>
      <c r="C1" s="53"/>
      <c r="D1" s="59"/>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row>
    <row r="2" spans="1:43" x14ac:dyDescent="0.3">
      <c r="A2" s="158" t="s">
        <v>40</v>
      </c>
      <c r="B2" s="158"/>
      <c r="C2" s="158"/>
      <c r="D2" s="158"/>
    </row>
    <row r="3" spans="1:43" ht="14.5" thickBot="1" x14ac:dyDescent="0.35">
      <c r="A3" s="57"/>
      <c r="B3" s="58" t="s">
        <v>41</v>
      </c>
      <c r="C3" s="58" t="s">
        <v>42</v>
      </c>
      <c r="D3" s="58" t="s">
        <v>43</v>
      </c>
    </row>
    <row r="4" spans="1:43" s="24" customFormat="1" ht="28.5" thickTop="1" x14ac:dyDescent="0.35">
      <c r="A4" s="20" t="s">
        <v>44</v>
      </c>
      <c r="B4" s="21">
        <f>0.056*1000</f>
        <v>56</v>
      </c>
      <c r="C4" s="21">
        <f>0.056*1000</f>
        <v>56</v>
      </c>
      <c r="D4" s="22" t="s">
        <v>45</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row>
    <row r="5" spans="1:43" s="24" customFormat="1" x14ac:dyDescent="0.35">
      <c r="A5" s="25"/>
      <c r="B5" s="26"/>
      <c r="C5" s="26"/>
      <c r="D5" s="27"/>
      <c r="E5" s="28"/>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row>
    <row r="6" spans="1:43" s="24" customFormat="1" ht="42" x14ac:dyDescent="0.35">
      <c r="A6" s="25" t="s">
        <v>46</v>
      </c>
      <c r="B6" s="26"/>
      <c r="C6" s="26"/>
      <c r="D6" s="27" t="s">
        <v>47</v>
      </c>
      <c r="E6" s="28"/>
      <c r="F6" s="29"/>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row>
    <row r="7" spans="1:43" s="24" customFormat="1" ht="28" x14ac:dyDescent="0.35">
      <c r="A7" s="30" t="s">
        <v>48</v>
      </c>
      <c r="B7" s="31"/>
      <c r="C7" s="31"/>
      <c r="D7" s="27" t="s">
        <v>49</v>
      </c>
      <c r="E7" s="28"/>
      <c r="F7" s="29"/>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row>
    <row r="8" spans="1:43" s="24" customFormat="1" x14ac:dyDescent="0.35">
      <c r="A8" s="32" t="s">
        <v>50</v>
      </c>
      <c r="B8" s="26"/>
      <c r="C8" s="26"/>
      <c r="D8" s="33" t="s">
        <v>51</v>
      </c>
      <c r="E8" s="23"/>
      <c r="F8" s="23"/>
      <c r="G8" s="29"/>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row>
    <row r="9" spans="1:43" s="39" customFormat="1" ht="42" x14ac:dyDescent="0.35">
      <c r="A9" s="34" t="s">
        <v>52</v>
      </c>
      <c r="B9" s="35">
        <v>8795</v>
      </c>
      <c r="C9" s="35">
        <v>8795</v>
      </c>
      <c r="D9" s="36" t="s">
        <v>53</v>
      </c>
      <c r="E9" s="37"/>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row>
    <row r="10" spans="1:43" s="24" customFormat="1" x14ac:dyDescent="0.35">
      <c r="A10" s="40" t="s">
        <v>54</v>
      </c>
      <c r="B10" s="41" t="s">
        <v>55</v>
      </c>
      <c r="C10" s="41" t="s">
        <v>55</v>
      </c>
      <c r="D10" s="42"/>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row>
    <row r="11" spans="1:43" s="24" customFormat="1" x14ac:dyDescent="0.35">
      <c r="A11" s="40" t="s">
        <v>56</v>
      </c>
      <c r="B11" s="43"/>
      <c r="C11" s="43"/>
      <c r="D11" s="44"/>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row>
    <row r="12" spans="1:43" x14ac:dyDescent="0.3">
      <c r="A12" s="45" t="s">
        <v>57</v>
      </c>
      <c r="B12" s="46">
        <v>1E-3</v>
      </c>
      <c r="C12" s="46">
        <v>1E-3</v>
      </c>
      <c r="D12" s="45"/>
    </row>
    <row r="13" spans="1:43" x14ac:dyDescent="0.3">
      <c r="A13" s="45" t="s">
        <v>58</v>
      </c>
      <c r="B13" s="46">
        <v>1E-3</v>
      </c>
      <c r="C13" s="46">
        <v>1E-3</v>
      </c>
      <c r="D13" s="45"/>
    </row>
    <row r="14" spans="1:43" x14ac:dyDescent="0.3">
      <c r="A14" s="45" t="s">
        <v>59</v>
      </c>
      <c r="B14" s="46">
        <v>1</v>
      </c>
      <c r="C14" s="46">
        <v>62</v>
      </c>
      <c r="D14" s="45"/>
    </row>
    <row r="15" spans="1:43" x14ac:dyDescent="0.3">
      <c r="A15" s="45" t="s">
        <v>60</v>
      </c>
      <c r="B15" s="46">
        <v>1</v>
      </c>
      <c r="C15" s="46">
        <v>62</v>
      </c>
      <c r="D15" s="45"/>
    </row>
    <row r="16" spans="1:43" x14ac:dyDescent="0.3">
      <c r="A16" s="54" t="s">
        <v>61</v>
      </c>
      <c r="B16" s="47"/>
      <c r="C16" s="47"/>
      <c r="D16" s="55" t="s">
        <v>62</v>
      </c>
    </row>
    <row r="17" spans="1:5" x14ac:dyDescent="0.3">
      <c r="A17" s="45" t="s">
        <v>63</v>
      </c>
      <c r="B17" s="46" t="s">
        <v>19</v>
      </c>
      <c r="C17" s="46" t="s">
        <v>19</v>
      </c>
      <c r="D17" s="45"/>
    </row>
    <row r="18" spans="1:5" x14ac:dyDescent="0.3">
      <c r="A18" s="45" t="s">
        <v>64</v>
      </c>
      <c r="B18" s="46">
        <v>0.41199999999999998</v>
      </c>
      <c r="C18" s="46">
        <v>5.2999999999999999E-2</v>
      </c>
      <c r="D18" s="45"/>
    </row>
    <row r="19" spans="1:5" x14ac:dyDescent="0.3">
      <c r="A19" s="45" t="s">
        <v>65</v>
      </c>
      <c r="B19" s="46">
        <v>0.34100000000000003</v>
      </c>
      <c r="C19" s="46">
        <v>4.2999999999999997E-2</v>
      </c>
      <c r="D19" s="45"/>
      <c r="E19" s="49"/>
    </row>
    <row r="20" spans="1:5" x14ac:dyDescent="0.3">
      <c r="A20" s="45" t="s">
        <v>66</v>
      </c>
      <c r="B20" s="46">
        <v>0.312</v>
      </c>
      <c r="C20" s="46">
        <v>3.7999999999999999E-2</v>
      </c>
      <c r="D20" s="45"/>
    </row>
    <row r="21" spans="1:5" x14ac:dyDescent="0.3">
      <c r="A21" s="45" t="s">
        <v>67</v>
      </c>
      <c r="B21" s="46">
        <v>0.24199999999999999</v>
      </c>
      <c r="C21" s="46">
        <v>3.5000000000000003E-2</v>
      </c>
      <c r="D21" s="45"/>
    </row>
    <row r="22" spans="1:5" x14ac:dyDescent="0.3">
      <c r="A22" s="45" t="s">
        <v>68</v>
      </c>
      <c r="B22" s="46">
        <v>0.14599999999999999</v>
      </c>
      <c r="C22" s="46">
        <v>1.9E-2</v>
      </c>
      <c r="D22" s="45"/>
    </row>
    <row r="23" spans="1:5" x14ac:dyDescent="0.3">
      <c r="A23" s="45" t="s">
        <v>69</v>
      </c>
      <c r="B23" s="46">
        <f>22.2/80</f>
        <v>0.27749999999999997</v>
      </c>
      <c r="C23" s="46">
        <f>5.04/80</f>
        <v>6.3E-2</v>
      </c>
      <c r="D23" s="45"/>
    </row>
    <row r="24" spans="1:5" x14ac:dyDescent="0.3">
      <c r="A24" s="55" t="s">
        <v>70</v>
      </c>
      <c r="B24" s="48"/>
      <c r="C24" s="48"/>
      <c r="D24" s="56" t="s">
        <v>62</v>
      </c>
    </row>
    <row r="25" spans="1:5" x14ac:dyDescent="0.3">
      <c r="A25" s="45" t="s">
        <v>71</v>
      </c>
      <c r="B25" s="46">
        <v>1.78</v>
      </c>
      <c r="C25" s="46">
        <v>1.78</v>
      </c>
      <c r="D25" s="45"/>
    </row>
    <row r="26" spans="1:5" x14ac:dyDescent="0.3">
      <c r="A26" s="55" t="s">
        <v>72</v>
      </c>
      <c r="B26" s="48"/>
      <c r="C26" s="48"/>
      <c r="D26" s="50"/>
    </row>
    <row r="27" spans="1:5" x14ac:dyDescent="0.3">
      <c r="A27" s="45" t="s">
        <v>73</v>
      </c>
      <c r="B27" s="46">
        <v>2.7</v>
      </c>
      <c r="C27" s="46">
        <v>2.7</v>
      </c>
      <c r="D27" s="51" t="s">
        <v>74</v>
      </c>
    </row>
    <row r="28" spans="1:5" x14ac:dyDescent="0.3">
      <c r="A28" s="45" t="s">
        <v>75</v>
      </c>
      <c r="B28" s="46">
        <v>10.9</v>
      </c>
      <c r="C28" s="46">
        <v>10.9</v>
      </c>
      <c r="D28" s="51" t="s">
        <v>76</v>
      </c>
    </row>
    <row r="29" spans="1:5" x14ac:dyDescent="0.3">
      <c r="A29" s="45" t="s">
        <v>77</v>
      </c>
      <c r="B29" s="46">
        <v>20.58</v>
      </c>
      <c r="C29" s="46">
        <v>20.58</v>
      </c>
      <c r="D29" s="45"/>
      <c r="E29" s="49"/>
    </row>
    <row r="30" spans="1:5" x14ac:dyDescent="0.3">
      <c r="A30" s="158" t="s">
        <v>78</v>
      </c>
      <c r="B30" s="158"/>
      <c r="C30" s="158"/>
      <c r="D30" s="158"/>
    </row>
    <row r="31" spans="1:5" x14ac:dyDescent="0.3">
      <c r="A31" s="52" t="s">
        <v>79</v>
      </c>
      <c r="B31" s="46">
        <v>8.93</v>
      </c>
      <c r="C31" s="46">
        <v>3.6</v>
      </c>
      <c r="D31" s="45"/>
    </row>
    <row r="32" spans="1:5" x14ac:dyDescent="0.3">
      <c r="A32" s="45" t="s">
        <v>80</v>
      </c>
      <c r="B32" s="46">
        <v>30</v>
      </c>
      <c r="C32" s="46">
        <v>30</v>
      </c>
      <c r="D32" s="45"/>
    </row>
    <row r="33" spans="4:4" s="18" customFormat="1" x14ac:dyDescent="0.3"/>
    <row r="34" spans="4:4" s="18" customFormat="1" x14ac:dyDescent="0.3">
      <c r="D34" s="49"/>
    </row>
    <row r="35" spans="4:4" s="18" customFormat="1" x14ac:dyDescent="0.3"/>
    <row r="36" spans="4:4" s="18" customFormat="1" x14ac:dyDescent="0.3"/>
    <row r="37" spans="4:4" s="18" customFormat="1" x14ac:dyDescent="0.3"/>
    <row r="38" spans="4:4" s="18" customFormat="1" x14ac:dyDescent="0.3"/>
    <row r="39" spans="4:4" s="18" customFormat="1" x14ac:dyDescent="0.3"/>
    <row r="40" spans="4:4" s="18" customFormat="1" x14ac:dyDescent="0.3"/>
    <row r="41" spans="4:4" s="18" customFormat="1" x14ac:dyDescent="0.3"/>
    <row r="42" spans="4:4" s="18" customFormat="1" x14ac:dyDescent="0.3"/>
    <row r="43" spans="4:4" s="18" customFormat="1" x14ac:dyDescent="0.3"/>
    <row r="44" spans="4:4" s="18" customFormat="1" x14ac:dyDescent="0.3"/>
    <row r="45" spans="4:4" s="18" customFormat="1" x14ac:dyDescent="0.3"/>
    <row r="46" spans="4:4" s="18" customFormat="1" x14ac:dyDescent="0.3"/>
    <row r="47" spans="4:4" s="18" customFormat="1" x14ac:dyDescent="0.3"/>
    <row r="48" spans="4:4" s="18" customFormat="1" x14ac:dyDescent="0.3"/>
    <row r="49" s="18" customFormat="1" x14ac:dyDescent="0.3"/>
    <row r="50" s="18" customFormat="1" x14ac:dyDescent="0.3"/>
    <row r="51" s="18" customFormat="1" x14ac:dyDescent="0.3"/>
    <row r="52" s="18" customFormat="1" x14ac:dyDescent="0.3"/>
    <row r="53" s="18" customFormat="1" x14ac:dyDescent="0.3"/>
  </sheetData>
  <sheetProtection algorithmName="SHA-512" hashValue="In8mdO4OK7cP9oifnNt2uRZYiOJqaFQTke6aRHqpCVxdbwYfDrewvXgLwhKB70DVUOTqIN+UR+r4e1lJ4iqabA==" saltValue="mQCa0AEF61XQJARb4/7iaw==" spinCount="100000" sheet="1" formatCells="0" formatColumns="0" formatRows="0"/>
  <mergeCells count="2">
    <mergeCell ref="A2:D2"/>
    <mergeCell ref="A30:D30"/>
  </mergeCells>
  <hyperlinks>
    <hyperlink ref="D27" r:id="rId1" xr:uid="{4E0C5B25-0DCA-4779-8CB0-A355900FDEBE}"/>
    <hyperlink ref="D28" r:id="rId2" xr:uid="{E543CBB3-2BD9-4C70-A0A9-D585115F59CF}"/>
  </hyperlinks>
  <pageMargins left="0.25" right="0.25" top="0.75" bottom="0.75" header="0.3" footer="0.3"/>
  <pageSetup scale="79" orientation="portrait" horizontalDpi="1200" verticalDpi="1200"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0834A-C24C-4484-A059-42A3136BDF69}">
  <dimension ref="A1:P90"/>
  <sheetViews>
    <sheetView zoomScale="70" zoomScaleNormal="70" workbookViewId="0">
      <selection activeCell="F98" sqref="F98"/>
    </sheetView>
  </sheetViews>
  <sheetFormatPr defaultColWidth="8.81640625" defaultRowHeight="15" customHeight="1" x14ac:dyDescent="0.3"/>
  <cols>
    <col min="1" max="1" width="66" style="2" customWidth="1"/>
    <col min="2" max="2" width="13.54296875" style="2" customWidth="1"/>
    <col min="3" max="3" width="14.26953125" style="2" customWidth="1"/>
    <col min="4" max="4" width="13.81640625" style="10" hidden="1" customWidth="1"/>
    <col min="5" max="5" width="14.26953125" style="10" customWidth="1"/>
    <col min="6" max="6" width="17.54296875" style="2" customWidth="1"/>
    <col min="7" max="7" width="9.54296875" style="2" customWidth="1"/>
    <col min="8" max="8" width="14.1796875" style="2" customWidth="1"/>
    <col min="9" max="9" width="15.81640625" style="2" customWidth="1"/>
    <col min="10" max="10" width="14.1796875" style="2" customWidth="1"/>
    <col min="11" max="11" width="14.26953125" style="2" customWidth="1"/>
    <col min="12" max="12" width="10.54296875" style="2" bestFit="1" customWidth="1"/>
    <col min="13" max="13" width="13" style="2" customWidth="1"/>
    <col min="14" max="14" width="15.1796875" style="2" customWidth="1"/>
    <col min="15" max="15" width="13.7265625" style="2" customWidth="1"/>
    <col min="16" max="16384" width="8.81640625" style="2"/>
  </cols>
  <sheetData>
    <row r="1" spans="1:16" ht="14" x14ac:dyDescent="0.3">
      <c r="A1" s="7"/>
      <c r="B1" s="7"/>
      <c r="C1" s="15"/>
      <c r="D1" s="17"/>
      <c r="E1" s="17"/>
      <c r="F1" s="18"/>
    </row>
    <row r="2" spans="1:16" ht="14" x14ac:dyDescent="0.3">
      <c r="A2" s="7"/>
      <c r="B2" s="7"/>
      <c r="C2" s="15"/>
      <c r="D2" s="17"/>
      <c r="E2" s="17"/>
      <c r="F2" s="18"/>
    </row>
    <row r="3" spans="1:16" ht="14" x14ac:dyDescent="0.3">
      <c r="A3" s="7"/>
      <c r="B3" s="7"/>
      <c r="C3" s="15"/>
      <c r="D3" s="17"/>
      <c r="E3" s="17"/>
      <c r="F3" s="18"/>
    </row>
    <row r="4" spans="1:16" ht="14" x14ac:dyDescent="0.3">
      <c r="A4" s="7"/>
      <c r="B4" s="7"/>
      <c r="C4" s="15"/>
      <c r="D4" s="17"/>
      <c r="E4" s="17"/>
      <c r="F4" s="18"/>
    </row>
    <row r="5" spans="1:16" ht="14" x14ac:dyDescent="0.3">
      <c r="A5" s="7"/>
      <c r="B5" s="7"/>
      <c r="C5" s="15"/>
      <c r="D5" s="17"/>
      <c r="E5" s="17"/>
      <c r="F5" s="18"/>
    </row>
    <row r="6" spans="1:16" ht="14" x14ac:dyDescent="0.3">
      <c r="A6" s="7"/>
      <c r="B6" s="7"/>
      <c r="C6" s="15"/>
      <c r="D6" s="17"/>
      <c r="E6" s="17"/>
      <c r="F6" s="18"/>
    </row>
    <row r="7" spans="1:16" ht="30" x14ac:dyDescent="0.3">
      <c r="A7" s="164" t="s">
        <v>81</v>
      </c>
      <c r="B7" s="164" t="s">
        <v>82</v>
      </c>
      <c r="C7" s="164" t="s">
        <v>83</v>
      </c>
      <c r="D7" s="164" t="s">
        <v>84</v>
      </c>
      <c r="E7" s="164" t="s">
        <v>84</v>
      </c>
      <c r="F7" s="164" t="s">
        <v>85</v>
      </c>
      <c r="G7" s="159" t="s">
        <v>86</v>
      </c>
      <c r="H7" s="159"/>
      <c r="I7" s="159"/>
      <c r="J7" s="160"/>
      <c r="K7" s="85" t="s">
        <v>87</v>
      </c>
      <c r="L7" s="161" t="s">
        <v>88</v>
      </c>
      <c r="M7" s="162"/>
      <c r="N7" s="162"/>
      <c r="O7" s="163"/>
    </row>
    <row r="8" spans="1:16" s="9" customFormat="1" ht="36" customHeight="1" thickBot="1" x14ac:dyDescent="0.4">
      <c r="A8" s="165"/>
      <c r="B8" s="166"/>
      <c r="C8" s="166"/>
      <c r="D8" s="165"/>
      <c r="E8" s="165"/>
      <c r="F8" s="165"/>
      <c r="G8" s="86" t="s">
        <v>89</v>
      </c>
      <c r="H8" s="87" t="s">
        <v>90</v>
      </c>
      <c r="I8" s="88" t="s">
        <v>91</v>
      </c>
      <c r="J8" s="74" t="s">
        <v>92</v>
      </c>
      <c r="K8" s="74" t="s">
        <v>89</v>
      </c>
      <c r="L8" s="76" t="s">
        <v>93</v>
      </c>
      <c r="M8" s="76" t="s">
        <v>90</v>
      </c>
      <c r="N8" s="89" t="s">
        <v>91</v>
      </c>
      <c r="O8" s="76" t="s">
        <v>92</v>
      </c>
    </row>
    <row r="9" spans="1:16" s="9" customFormat="1" ht="16" thickTop="1" x14ac:dyDescent="0.35">
      <c r="A9" s="4" t="s">
        <v>94</v>
      </c>
      <c r="B9" s="90" t="s">
        <v>95</v>
      </c>
      <c r="C9" s="79" t="s">
        <v>95</v>
      </c>
      <c r="D9" s="91">
        <f>0.056*1000</f>
        <v>56</v>
      </c>
      <c r="E9" s="92">
        <f>ROUND(D9, 0)</f>
        <v>56</v>
      </c>
      <c r="F9" s="64">
        <f>D9*Inputs!$B$9*Inputs!$B$12</f>
        <v>492.52000000000004</v>
      </c>
      <c r="G9" s="93">
        <f>(D9*Inputs!$B$9*Inputs!$B$23*Inputs!$B$12*Inputs!$B$13*Inputs!$B$14)/Inputs!$B$15</f>
        <v>0.1366743</v>
      </c>
      <c r="H9" s="93">
        <f>(D9*Inputs!$B$9*Inputs!$B$25*Inputs!$B$12*Inputs!$B$13*Inputs!$B$14)/Inputs!$B$15</f>
        <v>0.87668560000000006</v>
      </c>
      <c r="I9" s="93">
        <f>(D9*Inputs!$B$9*Inputs!$B$27*Inputs!$B$12*Inputs!$B$13*Inputs!$B$14)/Inputs!$B$15</f>
        <v>1.3298040000000002</v>
      </c>
      <c r="J9" s="94">
        <f>(D9*Inputs!$B$9*Inputs!$B$28*Inputs!$B$12*Inputs!$B$13*Inputs!$B$14)/Inputs!$B$15</f>
        <v>5.368468</v>
      </c>
      <c r="K9" s="94">
        <f>(D9*Inputs!$B$9*Inputs!$B$18*Inputs!$B$12*Inputs!$B$13*Inputs!$B$14)/Inputs!$B$15</f>
        <v>0.20291824</v>
      </c>
      <c r="L9" s="95">
        <f>(D9*Inputs!$C$9*Inputs!$C$23*Inputs!$C$12*Inputs!$C$13*Inputs!$C$14)/Inputs!$C$15</f>
        <v>3.1028760000000002E-2</v>
      </c>
      <c r="M9" s="95">
        <f>(D9*Inputs!$C$9*Inputs!$C$25*Inputs!$C$12*Inputs!$C$13*Inputs!$C$14)/Inputs!$C$15</f>
        <v>0.87668559999999995</v>
      </c>
      <c r="N9" s="96">
        <f>(D9*Inputs!$C$9*Inputs!$C$27*Inputs!$C$12*Inputs!$C$13*Inputs!$C$14)/Inputs!$C$15</f>
        <v>1.3298040000000002</v>
      </c>
      <c r="O9" s="95">
        <f>(D9*Inputs!$C$9*Inputs!$C$28*Inputs!$C$12*Inputs!$C$13*Inputs!$C$14)/Inputs!$C$15</f>
        <v>5.368468</v>
      </c>
    </row>
    <row r="10" spans="1:16" ht="15.5" x14ac:dyDescent="0.35">
      <c r="A10" s="4" t="s">
        <v>96</v>
      </c>
      <c r="B10" s="62" t="s">
        <v>95</v>
      </c>
      <c r="C10" s="63" t="s">
        <v>95</v>
      </c>
      <c r="D10" s="91">
        <v>0.151</v>
      </c>
      <c r="E10" s="64">
        <f t="shared" ref="E10:E73" si="0">ROUND(D10, 2)</f>
        <v>0.15</v>
      </c>
      <c r="F10" s="65">
        <f>D10*Inputs!$B$9*Inputs!$B$12</f>
        <v>1.3280449999999999</v>
      </c>
      <c r="G10" s="94">
        <f>(D10*Inputs!$B$9*Inputs!$B$23*Inputs!$B$12*Inputs!$B$13*Inputs!$B$14)/Inputs!$B$15</f>
        <v>3.6853248749999992E-4</v>
      </c>
      <c r="H10" s="94">
        <f>(D10*Inputs!$B$9*Inputs!$B$25*Inputs!$B$12*Inputs!$B$13*Inputs!$B$14)/Inputs!$B$15</f>
        <v>2.3639201000000003E-3</v>
      </c>
      <c r="I10" s="94">
        <f>(D10*Inputs!$B$9*Inputs!$B$27*Inputs!$B$12*Inputs!$B$13*Inputs!$B$14)/Inputs!$B$15</f>
        <v>3.5857214999999998E-3</v>
      </c>
      <c r="J10" s="94">
        <f>(D10*Inputs!$B$9*Inputs!$B$28*Inputs!$B$12*Inputs!$B$13*Inputs!$B$14)/Inputs!$B$15</f>
        <v>1.4475690499999999E-2</v>
      </c>
      <c r="K10" s="94">
        <f>(D10*Inputs!$B$9*Inputs!$B$18*Inputs!$B$12*Inputs!$B$13*Inputs!$B$14)/Inputs!$B$15</f>
        <v>5.471545399999999E-4</v>
      </c>
      <c r="L10" s="95">
        <f>(D10*Inputs!$C$9*Inputs!$C$23*Inputs!$C$12*Inputs!$C$13*Inputs!$C$14)/Inputs!$C$15</f>
        <v>8.3666834999999992E-5</v>
      </c>
      <c r="M10" s="95">
        <f>(D10*Inputs!$C$9*Inputs!$C$25*Inputs!$C$12*Inputs!$C$13*Inputs!$C$14)/Inputs!$C$15</f>
        <v>2.3639201000000003E-3</v>
      </c>
      <c r="N10" s="95">
        <f>(D10*Inputs!$C$9*Inputs!$C$27*Inputs!$C$12*Inputs!$C$13*Inputs!$C$14)/Inputs!$C$15</f>
        <v>3.5857214999999998E-3</v>
      </c>
      <c r="O10" s="95">
        <f>(D10*Inputs!$C$9*Inputs!$C$28*Inputs!$C$12*Inputs!$C$13*Inputs!$C$14)/Inputs!$C$15</f>
        <v>1.4475690500000001E-2</v>
      </c>
    </row>
    <row r="11" spans="1:16" ht="15.5" x14ac:dyDescent="0.35">
      <c r="A11" s="4" t="s">
        <v>97</v>
      </c>
      <c r="B11" s="62" t="s">
        <v>95</v>
      </c>
      <c r="C11" s="63" t="s">
        <v>95</v>
      </c>
      <c r="D11" s="91">
        <v>0.42499999999999999</v>
      </c>
      <c r="E11" s="64">
        <f t="shared" si="0"/>
        <v>0.43</v>
      </c>
      <c r="F11" s="65">
        <f>D11*Inputs!$B$9*Inputs!$B$12</f>
        <v>3.7378750000000003</v>
      </c>
      <c r="G11" s="94">
        <f>(D11*Inputs!$B$9*Inputs!$B$23*Inputs!$B$12*Inputs!$B$13*Inputs!$B$14)/Inputs!$B$15</f>
        <v>1.0372603125E-3</v>
      </c>
      <c r="H11" s="94">
        <f>(D11*Inputs!$B$9*Inputs!$B$25*Inputs!$B$12*Inputs!$B$13*Inputs!$B$14)/Inputs!$B$15</f>
        <v>6.6534175000000006E-3</v>
      </c>
      <c r="I11" s="94">
        <f>(D11*Inputs!$B$9*Inputs!$B$27*Inputs!$B$12*Inputs!$B$13*Inputs!$B$14)/Inputs!$B$15</f>
        <v>1.0092262500000001E-2</v>
      </c>
      <c r="J11" s="94">
        <f>(D11*Inputs!$B$9*Inputs!$B$28*Inputs!$B$12*Inputs!$B$13*Inputs!$B$14)/Inputs!$B$15</f>
        <v>4.0742837500000004E-2</v>
      </c>
      <c r="K11" s="94">
        <f>(D11*Inputs!$B$9*Inputs!$B$18*Inputs!$B$12*Inputs!$B$13*Inputs!$B$14)/Inputs!$B$15</f>
        <v>1.5400044999999999E-3</v>
      </c>
      <c r="L11" s="95">
        <f>(D11*Inputs!$C$9*Inputs!$C$23*Inputs!$C$12*Inputs!$C$13*Inputs!$C$14)/Inputs!$C$15</f>
        <v>2.3548612500000002E-4</v>
      </c>
      <c r="M11" s="95">
        <f>(D11*Inputs!$C$9*Inputs!$C$25*Inputs!$C$12*Inputs!$C$13*Inputs!$C$14)/Inputs!$C$15</f>
        <v>6.6534175000000006E-3</v>
      </c>
      <c r="N11" s="95">
        <f>(D11*Inputs!$C$9*Inputs!$C$27*Inputs!$C$12*Inputs!$C$13*Inputs!$C$14)/Inputs!$C$15</f>
        <v>1.0092262500000001E-2</v>
      </c>
      <c r="O11" s="95">
        <f>(D11*Inputs!$C$9*Inputs!$C$28*Inputs!$C$12*Inputs!$C$13*Inputs!$C$14)/Inputs!$C$15</f>
        <v>4.0742837500000004E-2</v>
      </c>
    </row>
    <row r="12" spans="1:16" ht="15.5" x14ac:dyDescent="0.35">
      <c r="A12" s="4" t="s">
        <v>98</v>
      </c>
      <c r="B12" s="62" t="s">
        <v>95</v>
      </c>
      <c r="C12" s="63" t="s">
        <v>95</v>
      </c>
      <c r="D12" s="91">
        <v>0.7</v>
      </c>
      <c r="E12" s="64">
        <f t="shared" si="0"/>
        <v>0.7</v>
      </c>
      <c r="F12" s="65">
        <f>D12*Inputs!$B$9*Inputs!$B$12</f>
        <v>6.1565000000000003</v>
      </c>
      <c r="G12" s="94">
        <f>(D12*Inputs!$B$9*Inputs!$B$23*Inputs!$B$12*Inputs!$B$13*Inputs!$B$14)/Inputs!$B$15</f>
        <v>1.7084287499999999E-3</v>
      </c>
      <c r="H12" s="94">
        <f>(D12*Inputs!$B$9*Inputs!$B$25*Inputs!$B$12*Inputs!$B$13*Inputs!$B$14)/Inputs!$B$15</f>
        <v>1.0958570000000001E-2</v>
      </c>
      <c r="I12" s="94">
        <f>(D12*Inputs!$B$9*Inputs!$B$27*Inputs!$B$12*Inputs!$B$13*Inputs!$B$14)/Inputs!$B$15</f>
        <v>1.6622550000000003E-2</v>
      </c>
      <c r="J12" s="94">
        <f>(D12*Inputs!$B$9*Inputs!$B$28*Inputs!$B$12*Inputs!$B$13*Inputs!$B$14)/Inputs!$B$15</f>
        <v>6.7105850000000009E-2</v>
      </c>
      <c r="K12" s="94">
        <f>(D12*Inputs!$B$9*Inputs!$B$18*Inputs!$B$12*Inputs!$B$13*Inputs!$B$14)/Inputs!$B$15</f>
        <v>2.5364780000000004E-3</v>
      </c>
      <c r="L12" s="95">
        <f>(D12*Inputs!$C$9*Inputs!$C$23*Inputs!$C$12*Inputs!$C$13*Inputs!$C$14)/Inputs!$C$15</f>
        <v>3.8785950000000001E-4</v>
      </c>
      <c r="M12" s="95">
        <f>(D12*Inputs!$C$9*Inputs!$C$25*Inputs!$C$12*Inputs!$C$13*Inputs!$C$14)/Inputs!$C$15</f>
        <v>1.0958570000000001E-2</v>
      </c>
      <c r="N12" s="95">
        <f>(D12*Inputs!$C$9*Inputs!$C$27*Inputs!$C$12*Inputs!$C$13*Inputs!$C$14)/Inputs!$C$15</f>
        <v>1.6622550000000003E-2</v>
      </c>
      <c r="O12" s="95">
        <f>(D12*Inputs!$C$9*Inputs!$C$28*Inputs!$C$12*Inputs!$C$13*Inputs!$C$14)/Inputs!$C$15</f>
        <v>6.7105850000000009E-2</v>
      </c>
    </row>
    <row r="13" spans="1:16" ht="15.5" x14ac:dyDescent="0.35">
      <c r="A13" s="4" t="s">
        <v>99</v>
      </c>
      <c r="B13" s="62" t="s">
        <v>95</v>
      </c>
      <c r="C13" s="63" t="s">
        <v>95</v>
      </c>
      <c r="D13" s="91">
        <v>0.14599999999999999</v>
      </c>
      <c r="E13" s="64">
        <f t="shared" si="0"/>
        <v>0.15</v>
      </c>
      <c r="F13" s="65">
        <f>D13*Inputs!$B$9*Inputs!$B$12</f>
        <v>1.28407</v>
      </c>
      <c r="G13" s="94">
        <f>(D13*Inputs!$B$9*Inputs!$B$23*Inputs!$B$12*Inputs!$B$13*Inputs!$B$14)/Inputs!$B$15</f>
        <v>3.5632942499999999E-4</v>
      </c>
      <c r="H13" s="94">
        <f>(D13*Inputs!$B$9*Inputs!$B$25*Inputs!$B$12*Inputs!$B$13*Inputs!$B$14)/Inputs!$B$15</f>
        <v>2.2856446000000001E-3</v>
      </c>
      <c r="I13" s="94">
        <f>(D13*Inputs!$B$9*Inputs!$B$27*Inputs!$B$12*Inputs!$B$13*Inputs!$B$14)/Inputs!$B$15</f>
        <v>3.4669890000000002E-3</v>
      </c>
      <c r="J13" s="94">
        <f>(D13*Inputs!$B$9*Inputs!$B$28*Inputs!$B$12*Inputs!$B$13*Inputs!$B$14)/Inputs!$B$15</f>
        <v>1.3996363E-2</v>
      </c>
      <c r="K13" s="94">
        <f>(D13*Inputs!$B$9*Inputs!$B$18*Inputs!$B$12*Inputs!$B$13*Inputs!$B$14)/Inputs!$B$15</f>
        <v>5.2903683999999999E-4</v>
      </c>
      <c r="L13" s="95">
        <f>(D13*Inputs!$C$9*Inputs!$C$23*Inputs!$C$12*Inputs!$C$13*Inputs!$C$14)/Inputs!$C$15</f>
        <v>8.0896410000000008E-5</v>
      </c>
      <c r="M13" s="95">
        <f>(D13*Inputs!$C$9*Inputs!$C$25*Inputs!$C$12*Inputs!$C$13*Inputs!$C$14)/Inputs!$C$15</f>
        <v>2.2856446000000001E-3</v>
      </c>
      <c r="N13" s="95">
        <f>(D13*Inputs!$C$9*Inputs!$C$27*Inputs!$C$12*Inputs!$C$13*Inputs!$C$14)/Inputs!$C$15</f>
        <v>3.4669890000000002E-3</v>
      </c>
      <c r="O13" s="95">
        <f>(D13*Inputs!$C$9*Inputs!$C$28*Inputs!$C$12*Inputs!$C$13*Inputs!$C$14)/Inputs!$C$15</f>
        <v>1.3996363E-2</v>
      </c>
    </row>
    <row r="14" spans="1:16" ht="15.5" x14ac:dyDescent="0.35">
      <c r="A14" s="4" t="s">
        <v>100</v>
      </c>
      <c r="B14" s="62" t="s">
        <v>95</v>
      </c>
      <c r="C14" s="63" t="s">
        <v>95</v>
      </c>
      <c r="D14" s="91" t="s">
        <v>95</v>
      </c>
      <c r="E14" s="64"/>
      <c r="F14" s="65">
        <f>1780/1000</f>
        <v>1.78</v>
      </c>
      <c r="G14" s="94">
        <f>F14*Inputs!$B$13*Inputs!$B$14*Inputs!$B$23/Inputs!$B$15</f>
        <v>4.9394999999999994E-4</v>
      </c>
      <c r="H14" s="94">
        <f>F14*Inputs!$B$13*Inputs!$B$14*Inputs!$B$25/Inputs!$B$15</f>
        <v>3.1684E-3</v>
      </c>
      <c r="I14" s="94">
        <f>F14*Inputs!$B$13*Inputs!$B$14*Inputs!$B$27/Inputs!$B$15</f>
        <v>4.8060000000000004E-3</v>
      </c>
      <c r="J14" s="94">
        <f>F14*Inputs!$B$13*Inputs!$B$14*Inputs!$B$28/Inputs!$B$15</f>
        <v>1.9402000000000003E-2</v>
      </c>
      <c r="K14" s="94">
        <f>F14*Inputs!$B$13*Inputs!$B$14*Inputs!$B$18/Inputs!$B$15</f>
        <v>7.3335999999999996E-4</v>
      </c>
      <c r="L14" s="95">
        <f>F14*Inputs!$C$13*Inputs!$C$14*Inputs!$C$23/Inputs!$C$15</f>
        <v>1.1214000000000002E-4</v>
      </c>
      <c r="M14" s="95">
        <f>F14*Inputs!$C$13*Inputs!$C$14*Inputs!$C$25/Inputs!$C$15</f>
        <v>3.1684000000000005E-3</v>
      </c>
      <c r="N14" s="95">
        <f>F14*Inputs!$C$13*Inputs!$C$14*Inputs!$C$27/Inputs!$C$15</f>
        <v>4.8060000000000012E-3</v>
      </c>
      <c r="O14" s="95">
        <f>F14*Inputs!$C$13*Inputs!$C$14*Inputs!$C$28/Inputs!$C$15</f>
        <v>1.9402000000000003E-2</v>
      </c>
      <c r="P14" s="19"/>
    </row>
    <row r="15" spans="1:16" ht="15.5" x14ac:dyDescent="0.35">
      <c r="A15" s="4" t="s">
        <v>101</v>
      </c>
      <c r="B15" s="62" t="s">
        <v>95</v>
      </c>
      <c r="C15" s="63" t="s">
        <v>95</v>
      </c>
      <c r="D15" s="91" t="s">
        <v>95</v>
      </c>
      <c r="E15" s="64"/>
      <c r="F15" s="65">
        <f>201/1000</f>
        <v>0.20100000000000001</v>
      </c>
      <c r="G15" s="94">
        <f>F15*Inputs!$B$13*Inputs!$B$14*Inputs!$B$23/Inputs!$B$15</f>
        <v>5.5777499999999992E-5</v>
      </c>
      <c r="H15" s="94">
        <f>F15*Inputs!$B$13*Inputs!$B$14*Inputs!$B$25/Inputs!$B$15</f>
        <v>3.5778000000000003E-4</v>
      </c>
      <c r="I15" s="94">
        <f>F15*Inputs!$B$13*Inputs!$B$14*Inputs!$B$27/Inputs!$B$15</f>
        <v>5.4270000000000002E-4</v>
      </c>
      <c r="J15" s="94">
        <f>F15*Inputs!$B$13*Inputs!$B$14*Inputs!$B$28/Inputs!$B$15</f>
        <v>2.1909E-3</v>
      </c>
      <c r="K15" s="94">
        <f>F15*Inputs!$B$13*Inputs!$B$14*Inputs!$B$18/Inputs!$B$15</f>
        <v>8.2811999999999992E-5</v>
      </c>
      <c r="L15" s="95">
        <f>F15*Inputs!$C$13*Inputs!$C$14*Inputs!$C$23/Inputs!$C$15</f>
        <v>1.2663000000000001E-5</v>
      </c>
      <c r="M15" s="95">
        <f>F15*Inputs!$C$13*Inputs!$C$14*Inputs!$C$25/Inputs!$C$15</f>
        <v>3.5778000000000003E-4</v>
      </c>
      <c r="N15" s="95">
        <f>F15*Inputs!$C$13*Inputs!$C$14*Inputs!$C$27/Inputs!$C$15</f>
        <v>5.4270000000000013E-4</v>
      </c>
      <c r="O15" s="95">
        <f>F15*Inputs!$C$13*Inputs!$C$14*Inputs!$C$28/Inputs!$C$15</f>
        <v>2.1909E-3</v>
      </c>
    </row>
    <row r="16" spans="1:16" ht="15.5" x14ac:dyDescent="0.35">
      <c r="A16" s="4" t="s">
        <v>102</v>
      </c>
      <c r="B16" s="62" t="s">
        <v>95</v>
      </c>
      <c r="C16" s="63" t="s">
        <v>95</v>
      </c>
      <c r="D16" s="91" t="s">
        <v>95</v>
      </c>
      <c r="E16" s="64"/>
      <c r="F16" s="65">
        <f>14100/1000</f>
        <v>14.1</v>
      </c>
      <c r="G16" s="94">
        <f>F16*Inputs!$B$13*Inputs!$B$14*Inputs!$B$23/Inputs!$B$15</f>
        <v>3.9127499999999996E-3</v>
      </c>
      <c r="H16" s="94">
        <f>F16*Inputs!$B$13*Inputs!$B$14*Inputs!$B$25/Inputs!$B$15</f>
        <v>2.5097999999999999E-2</v>
      </c>
      <c r="I16" s="94">
        <f>F16*Inputs!$B$13*Inputs!$B$14*Inputs!$B$27/Inputs!$B$15</f>
        <v>3.807E-2</v>
      </c>
      <c r="J16" s="94">
        <f>F16*Inputs!$B$13*Inputs!$B$14*Inputs!$B$28/Inputs!$B$15</f>
        <v>0.15368999999999999</v>
      </c>
      <c r="K16" s="94">
        <f>F16*Inputs!$B$13*Inputs!$B$14*Inputs!$B$18/Inputs!$B$15</f>
        <v>5.8091999999999996E-3</v>
      </c>
      <c r="L16" s="95">
        <f>F16*Inputs!$C$13*Inputs!$C$14*Inputs!$C$23/Inputs!$C$15</f>
        <v>8.8830000000000007E-4</v>
      </c>
      <c r="M16" s="95">
        <f>F16*Inputs!$C$13*Inputs!$C$14*Inputs!$C$25/Inputs!$C$15</f>
        <v>2.5097999999999999E-2</v>
      </c>
      <c r="N16" s="95">
        <f>F16*Inputs!$C$13*Inputs!$C$14*Inputs!$C$27/Inputs!$C$15</f>
        <v>3.807E-2</v>
      </c>
      <c r="O16" s="95">
        <f>F16*Inputs!$C$13*Inputs!$C$14*Inputs!$C$28/Inputs!$C$15</f>
        <v>0.15368999999999999</v>
      </c>
    </row>
    <row r="17" spans="1:15" ht="15.5" x14ac:dyDescent="0.35">
      <c r="A17" s="4" t="s">
        <v>103</v>
      </c>
      <c r="B17" s="62" t="s">
        <v>95</v>
      </c>
      <c r="C17" s="63" t="s">
        <v>95</v>
      </c>
      <c r="D17" s="91" t="s">
        <v>95</v>
      </c>
      <c r="E17" s="64"/>
      <c r="F17" s="65">
        <f>10100/1000</f>
        <v>10.1</v>
      </c>
      <c r="G17" s="94">
        <f>F17*Inputs!$B$13*Inputs!$B$14*Inputs!$B$23/Inputs!$B$15</f>
        <v>2.8027499999999997E-3</v>
      </c>
      <c r="H17" s="94">
        <f>F17*Inputs!$B$13*Inputs!$B$14*Inputs!$B$25/Inputs!$B$15</f>
        <v>1.7978000000000001E-2</v>
      </c>
      <c r="I17" s="94">
        <f>F17*Inputs!$B$13*Inputs!$B$14*Inputs!$B$27/Inputs!$B$15</f>
        <v>2.7269999999999999E-2</v>
      </c>
      <c r="J17" s="94">
        <f>F17*Inputs!$B$13*Inputs!$B$14*Inputs!$B$28/Inputs!$B$15</f>
        <v>0.11008999999999999</v>
      </c>
      <c r="K17" s="94">
        <f>F17*Inputs!$B$13*Inputs!$B$14*Inputs!$B$18/Inputs!$B$15</f>
        <v>4.1611999999999994E-3</v>
      </c>
      <c r="L17" s="95">
        <f>F17*Inputs!$C$13*Inputs!$C$14*Inputs!$C$23/Inputs!$C$15</f>
        <v>6.3630000000000002E-4</v>
      </c>
      <c r="M17" s="95">
        <f>F17*Inputs!$C$13*Inputs!$C$14*Inputs!$C$25/Inputs!$C$15</f>
        <v>1.7978000000000001E-2</v>
      </c>
      <c r="N17" s="95">
        <f>F17*Inputs!$C$13*Inputs!$C$14*Inputs!$C$27/Inputs!$C$15</f>
        <v>2.7270000000000003E-2</v>
      </c>
      <c r="O17" s="95">
        <f>F17*Inputs!$C$13*Inputs!$C$14*Inputs!$C$28/Inputs!$C$15</f>
        <v>0.11009000000000001</v>
      </c>
    </row>
    <row r="18" spans="1:15" ht="15.5" x14ac:dyDescent="0.35">
      <c r="A18" s="4" t="s">
        <v>104</v>
      </c>
      <c r="B18" s="62" t="s">
        <v>105</v>
      </c>
      <c r="C18" s="63" t="s">
        <v>106</v>
      </c>
      <c r="D18" s="91">
        <v>242.63</v>
      </c>
      <c r="E18" s="92">
        <f>ROUND(D18, 0)</f>
        <v>243</v>
      </c>
      <c r="F18" s="65">
        <f>D18*Inputs!$B$9*Inputs!$B$12</f>
        <v>2133.9308500000002</v>
      </c>
      <c r="G18" s="94">
        <f>(D18*Inputs!$B$9*Inputs!$B$23*Inputs!$B$12*Inputs!$B$13*Inputs!$B$14)/Inputs!$B$15</f>
        <v>0.59216581087500009</v>
      </c>
      <c r="H18" s="94">
        <f>(D18*Inputs!$B$9*Inputs!$B$25*Inputs!$B$12*Inputs!$B$13*Inputs!$B$14)/Inputs!$B$15</f>
        <v>3.7983969129999999</v>
      </c>
      <c r="I18" s="94">
        <f>(D18*Inputs!$B$9*Inputs!$B$27*Inputs!$B$12*Inputs!$B$13*Inputs!$B$14)/Inputs!$B$15</f>
        <v>5.761613295000001</v>
      </c>
      <c r="J18" s="94">
        <f>(D18*Inputs!$B$9*Inputs!$B$28*Inputs!$B$12*Inputs!$B$13*Inputs!$B$14)/Inputs!$B$15</f>
        <v>23.259846265</v>
      </c>
      <c r="K18" s="94">
        <f>(D18*Inputs!$B$9*Inputs!$B$18*Inputs!$B$12*Inputs!$B$13*Inputs!$B$14)/Inputs!$B$15</f>
        <v>0.87917951019999996</v>
      </c>
      <c r="L18" s="95">
        <f>(D18*Inputs!$C$9*Inputs!$C$23*Inputs!$C$12*Inputs!$C$13*Inputs!$C$14)/Inputs!$C$15</f>
        <v>0.13443764355000001</v>
      </c>
      <c r="M18" s="95">
        <f>(D18*Inputs!$C$9*Inputs!$C$25*Inputs!$C$12*Inputs!$C$13*Inputs!$C$14)/Inputs!$C$15</f>
        <v>3.7983969129999999</v>
      </c>
      <c r="N18" s="95">
        <f>(D18*Inputs!$C$9*Inputs!$C$27*Inputs!$C$12*Inputs!$C$13*Inputs!$C$14)/Inputs!$C$15</f>
        <v>5.761613295000001</v>
      </c>
      <c r="O18" s="95">
        <f>(D18*Inputs!$C$9*Inputs!$C$28*Inputs!$C$12*Inputs!$C$13*Inputs!$C$14)/Inputs!$C$15</f>
        <v>23.259846265</v>
      </c>
    </row>
    <row r="19" spans="1:15" ht="15.5" x14ac:dyDescent="0.35">
      <c r="A19" s="4" t="s">
        <v>104</v>
      </c>
      <c r="B19" s="62" t="s">
        <v>105</v>
      </c>
      <c r="C19" s="63" t="s">
        <v>107</v>
      </c>
      <c r="D19" s="91">
        <f>D18*0.06</f>
        <v>14.557799999999999</v>
      </c>
      <c r="E19" s="92">
        <f t="shared" ref="E19:E20" si="1">ROUND(D19, 0)</f>
        <v>15</v>
      </c>
      <c r="F19" s="65">
        <f>D19*Inputs!$B$9*Inputs!$B$12</f>
        <v>128.03585099999998</v>
      </c>
      <c r="G19" s="94">
        <f>(D19*Inputs!$B$9*Inputs!$B$23*Inputs!$B$12*Inputs!$B$13*Inputs!$B$14)/Inputs!$B$15</f>
        <v>3.552994865249999E-2</v>
      </c>
      <c r="H19" s="94">
        <f>(D19*Inputs!$B$9*Inputs!$B$25*Inputs!$B$12*Inputs!$B$13*Inputs!$B$14)/Inputs!$B$15</f>
        <v>0.22790381477999996</v>
      </c>
      <c r="I19" s="94">
        <f>(D19*Inputs!$B$9*Inputs!$B$27*Inputs!$B$12*Inputs!$B$13*Inputs!$B$14)/Inputs!$B$15</f>
        <v>0.3456967977</v>
      </c>
      <c r="J19" s="94">
        <f>(D19*Inputs!$B$9*Inputs!$B$28*Inputs!$B$12*Inputs!$B$13*Inputs!$B$14)/Inputs!$B$15</f>
        <v>1.3955907758999997</v>
      </c>
      <c r="K19" s="94">
        <f>(D19*Inputs!$B$9*Inputs!$B$18*Inputs!$B$12*Inputs!$B$13*Inputs!$B$14)/Inputs!$B$15</f>
        <v>5.2750770611999988E-2</v>
      </c>
      <c r="L19" s="95">
        <f>(D19*Inputs!$C$9*Inputs!$C$23*Inputs!$C$12*Inputs!$C$13*Inputs!$C$14)/Inputs!$C$15</f>
        <v>8.0662586129999995E-3</v>
      </c>
      <c r="M19" s="95">
        <f>(D19*Inputs!$C$9*Inputs!$C$25*Inputs!$C$12*Inputs!$C$13*Inputs!$C$14)/Inputs!$C$15</f>
        <v>0.22790381477999996</v>
      </c>
      <c r="N19" s="95">
        <f>(D19*Inputs!$C$9*Inputs!$C$27*Inputs!$C$12*Inputs!$C$13*Inputs!$C$14)/Inputs!$C$15</f>
        <v>0.3456967977</v>
      </c>
      <c r="O19" s="95">
        <f>(D19*Inputs!$C$9*Inputs!$C$28*Inputs!$C$12*Inputs!$C$13*Inputs!$C$14)/Inputs!$C$15</f>
        <v>1.3955907758999997</v>
      </c>
    </row>
    <row r="20" spans="1:15" ht="15.5" x14ac:dyDescent="0.35">
      <c r="A20" s="4" t="s">
        <v>108</v>
      </c>
      <c r="B20" s="62" t="s">
        <v>105</v>
      </c>
      <c r="C20" s="63" t="s">
        <v>106</v>
      </c>
      <c r="D20" s="91">
        <v>48.322000000000003</v>
      </c>
      <c r="E20" s="92">
        <f t="shared" si="1"/>
        <v>48</v>
      </c>
      <c r="F20" s="65">
        <f>D20*Inputs!$B$9*Inputs!$B$12</f>
        <v>424.99199000000004</v>
      </c>
      <c r="G20" s="94">
        <f>(D20*Inputs!$B$9*Inputs!$B$23*Inputs!$B$12*Inputs!$B$13*Inputs!$B$14)/Inputs!$B$15</f>
        <v>0.11793527722500001</v>
      </c>
      <c r="H20" s="94">
        <f>(D20*Inputs!$B$9*Inputs!$B$25*Inputs!$B$12*Inputs!$B$13*Inputs!$B$14)/Inputs!$B$15</f>
        <v>0.75648574220000009</v>
      </c>
      <c r="I20" s="94">
        <f>(D20*Inputs!$B$9*Inputs!$B$27*Inputs!$B$12*Inputs!$B$13*Inputs!$B$14)/Inputs!$B$15</f>
        <v>1.1474783730000002</v>
      </c>
      <c r="J20" s="94">
        <f>(D20*Inputs!$B$9*Inputs!$B$28*Inputs!$B$12*Inputs!$B$13*Inputs!$B$14)/Inputs!$B$15</f>
        <v>4.6324126910000007</v>
      </c>
      <c r="K20" s="94">
        <f>(D20*Inputs!$B$9*Inputs!$B$18*Inputs!$B$12*Inputs!$B$13*Inputs!$B$14)/Inputs!$B$15</f>
        <v>0.17509669988000001</v>
      </c>
      <c r="L20" s="95">
        <f>(D20*Inputs!$C$9*Inputs!$C$23*Inputs!$C$12*Inputs!$C$13*Inputs!$C$14)/Inputs!$C$15</f>
        <v>2.6774495370000005E-2</v>
      </c>
      <c r="M20" s="95">
        <f>(D20*Inputs!$C$9*Inputs!$C$25*Inputs!$C$12*Inputs!$C$13*Inputs!$C$14)/Inputs!$C$15</f>
        <v>0.75648574220000009</v>
      </c>
      <c r="N20" s="95">
        <f>(D20*Inputs!$C$9*Inputs!$C$27*Inputs!$C$12*Inputs!$C$13*Inputs!$C$14)/Inputs!$C$15</f>
        <v>1.1474783730000002</v>
      </c>
      <c r="O20" s="95">
        <f>(D20*Inputs!$C$9*Inputs!$C$28*Inputs!$C$12*Inputs!$C$13*Inputs!$C$14)/Inputs!$C$15</f>
        <v>4.6324126910000007</v>
      </c>
    </row>
    <row r="21" spans="1:15" ht="15.5" x14ac:dyDescent="0.35">
      <c r="A21" s="4" t="s">
        <v>108</v>
      </c>
      <c r="B21" s="62" t="s">
        <v>105</v>
      </c>
      <c r="C21" s="63" t="s">
        <v>107</v>
      </c>
      <c r="D21" s="91">
        <f>D20*0.06</f>
        <v>2.8993199999999999</v>
      </c>
      <c r="E21" s="64">
        <f t="shared" si="0"/>
        <v>2.9</v>
      </c>
      <c r="F21" s="65">
        <f>D21*Inputs!$B$9*Inputs!$B$12</f>
        <v>25.499519399999997</v>
      </c>
      <c r="G21" s="94">
        <f>(D21*Inputs!$B$9*Inputs!$B$23*Inputs!$B$12*Inputs!$B$13*Inputs!$B$14)/Inputs!$B$15</f>
        <v>7.0761166334999993E-3</v>
      </c>
      <c r="H21" s="94">
        <f>(D21*Inputs!$B$9*Inputs!$B$25*Inputs!$B$12*Inputs!$B$13*Inputs!$B$14)/Inputs!$B$15</f>
        <v>4.5389144531999999E-2</v>
      </c>
      <c r="I21" s="94">
        <f>(D21*Inputs!$B$9*Inputs!$B$27*Inputs!$B$12*Inputs!$B$13*Inputs!$B$14)/Inputs!$B$15</f>
        <v>6.8848702380000001E-2</v>
      </c>
      <c r="J21" s="94">
        <f>(D21*Inputs!$B$9*Inputs!$B$28*Inputs!$B$12*Inputs!$B$13*Inputs!$B$14)/Inputs!$B$15</f>
        <v>0.27794476146000002</v>
      </c>
      <c r="K21" s="94">
        <f>(D21*Inputs!$B$9*Inputs!$B$18*Inputs!$B$12*Inputs!$B$13*Inputs!$B$14)/Inputs!$B$15</f>
        <v>1.0505801992799999E-2</v>
      </c>
      <c r="L21" s="95">
        <f>(D21*Inputs!$C$9*Inputs!$C$23*Inputs!$C$12*Inputs!$C$13*Inputs!$C$14)/Inputs!$C$15</f>
        <v>1.6064697221999998E-3</v>
      </c>
      <c r="M21" s="95">
        <f>(D21*Inputs!$C$9*Inputs!$C$25*Inputs!$C$12*Inputs!$C$13*Inputs!$C$14)/Inputs!$C$15</f>
        <v>4.5389144531999999E-2</v>
      </c>
      <c r="N21" s="95">
        <f>(D21*Inputs!$C$9*Inputs!$C$27*Inputs!$C$12*Inputs!$C$13*Inputs!$C$14)/Inputs!$C$15</f>
        <v>6.8848702380000001E-2</v>
      </c>
      <c r="O21" s="95">
        <f>(D21*Inputs!$C$9*Inputs!$C$28*Inputs!$C$12*Inputs!$C$13*Inputs!$C$14)/Inputs!$C$15</f>
        <v>0.27794476146000002</v>
      </c>
    </row>
    <row r="22" spans="1:15" ht="15.5" x14ac:dyDescent="0.35">
      <c r="A22" s="4" t="s">
        <v>104</v>
      </c>
      <c r="B22" s="62" t="s">
        <v>109</v>
      </c>
      <c r="C22" s="63" t="s">
        <v>106</v>
      </c>
      <c r="D22" s="91">
        <v>6.6003999999999996</v>
      </c>
      <c r="E22" s="64">
        <f t="shared" si="0"/>
        <v>6.6</v>
      </c>
      <c r="F22" s="65">
        <f>D22*Inputs!$B$9*Inputs!$B$12</f>
        <v>58.050517999999997</v>
      </c>
      <c r="G22" s="94">
        <f>(D22*Inputs!$B$9*Inputs!$B$23*Inputs!$B$12*Inputs!$B$13*Inputs!$B$14)/Inputs!$B$15</f>
        <v>1.6109018744999998E-2</v>
      </c>
      <c r="H22" s="94">
        <f>(D22*Inputs!$B$9*Inputs!$B$25*Inputs!$B$12*Inputs!$B$13*Inputs!$B$14)/Inputs!$B$15</f>
        <v>0.10332992204000001</v>
      </c>
      <c r="I22" s="94">
        <f>(D22*Inputs!$B$9*Inputs!$B$27*Inputs!$B$12*Inputs!$B$13*Inputs!$B$14)/Inputs!$B$15</f>
        <v>0.15673639860000002</v>
      </c>
      <c r="J22" s="94">
        <f>(D22*Inputs!$B$9*Inputs!$B$28*Inputs!$B$12*Inputs!$B$13*Inputs!$B$14)/Inputs!$B$15</f>
        <v>0.63275064619999999</v>
      </c>
      <c r="K22" s="94">
        <f>(D22*Inputs!$B$9*Inputs!$B$18*Inputs!$B$12*Inputs!$B$13*Inputs!$B$14)/Inputs!$B$15</f>
        <v>2.3916813415999997E-2</v>
      </c>
      <c r="L22" s="95">
        <f>(D22*Inputs!$C$9*Inputs!$C$23*Inputs!$C$12*Inputs!$C$13*Inputs!$C$14)/Inputs!$C$15</f>
        <v>3.6571826339999998E-3</v>
      </c>
      <c r="M22" s="95">
        <f>(D22*Inputs!$C$9*Inputs!$C$25*Inputs!$C$12*Inputs!$C$13*Inputs!$C$14)/Inputs!$C$15</f>
        <v>0.10332992204000001</v>
      </c>
      <c r="N22" s="95">
        <f>(D22*Inputs!$C$9*Inputs!$C$27*Inputs!$C$12*Inputs!$C$13*Inputs!$C$14)/Inputs!$C$15</f>
        <v>0.15673639860000002</v>
      </c>
      <c r="O22" s="95">
        <f>(D22*Inputs!$C$9*Inputs!$C$28*Inputs!$C$12*Inputs!$C$13*Inputs!$C$14)/Inputs!$C$15</f>
        <v>0.63275064619999999</v>
      </c>
    </row>
    <row r="23" spans="1:15" ht="15.5" x14ac:dyDescent="0.35">
      <c r="A23" s="4" t="s">
        <v>104</v>
      </c>
      <c r="B23" s="62" t="s">
        <v>109</v>
      </c>
      <c r="C23" s="63" t="s">
        <v>107</v>
      </c>
      <c r="D23" s="91">
        <f>D22*0.06</f>
        <v>0.39602399999999999</v>
      </c>
      <c r="E23" s="64">
        <f t="shared" si="0"/>
        <v>0.4</v>
      </c>
      <c r="F23" s="65">
        <f>D23*Inputs!$B$9*Inputs!$B$12</f>
        <v>3.4830310799999999</v>
      </c>
      <c r="G23" s="94">
        <f>(D23*Inputs!$B$9*Inputs!$B$23*Inputs!$B$12*Inputs!$B$13*Inputs!$B$14)/Inputs!$B$15</f>
        <v>9.6654112469999991E-4</v>
      </c>
      <c r="H23" s="94">
        <f>(D23*Inputs!$B$9*Inputs!$B$25*Inputs!$B$12*Inputs!$B$13*Inputs!$B$14)/Inputs!$B$15</f>
        <v>6.1997953223999992E-3</v>
      </c>
      <c r="I23" s="94">
        <f>(D23*Inputs!$B$9*Inputs!$B$27*Inputs!$B$12*Inputs!$B$13*Inputs!$B$14)/Inputs!$B$15</f>
        <v>9.4041839160000015E-3</v>
      </c>
      <c r="J23" s="94">
        <f>(D23*Inputs!$B$9*Inputs!$B$28*Inputs!$B$12*Inputs!$B$13*Inputs!$B$14)/Inputs!$B$15</f>
        <v>3.7965038771999998E-2</v>
      </c>
      <c r="K23" s="94">
        <f>(D23*Inputs!$B$9*Inputs!$B$18*Inputs!$B$12*Inputs!$B$13*Inputs!$B$14)/Inputs!$B$15</f>
        <v>1.4350088049599999E-3</v>
      </c>
      <c r="L23" s="95">
        <f>(D23*Inputs!$C$9*Inputs!$C$23*Inputs!$C$12*Inputs!$C$13*Inputs!$C$14)/Inputs!$C$15</f>
        <v>2.1943095803999998E-4</v>
      </c>
      <c r="M23" s="95">
        <f>(D23*Inputs!$C$9*Inputs!$C$25*Inputs!$C$12*Inputs!$C$13*Inputs!$C$14)/Inputs!$C$15</f>
        <v>6.1997953223999992E-3</v>
      </c>
      <c r="N23" s="95">
        <f>(D23*Inputs!$C$9*Inputs!$C$27*Inputs!$C$12*Inputs!$C$13*Inputs!$C$14)/Inputs!$C$15</f>
        <v>9.4041839160000015E-3</v>
      </c>
      <c r="O23" s="95">
        <f>(D23*Inputs!$C$9*Inputs!$C$28*Inputs!$C$12*Inputs!$C$13*Inputs!$C$14)/Inputs!$C$15</f>
        <v>3.7965038771999998E-2</v>
      </c>
    </row>
    <row r="24" spans="1:15" ht="15.5" x14ac:dyDescent="0.35">
      <c r="A24" s="4" t="s">
        <v>108</v>
      </c>
      <c r="B24" s="62" t="s">
        <v>109</v>
      </c>
      <c r="C24" s="63" t="s">
        <v>106</v>
      </c>
      <c r="D24" s="91">
        <v>1.3146</v>
      </c>
      <c r="E24" s="64">
        <f t="shared" si="0"/>
        <v>1.31</v>
      </c>
      <c r="F24" s="65">
        <f>D24*Inputs!$B$9*Inputs!$B$12</f>
        <v>11.561907</v>
      </c>
      <c r="G24" s="94">
        <f>(D24*Inputs!$B$9*Inputs!$B$23*Inputs!$B$12*Inputs!$B$13*Inputs!$B$14)/Inputs!$B$15</f>
        <v>3.2084291924999995E-3</v>
      </c>
      <c r="H24" s="94">
        <f>(D24*Inputs!$B$9*Inputs!$B$25*Inputs!$B$12*Inputs!$B$13*Inputs!$B$14)/Inputs!$B$15</f>
        <v>2.0580194459999999E-2</v>
      </c>
      <c r="I24" s="94">
        <f>(D24*Inputs!$B$9*Inputs!$B$27*Inputs!$B$12*Inputs!$B$13*Inputs!$B$14)/Inputs!$B$15</f>
        <v>3.1217148900000002E-2</v>
      </c>
      <c r="J24" s="94">
        <f>(D24*Inputs!$B$9*Inputs!$B$28*Inputs!$B$12*Inputs!$B$13*Inputs!$B$14)/Inputs!$B$15</f>
        <v>0.1260247863</v>
      </c>
      <c r="K24" s="94">
        <f>(D24*Inputs!$B$9*Inputs!$B$18*Inputs!$B$12*Inputs!$B$13*Inputs!$B$14)/Inputs!$B$15</f>
        <v>4.7635056840000002E-3</v>
      </c>
      <c r="L24" s="95">
        <f>(D24*Inputs!$C$9*Inputs!$C$23*Inputs!$C$12*Inputs!$C$13*Inputs!$C$14)/Inputs!$C$15</f>
        <v>7.2840014100000001E-4</v>
      </c>
      <c r="M24" s="95">
        <f>(D24*Inputs!$C$9*Inputs!$C$25*Inputs!$C$12*Inputs!$C$13*Inputs!$C$14)/Inputs!$C$15</f>
        <v>2.0580194459999999E-2</v>
      </c>
      <c r="N24" s="95">
        <f>(D24*Inputs!$C$9*Inputs!$C$27*Inputs!$C$12*Inputs!$C$13*Inputs!$C$14)/Inputs!$C$15</f>
        <v>3.1217148900000002E-2</v>
      </c>
      <c r="O24" s="95">
        <f>(D24*Inputs!$C$9*Inputs!$C$28*Inputs!$C$12*Inputs!$C$13*Inputs!$C$14)/Inputs!$C$15</f>
        <v>0.1260247863</v>
      </c>
    </row>
    <row r="25" spans="1:15" ht="15.5" x14ac:dyDescent="0.35">
      <c r="A25" s="4" t="s">
        <v>108</v>
      </c>
      <c r="B25" s="62" t="s">
        <v>109</v>
      </c>
      <c r="C25" s="63" t="s">
        <v>107</v>
      </c>
      <c r="D25" s="91">
        <f>D24*0.06</f>
        <v>7.8876000000000002E-2</v>
      </c>
      <c r="E25" s="70">
        <f>D25</f>
        <v>7.8876000000000002E-2</v>
      </c>
      <c r="F25" s="65">
        <f>D25*Inputs!$B$9*Inputs!$B$12</f>
        <v>0.69371442000000005</v>
      </c>
      <c r="G25" s="94">
        <f>(D25*Inputs!$B$9*Inputs!$B$23*Inputs!$B$12*Inputs!$B$13*Inputs!$B$14)/Inputs!$B$15</f>
        <v>1.9250575155000001E-4</v>
      </c>
      <c r="H25" s="94">
        <f>(D25*Inputs!$B$9*Inputs!$B$25*Inputs!$B$12*Inputs!$B$13*Inputs!$B$14)/Inputs!$B$15</f>
        <v>1.2348116676000002E-3</v>
      </c>
      <c r="I25" s="94">
        <f>(D25*Inputs!$B$9*Inputs!$B$27*Inputs!$B$12*Inputs!$B$13*Inputs!$B$14)/Inputs!$B$15</f>
        <v>1.8730289340000003E-3</v>
      </c>
      <c r="J25" s="94">
        <f>(D25*Inputs!$B$9*Inputs!$B$28*Inputs!$B$12*Inputs!$B$13*Inputs!$B$14)/Inputs!$B$15</f>
        <v>7.5614871780000006E-3</v>
      </c>
      <c r="K25" s="94">
        <f>(D25*Inputs!$B$9*Inputs!$B$18*Inputs!$B$12*Inputs!$B$13*Inputs!$B$14)/Inputs!$B$15</f>
        <v>2.8581034103999995E-4</v>
      </c>
      <c r="L25" s="95">
        <f>(D25*Inputs!$C$9*Inputs!$C$23*Inputs!$C$12*Inputs!$C$13*Inputs!$C$14)/Inputs!$C$15</f>
        <v>4.3704008460000008E-5</v>
      </c>
      <c r="M25" s="95">
        <f>(D25*Inputs!$C$9*Inputs!$C$25*Inputs!$C$12*Inputs!$C$13*Inputs!$C$14)/Inputs!$C$15</f>
        <v>1.2348116676000002E-3</v>
      </c>
      <c r="N25" s="95">
        <f>(D25*Inputs!$C$9*Inputs!$C$27*Inputs!$C$12*Inputs!$C$13*Inputs!$C$14)/Inputs!$C$15</f>
        <v>1.8730289340000003E-3</v>
      </c>
      <c r="O25" s="95">
        <f>(D25*Inputs!$C$9*Inputs!$C$28*Inputs!$C$12*Inputs!$C$13*Inputs!$C$14)/Inputs!$C$15</f>
        <v>7.5614871780000006E-3</v>
      </c>
    </row>
    <row r="26" spans="1:15" ht="15.5" x14ac:dyDescent="0.35">
      <c r="A26" s="4" t="s">
        <v>110</v>
      </c>
      <c r="B26" s="62" t="s">
        <v>105</v>
      </c>
      <c r="C26" s="63" t="s">
        <v>106</v>
      </c>
      <c r="D26" s="97">
        <v>156.33000000000001</v>
      </c>
      <c r="E26" s="92">
        <f>ROUND(D26, 0)</f>
        <v>156</v>
      </c>
      <c r="F26" s="65">
        <f>D26*Inputs!$B$9*Inputs!$B$12</f>
        <v>1374.9223500000001</v>
      </c>
      <c r="G26" s="94">
        <f>(D26*Inputs!$B$9*Inputs!$B$23*Inputs!$B$12*Inputs!$B$13*Inputs!$B$14)/Inputs!$B$15</f>
        <v>0.38154095212500005</v>
      </c>
      <c r="H26" s="94">
        <f>(D26*Inputs!$B$9*Inputs!$B$25*Inputs!$B$12*Inputs!$B$13*Inputs!$B$14)/Inputs!$B$15</f>
        <v>2.4473617830000003</v>
      </c>
      <c r="I26" s="94">
        <f>(D26*Inputs!$B$9*Inputs!$B$27*Inputs!$B$12*Inputs!$B$13*Inputs!$B$14)/Inputs!$B$15</f>
        <v>3.7122903450000009</v>
      </c>
      <c r="J26" s="94">
        <f>(D26*Inputs!$B$9*Inputs!$B$28*Inputs!$B$12*Inputs!$B$13*Inputs!$B$14)/Inputs!$B$15</f>
        <v>14.986653615000003</v>
      </c>
      <c r="K26" s="94">
        <f>(D26*Inputs!$B$9*Inputs!$B$18*Inputs!$B$12*Inputs!$B$13*Inputs!$B$14)/Inputs!$B$15</f>
        <v>0.56646800820000009</v>
      </c>
      <c r="L26" s="95">
        <f>(D26*Inputs!$C$9*Inputs!$C$23*Inputs!$C$12*Inputs!$C$13*Inputs!$C$14)/Inputs!$C$15</f>
        <v>8.6620108050000019E-2</v>
      </c>
      <c r="M26" s="95">
        <f>(D26*Inputs!$C$9*Inputs!$C$25*Inputs!$C$12*Inputs!$C$13*Inputs!$C$14)/Inputs!$C$15</f>
        <v>2.4473617830000003</v>
      </c>
      <c r="N26" s="95">
        <f>(D26*Inputs!$C$9*Inputs!$C$27*Inputs!$C$12*Inputs!$C$13*Inputs!$C$14)/Inputs!$C$15</f>
        <v>3.7122903450000009</v>
      </c>
      <c r="O26" s="95">
        <f>(D26*Inputs!$C$9*Inputs!$C$28*Inputs!$C$12*Inputs!$C$13*Inputs!$C$14)/Inputs!$C$15</f>
        <v>14.986653615000003</v>
      </c>
    </row>
    <row r="27" spans="1:15" ht="15.5" x14ac:dyDescent="0.35">
      <c r="A27" s="4" t="s">
        <v>110</v>
      </c>
      <c r="B27" s="62" t="s">
        <v>105</v>
      </c>
      <c r="C27" s="63" t="s">
        <v>107</v>
      </c>
      <c r="D27" s="97">
        <f>D26*0.06</f>
        <v>9.3798000000000012</v>
      </c>
      <c r="E27" s="64">
        <f t="shared" si="0"/>
        <v>9.3800000000000008</v>
      </c>
      <c r="F27" s="65">
        <f>D27*Inputs!$B$9*Inputs!$B$12</f>
        <v>82.49534100000001</v>
      </c>
      <c r="G27" s="94">
        <f>(D27*Inputs!$B$9*Inputs!$B$23*Inputs!$B$12*Inputs!$B$13*Inputs!$B$14)/Inputs!$B$15</f>
        <v>2.2892457127500002E-2</v>
      </c>
      <c r="H27" s="94">
        <f>(D27*Inputs!$B$9*Inputs!$B$25*Inputs!$B$12*Inputs!$B$13*Inputs!$B$14)/Inputs!$B$15</f>
        <v>0.14684170698000004</v>
      </c>
      <c r="I27" s="94">
        <f>(D27*Inputs!$B$9*Inputs!$B$27*Inputs!$B$12*Inputs!$B$13*Inputs!$B$14)/Inputs!$B$15</f>
        <v>0.22273742070000005</v>
      </c>
      <c r="J27" s="94">
        <f>(D27*Inputs!$B$9*Inputs!$B$28*Inputs!$B$12*Inputs!$B$13*Inputs!$B$14)/Inputs!$B$15</f>
        <v>0.89919921690000026</v>
      </c>
      <c r="K27" s="94">
        <f>(D27*Inputs!$B$9*Inputs!$B$18*Inputs!$B$12*Inputs!$B$13*Inputs!$B$14)/Inputs!$B$15</f>
        <v>3.3988080492E-2</v>
      </c>
      <c r="L27" s="95">
        <f>(D27*Inputs!$C$9*Inputs!$C$23*Inputs!$C$12*Inputs!$C$13*Inputs!$C$14)/Inputs!$C$15</f>
        <v>5.1972064830000013E-3</v>
      </c>
      <c r="M27" s="95">
        <f>(D27*Inputs!$C$9*Inputs!$C$25*Inputs!$C$12*Inputs!$C$13*Inputs!$C$14)/Inputs!$C$15</f>
        <v>0.14684170698000004</v>
      </c>
      <c r="N27" s="95">
        <f>(D27*Inputs!$C$9*Inputs!$C$27*Inputs!$C$12*Inputs!$C$13*Inputs!$C$14)/Inputs!$C$15</f>
        <v>0.22273742070000005</v>
      </c>
      <c r="O27" s="95">
        <f>(D27*Inputs!$C$9*Inputs!$C$28*Inputs!$C$12*Inputs!$C$13*Inputs!$C$14)/Inputs!$C$15</f>
        <v>0.89919921690000026</v>
      </c>
    </row>
    <row r="28" spans="1:15" ht="15.5" x14ac:dyDescent="0.35">
      <c r="A28" s="4" t="s">
        <v>111</v>
      </c>
      <c r="B28" s="62" t="s">
        <v>105</v>
      </c>
      <c r="C28" s="63" t="s">
        <v>106</v>
      </c>
      <c r="D28" s="82">
        <v>135.12</v>
      </c>
      <c r="E28" s="92">
        <f>ROUND(D28, 0)</f>
        <v>135</v>
      </c>
      <c r="F28" s="65">
        <f>D28*Inputs!$B$9*Inputs!$B$12</f>
        <v>1188.3804000000002</v>
      </c>
      <c r="G28" s="94">
        <f>(D28*Inputs!$B$9*Inputs!$B$23*Inputs!$B$12*Inputs!$B$13*Inputs!$B$14)/Inputs!$B$15</f>
        <v>0.32977556099999999</v>
      </c>
      <c r="H28" s="94">
        <f>(D28*Inputs!$B$9*Inputs!$B$25*Inputs!$B$12*Inputs!$B$13*Inputs!$B$14)/Inputs!$B$15</f>
        <v>2.1153171120000001</v>
      </c>
      <c r="I28" s="94">
        <f>(D28*Inputs!$B$9*Inputs!$B$27*Inputs!$B$12*Inputs!$B$13*Inputs!$B$14)/Inputs!$B$15</f>
        <v>3.2086270800000007</v>
      </c>
      <c r="J28" s="94">
        <f>(D28*Inputs!$B$9*Inputs!$B$28*Inputs!$B$12*Inputs!$B$13*Inputs!$B$14)/Inputs!$B$15</f>
        <v>12.953346360000001</v>
      </c>
      <c r="K28" s="94">
        <f>(D28*Inputs!$B$9*Inputs!$B$18*Inputs!$B$12*Inputs!$B$13*Inputs!$B$14)/Inputs!$B$15</f>
        <v>0.48961272480000001</v>
      </c>
      <c r="L28" s="95">
        <f>(D28*Inputs!$C$9*Inputs!$C$23*Inputs!$C$12*Inputs!$C$13*Inputs!$C$14)/Inputs!$C$15</f>
        <v>7.4867965200000011E-2</v>
      </c>
      <c r="M28" s="95">
        <f>(D28*Inputs!$C$9*Inputs!$C$25*Inputs!$C$12*Inputs!$C$13*Inputs!$C$14)/Inputs!$C$15</f>
        <v>2.1153171120000001</v>
      </c>
      <c r="N28" s="95">
        <f>(D28*Inputs!$C$9*Inputs!$C$27*Inputs!$C$12*Inputs!$C$13*Inputs!$C$14)/Inputs!$C$15</f>
        <v>3.2086270800000007</v>
      </c>
      <c r="O28" s="95">
        <f>(D28*Inputs!$C$9*Inputs!$C$28*Inputs!$C$12*Inputs!$C$13*Inputs!$C$14)/Inputs!$C$15</f>
        <v>12.953346360000001</v>
      </c>
    </row>
    <row r="29" spans="1:15" ht="15.5" x14ac:dyDescent="0.35">
      <c r="A29" s="4" t="s">
        <v>111</v>
      </c>
      <c r="B29" s="62" t="s">
        <v>105</v>
      </c>
      <c r="C29" s="63" t="s">
        <v>107</v>
      </c>
      <c r="D29" s="97">
        <f>D28*0.06</f>
        <v>8.1072000000000006</v>
      </c>
      <c r="E29" s="64">
        <f t="shared" si="0"/>
        <v>8.11</v>
      </c>
      <c r="F29" s="65">
        <f>D29*Inputs!$B$9*Inputs!$B$12</f>
        <v>71.302824000000015</v>
      </c>
      <c r="G29" s="94">
        <f>(D29*Inputs!$B$9*Inputs!$B$23*Inputs!$B$12*Inputs!$B$13*Inputs!$B$14)/Inputs!$B$15</f>
        <v>1.9786533660000001E-2</v>
      </c>
      <c r="H29" s="94">
        <f>(D29*Inputs!$B$9*Inputs!$B$25*Inputs!$B$12*Inputs!$B$13*Inputs!$B$14)/Inputs!$B$15</f>
        <v>0.12691902671999999</v>
      </c>
      <c r="I29" s="94">
        <f>(D29*Inputs!$B$9*Inputs!$B$27*Inputs!$B$12*Inputs!$B$13*Inputs!$B$14)/Inputs!$B$15</f>
        <v>0.19251762480000004</v>
      </c>
      <c r="J29" s="94">
        <f>(D29*Inputs!$B$9*Inputs!$B$28*Inputs!$B$12*Inputs!$B$13*Inputs!$B$14)/Inputs!$B$15</f>
        <v>0.77720078160000017</v>
      </c>
      <c r="K29" s="94">
        <f>(D29*Inputs!$B$9*Inputs!$B$18*Inputs!$B$12*Inputs!$B$13*Inputs!$B$14)/Inputs!$B$15</f>
        <v>2.9376763488000002E-2</v>
      </c>
      <c r="L29" s="95">
        <f>(D29*Inputs!$C$9*Inputs!$C$23*Inputs!$C$12*Inputs!$C$13*Inputs!$C$14)/Inputs!$C$15</f>
        <v>4.4920779120000013E-3</v>
      </c>
      <c r="M29" s="95">
        <f>(D29*Inputs!$C$9*Inputs!$C$25*Inputs!$C$12*Inputs!$C$13*Inputs!$C$14)/Inputs!$C$15</f>
        <v>0.12691902671999999</v>
      </c>
      <c r="N29" s="95">
        <f>(D29*Inputs!$C$9*Inputs!$C$27*Inputs!$C$12*Inputs!$C$13*Inputs!$C$14)/Inputs!$C$15</f>
        <v>0.19251762480000004</v>
      </c>
      <c r="O29" s="95">
        <f>(D29*Inputs!$C$9*Inputs!$C$28*Inputs!$C$12*Inputs!$C$13*Inputs!$C$14)/Inputs!$C$15</f>
        <v>0.77720078160000017</v>
      </c>
    </row>
    <row r="30" spans="1:15" ht="15.5" x14ac:dyDescent="0.35">
      <c r="A30" s="4" t="s">
        <v>112</v>
      </c>
      <c r="B30" s="62" t="s">
        <v>105</v>
      </c>
      <c r="C30" s="63" t="s">
        <v>106</v>
      </c>
      <c r="D30" s="82">
        <v>77.483000000000004</v>
      </c>
      <c r="E30" s="92">
        <f>ROUND(D30, 0)</f>
        <v>77</v>
      </c>
      <c r="F30" s="65">
        <f>D30*Inputs!$B$9*Inputs!$B$12</f>
        <v>681.462985</v>
      </c>
      <c r="G30" s="94">
        <f>(D30*Inputs!$B$9*Inputs!$B$23*Inputs!$B$12*Inputs!$B$13*Inputs!$B$14)/Inputs!$B$15</f>
        <v>0.18910597833749998</v>
      </c>
      <c r="H30" s="94">
        <f>(D30*Inputs!$B$9*Inputs!$B$25*Inputs!$B$12*Inputs!$B$13*Inputs!$B$14)/Inputs!$B$15</f>
        <v>1.2130041133000002</v>
      </c>
      <c r="I30" s="94">
        <f>(D30*Inputs!$B$9*Inputs!$B$27*Inputs!$B$12*Inputs!$B$13*Inputs!$B$14)/Inputs!$B$15</f>
        <v>1.8399500595</v>
      </c>
      <c r="J30" s="94">
        <f>(D30*Inputs!$B$9*Inputs!$B$28*Inputs!$B$12*Inputs!$B$13*Inputs!$B$14)/Inputs!$B$15</f>
        <v>7.4279465365000004</v>
      </c>
      <c r="K30" s="94">
        <f>(D30*Inputs!$B$9*Inputs!$B$18*Inputs!$B$12*Inputs!$B$13*Inputs!$B$14)/Inputs!$B$15</f>
        <v>0.28076274981999993</v>
      </c>
      <c r="L30" s="95">
        <f>(D30*Inputs!$C$9*Inputs!$C$23*Inputs!$C$12*Inputs!$C$13*Inputs!$C$14)/Inputs!$C$15</f>
        <v>4.2932168055000004E-2</v>
      </c>
      <c r="M30" s="95">
        <f>(D30*Inputs!$C$9*Inputs!$C$25*Inputs!$C$12*Inputs!$C$13*Inputs!$C$14)/Inputs!$C$15</f>
        <v>1.2130041133000002</v>
      </c>
      <c r="N30" s="95">
        <f>(D30*Inputs!$C$9*Inputs!$C$27*Inputs!$C$12*Inputs!$C$13*Inputs!$C$14)/Inputs!$C$15</f>
        <v>1.8399500595</v>
      </c>
      <c r="O30" s="95">
        <f>(D30*Inputs!$C$9*Inputs!$C$28*Inputs!$C$12*Inputs!$C$13*Inputs!$C$14)/Inputs!$C$15</f>
        <v>7.4279465365000004</v>
      </c>
    </row>
    <row r="31" spans="1:15" ht="15.5" x14ac:dyDescent="0.35">
      <c r="A31" s="4" t="s">
        <v>112</v>
      </c>
      <c r="B31" s="62" t="s">
        <v>105</v>
      </c>
      <c r="C31" s="63" t="s">
        <v>107</v>
      </c>
      <c r="D31" s="97">
        <f>D30*0.06</f>
        <v>4.6489799999999999</v>
      </c>
      <c r="E31" s="64">
        <f t="shared" si="0"/>
        <v>4.6500000000000004</v>
      </c>
      <c r="F31" s="65">
        <f>D31*Inputs!$B$9*Inputs!$B$12</f>
        <v>40.887779100000003</v>
      </c>
      <c r="G31" s="94">
        <f>(D31*Inputs!$B$9*Inputs!$B$23*Inputs!$B$12*Inputs!$B$13*Inputs!$B$14)/Inputs!$B$15</f>
        <v>1.1346358700249999E-2</v>
      </c>
      <c r="H31" s="94">
        <f>(D31*Inputs!$B$9*Inputs!$B$25*Inputs!$B$12*Inputs!$B$13*Inputs!$B$14)/Inputs!$B$15</f>
        <v>7.2780246798000006E-2</v>
      </c>
      <c r="I31" s="94">
        <f>(D31*Inputs!$B$9*Inputs!$B$27*Inputs!$B$12*Inputs!$B$13*Inputs!$B$14)/Inputs!$B$15</f>
        <v>0.11039700357000001</v>
      </c>
      <c r="J31" s="94">
        <f>(D31*Inputs!$B$9*Inputs!$B$28*Inputs!$B$12*Inputs!$B$13*Inputs!$B$14)/Inputs!$B$15</f>
        <v>0.44567679219</v>
      </c>
      <c r="K31" s="94">
        <f>(D31*Inputs!$B$9*Inputs!$B$18*Inputs!$B$12*Inputs!$B$13*Inputs!$B$14)/Inputs!$B$15</f>
        <v>1.6845764989199999E-2</v>
      </c>
      <c r="L31" s="95">
        <f>(D31*Inputs!$C$9*Inputs!$C$23*Inputs!$C$12*Inputs!$C$13*Inputs!$C$14)/Inputs!$C$15</f>
        <v>2.5759300833000003E-3</v>
      </c>
      <c r="M31" s="95">
        <f>(D31*Inputs!$C$9*Inputs!$C$25*Inputs!$C$12*Inputs!$C$13*Inputs!$C$14)/Inputs!$C$15</f>
        <v>7.2780246798000006E-2</v>
      </c>
      <c r="N31" s="95">
        <f>(D31*Inputs!$C$9*Inputs!$C$27*Inputs!$C$12*Inputs!$C$13*Inputs!$C$14)/Inputs!$C$15</f>
        <v>0.11039700357000001</v>
      </c>
      <c r="O31" s="95">
        <f>(D31*Inputs!$C$9*Inputs!$C$28*Inputs!$C$12*Inputs!$C$13*Inputs!$C$14)/Inputs!$C$15</f>
        <v>0.44567679219</v>
      </c>
    </row>
    <row r="32" spans="1:15" ht="15.5" x14ac:dyDescent="0.35">
      <c r="A32" s="4" t="s">
        <v>113</v>
      </c>
      <c r="B32" s="62" t="s">
        <v>105</v>
      </c>
      <c r="C32" s="63" t="s">
        <v>106</v>
      </c>
      <c r="D32" s="82">
        <v>106.05</v>
      </c>
      <c r="E32" s="92">
        <f>ROUND(D32, 0)</f>
        <v>106</v>
      </c>
      <c r="F32" s="65">
        <f>D32*Inputs!$B$9*Inputs!$B$12</f>
        <v>932.70974999999999</v>
      </c>
      <c r="G32" s="94">
        <f>(D32*Inputs!$B$9*Inputs!$B$23*Inputs!$B$12*Inputs!$B$13*Inputs!$B$14)/Inputs!$B$15</f>
        <v>0.25882695562499997</v>
      </c>
      <c r="H32" s="94">
        <f>(D32*Inputs!$B$9*Inputs!$B$25*Inputs!$B$12*Inputs!$B$13*Inputs!$B$14)/Inputs!$B$15</f>
        <v>1.6602233550000001</v>
      </c>
      <c r="I32" s="94">
        <f>(D32*Inputs!$B$9*Inputs!$B$27*Inputs!$B$12*Inputs!$B$13*Inputs!$B$14)/Inputs!$B$15</f>
        <v>2.5183163250000002</v>
      </c>
      <c r="J32" s="94">
        <f>(D32*Inputs!$B$9*Inputs!$B$28*Inputs!$B$12*Inputs!$B$13*Inputs!$B$14)/Inputs!$B$15</f>
        <v>10.166536275</v>
      </c>
      <c r="K32" s="94">
        <f>(D32*Inputs!$B$9*Inputs!$B$18*Inputs!$B$12*Inputs!$B$13*Inputs!$B$14)/Inputs!$B$15</f>
        <v>0.38427641699999998</v>
      </c>
      <c r="L32" s="95">
        <f>(D32*Inputs!$C$9*Inputs!$C$23*Inputs!$C$12*Inputs!$C$13*Inputs!$C$14)/Inputs!$C$15</f>
        <v>5.8760714249999998E-2</v>
      </c>
      <c r="M32" s="95">
        <f>(D32*Inputs!$C$9*Inputs!$C$25*Inputs!$C$12*Inputs!$C$13*Inputs!$C$14)/Inputs!$C$15</f>
        <v>1.6602233550000001</v>
      </c>
      <c r="N32" s="95">
        <f>(D32*Inputs!$C$9*Inputs!$C$27*Inputs!$C$12*Inputs!$C$13*Inputs!$C$14)/Inputs!$C$15</f>
        <v>2.5183163250000002</v>
      </c>
      <c r="O32" s="95">
        <f>(D32*Inputs!$C$9*Inputs!$C$28*Inputs!$C$12*Inputs!$C$13*Inputs!$C$14)/Inputs!$C$15</f>
        <v>10.166536275</v>
      </c>
    </row>
    <row r="33" spans="1:15" ht="15.5" x14ac:dyDescent="0.35">
      <c r="A33" s="4" t="s">
        <v>113</v>
      </c>
      <c r="B33" s="62" t="s">
        <v>105</v>
      </c>
      <c r="C33" s="63" t="s">
        <v>107</v>
      </c>
      <c r="D33" s="82">
        <f>D32*0.06</f>
        <v>6.3629999999999995</v>
      </c>
      <c r="E33" s="64">
        <f t="shared" si="0"/>
        <v>6.36</v>
      </c>
      <c r="F33" s="65">
        <f>D33*Inputs!$B$9*Inputs!$B$12</f>
        <v>55.962584999999997</v>
      </c>
      <c r="G33" s="94">
        <f>(D33*Inputs!$B$9*Inputs!$B$23*Inputs!$B$12*Inputs!$B$13*Inputs!$B$14)/Inputs!$B$15</f>
        <v>1.5529617337499997E-2</v>
      </c>
      <c r="H33" s="94">
        <f>(D33*Inputs!$B$9*Inputs!$B$25*Inputs!$B$12*Inputs!$B$13*Inputs!$B$14)/Inputs!$B$15</f>
        <v>9.9613401300000015E-2</v>
      </c>
      <c r="I33" s="94">
        <f>(D33*Inputs!$B$9*Inputs!$B$27*Inputs!$B$12*Inputs!$B$13*Inputs!$B$14)/Inputs!$B$15</f>
        <v>0.15109897950000001</v>
      </c>
      <c r="J33" s="94">
        <f>(D33*Inputs!$B$9*Inputs!$B$28*Inputs!$B$12*Inputs!$B$13*Inputs!$B$14)/Inputs!$B$15</f>
        <v>0.60999217650000004</v>
      </c>
      <c r="K33" s="94">
        <f>(D33*Inputs!$B$9*Inputs!$B$18*Inputs!$B$12*Inputs!$B$13*Inputs!$B$14)/Inputs!$B$15</f>
        <v>2.3056585019999999E-2</v>
      </c>
      <c r="L33" s="95">
        <f>(D33*Inputs!$C$9*Inputs!$C$23*Inputs!$C$12*Inputs!$C$13*Inputs!$C$14)/Inputs!$C$15</f>
        <v>3.5256428550000003E-3</v>
      </c>
      <c r="M33" s="95">
        <f>(D33*Inputs!$C$9*Inputs!$C$25*Inputs!$C$12*Inputs!$C$13*Inputs!$C$14)/Inputs!$C$15</f>
        <v>9.9613401300000015E-2</v>
      </c>
      <c r="N33" s="95">
        <f>(D33*Inputs!$C$9*Inputs!$C$27*Inputs!$C$12*Inputs!$C$13*Inputs!$C$14)/Inputs!$C$15</f>
        <v>0.15109897950000001</v>
      </c>
      <c r="O33" s="95">
        <f>(D33*Inputs!$C$9*Inputs!$C$28*Inputs!$C$12*Inputs!$C$13*Inputs!$C$14)/Inputs!$C$15</f>
        <v>0.60999217650000004</v>
      </c>
    </row>
    <row r="34" spans="1:15" ht="15.5" x14ac:dyDescent="0.35">
      <c r="A34" s="4" t="s">
        <v>114</v>
      </c>
      <c r="B34" s="62" t="s">
        <v>105</v>
      </c>
      <c r="C34" s="63" t="s">
        <v>106</v>
      </c>
      <c r="D34" s="82">
        <v>28.309000000000001</v>
      </c>
      <c r="E34" s="92">
        <f>ROUND(D34, 0)</f>
        <v>28</v>
      </c>
      <c r="F34" s="65">
        <f>D34*Inputs!$B$9*Inputs!$B$12</f>
        <v>248.977655</v>
      </c>
      <c r="G34" s="94">
        <f>(D34*Inputs!$B$9*Inputs!$B$23*Inputs!$B$12*Inputs!$B$13*Inputs!$B$14)/Inputs!$B$15</f>
        <v>6.9091299262499989E-2</v>
      </c>
      <c r="H34" s="94">
        <f>(D34*Inputs!$B$9*Inputs!$B$25*Inputs!$B$12*Inputs!$B$13*Inputs!$B$14)/Inputs!$B$15</f>
        <v>0.44318022590000006</v>
      </c>
      <c r="I34" s="94">
        <f>(D34*Inputs!$B$9*Inputs!$B$27*Inputs!$B$12*Inputs!$B$13*Inputs!$B$14)/Inputs!$B$15</f>
        <v>0.67223966850000005</v>
      </c>
      <c r="J34" s="94">
        <f>(D34*Inputs!$B$9*Inputs!$B$28*Inputs!$B$12*Inputs!$B$13*Inputs!$B$14)/Inputs!$B$15</f>
        <v>2.7138564394999998</v>
      </c>
      <c r="K34" s="94">
        <f>(D34*Inputs!$B$9*Inputs!$B$18*Inputs!$B$12*Inputs!$B$13*Inputs!$B$14)/Inputs!$B$15</f>
        <v>0.10257879385999999</v>
      </c>
      <c r="L34" s="95">
        <f>(D34*Inputs!$C$9*Inputs!$C$23*Inputs!$C$12*Inputs!$C$13*Inputs!$C$14)/Inputs!$C$15</f>
        <v>1.5685592264999999E-2</v>
      </c>
      <c r="M34" s="95">
        <f>(D34*Inputs!$C$9*Inputs!$C$25*Inputs!$C$12*Inputs!$C$13*Inputs!$C$14)/Inputs!$C$15</f>
        <v>0.44318022590000006</v>
      </c>
      <c r="N34" s="95">
        <f>(D34*Inputs!$C$9*Inputs!$C$27*Inputs!$C$12*Inputs!$C$13*Inputs!$C$14)/Inputs!$C$15</f>
        <v>0.67223966850000005</v>
      </c>
      <c r="O34" s="95">
        <f>(D34*Inputs!$C$9*Inputs!$C$28*Inputs!$C$12*Inputs!$C$13*Inputs!$C$14)/Inputs!$C$15</f>
        <v>2.7138564394999998</v>
      </c>
    </row>
    <row r="35" spans="1:15" ht="15.5" x14ac:dyDescent="0.35">
      <c r="A35" s="4" t="s">
        <v>114</v>
      </c>
      <c r="B35" s="62" t="s">
        <v>105</v>
      </c>
      <c r="C35" s="63" t="s">
        <v>107</v>
      </c>
      <c r="D35" s="82">
        <f>D34*0.06</f>
        <v>1.6985399999999999</v>
      </c>
      <c r="E35" s="64">
        <f t="shared" si="0"/>
        <v>1.7</v>
      </c>
      <c r="F35" s="65">
        <f>D35*Inputs!$B$9*Inputs!$B$12</f>
        <v>14.938659299999999</v>
      </c>
      <c r="G35" s="94">
        <f>(D35*Inputs!$B$9*Inputs!$B$23*Inputs!$B$12*Inputs!$B$13*Inputs!$B$14)/Inputs!$B$15</f>
        <v>4.1454779557499998E-3</v>
      </c>
      <c r="H35" s="94">
        <f>(D35*Inputs!$B$9*Inputs!$B$25*Inputs!$B$12*Inputs!$B$13*Inputs!$B$14)/Inputs!$B$15</f>
        <v>2.6590813554E-2</v>
      </c>
      <c r="I35" s="94">
        <f>(D35*Inputs!$B$9*Inputs!$B$27*Inputs!$B$12*Inputs!$B$13*Inputs!$B$14)/Inputs!$B$15</f>
        <v>4.0334380109999998E-2</v>
      </c>
      <c r="J35" s="94">
        <f>(D35*Inputs!$B$9*Inputs!$B$28*Inputs!$B$12*Inputs!$B$13*Inputs!$B$14)/Inputs!$B$15</f>
        <v>0.16283138637</v>
      </c>
      <c r="K35" s="94">
        <f>(D35*Inputs!$B$9*Inputs!$B$18*Inputs!$B$12*Inputs!$B$13*Inputs!$B$14)/Inputs!$B$15</f>
        <v>6.1547276316000002E-3</v>
      </c>
      <c r="L35" s="95">
        <f>(D35*Inputs!$C$9*Inputs!$C$23*Inputs!$C$12*Inputs!$C$13*Inputs!$C$14)/Inputs!$C$15</f>
        <v>9.411355359E-4</v>
      </c>
      <c r="M35" s="95">
        <f>(D35*Inputs!$C$9*Inputs!$C$25*Inputs!$C$12*Inputs!$C$13*Inputs!$C$14)/Inputs!$C$15</f>
        <v>2.6590813554E-2</v>
      </c>
      <c r="N35" s="95">
        <f>(D35*Inputs!$C$9*Inputs!$C$27*Inputs!$C$12*Inputs!$C$13*Inputs!$C$14)/Inputs!$C$15</f>
        <v>4.0334380109999998E-2</v>
      </c>
      <c r="O35" s="95">
        <f>(D35*Inputs!$C$9*Inputs!$C$28*Inputs!$C$12*Inputs!$C$13*Inputs!$C$14)/Inputs!$C$15</f>
        <v>0.16283138637</v>
      </c>
    </row>
    <row r="36" spans="1:15" ht="15.5" x14ac:dyDescent="0.35">
      <c r="A36" s="4" t="s">
        <v>115</v>
      </c>
      <c r="B36" s="62" t="s">
        <v>105</v>
      </c>
      <c r="C36" s="63" t="s">
        <v>106</v>
      </c>
      <c r="D36" s="82">
        <v>73.265000000000001</v>
      </c>
      <c r="E36" s="92">
        <f>ROUND(D36, 0)</f>
        <v>73</v>
      </c>
      <c r="F36" s="65">
        <f>D36*Inputs!$B$9*Inputs!$B$12</f>
        <v>644.36567500000001</v>
      </c>
      <c r="G36" s="94">
        <f>(D36*Inputs!$B$9*Inputs!$B$23*Inputs!$B$12*Inputs!$B$13*Inputs!$B$14)/Inputs!$B$15</f>
        <v>0.17881147481250001</v>
      </c>
      <c r="H36" s="94">
        <f>(D36*Inputs!$B$9*Inputs!$B$25*Inputs!$B$12*Inputs!$B$13*Inputs!$B$14)/Inputs!$B$15</f>
        <v>1.1469709015</v>
      </c>
      <c r="I36" s="94">
        <f>(D36*Inputs!$B$9*Inputs!$B$27*Inputs!$B$12*Inputs!$B$13*Inputs!$B$14)/Inputs!$B$15</f>
        <v>1.7397873225000002</v>
      </c>
      <c r="J36" s="94">
        <f>(D36*Inputs!$B$9*Inputs!$B$28*Inputs!$B$12*Inputs!$B$13*Inputs!$B$14)/Inputs!$B$15</f>
        <v>7.0235858575000014</v>
      </c>
      <c r="K36" s="94">
        <f>(D36*Inputs!$B$9*Inputs!$B$18*Inputs!$B$12*Inputs!$B$13*Inputs!$B$14)/Inputs!$B$15</f>
        <v>0.26547865810000004</v>
      </c>
      <c r="L36" s="95">
        <f>(D36*Inputs!$C$9*Inputs!$C$23*Inputs!$C$12*Inputs!$C$13*Inputs!$C$14)/Inputs!$C$15</f>
        <v>4.0595037525000002E-2</v>
      </c>
      <c r="M36" s="95">
        <f>(D36*Inputs!$C$9*Inputs!$C$25*Inputs!$C$12*Inputs!$C$13*Inputs!$C$14)/Inputs!$C$15</f>
        <v>1.1469709015</v>
      </c>
      <c r="N36" s="95">
        <f>(D36*Inputs!$C$9*Inputs!$C$27*Inputs!$C$12*Inputs!$C$13*Inputs!$C$14)/Inputs!$C$15</f>
        <v>1.7397873225000002</v>
      </c>
      <c r="O36" s="95">
        <f>(D36*Inputs!$C$9*Inputs!$C$28*Inputs!$C$12*Inputs!$C$13*Inputs!$C$14)/Inputs!$C$15</f>
        <v>7.0235858575000014</v>
      </c>
    </row>
    <row r="37" spans="1:15" ht="15.5" x14ac:dyDescent="0.35">
      <c r="A37" s="4" t="s">
        <v>115</v>
      </c>
      <c r="B37" s="62" t="s">
        <v>105</v>
      </c>
      <c r="C37" s="63" t="s">
        <v>107</v>
      </c>
      <c r="D37" s="82">
        <f>D36*0.06</f>
        <v>4.3959000000000001</v>
      </c>
      <c r="E37" s="64">
        <f t="shared" si="0"/>
        <v>4.4000000000000004</v>
      </c>
      <c r="F37" s="65">
        <f>D37*Inputs!$B$9*Inputs!$B$12</f>
        <v>38.661940500000007</v>
      </c>
      <c r="G37" s="94">
        <f>(D37*Inputs!$B$9*Inputs!$B$23*Inputs!$B$12*Inputs!$B$13*Inputs!$B$14)/Inputs!$B$15</f>
        <v>1.0728688488750001E-2</v>
      </c>
      <c r="H37" s="94">
        <f>(D37*Inputs!$B$9*Inputs!$B$25*Inputs!$B$12*Inputs!$B$13*Inputs!$B$14)/Inputs!$B$15</f>
        <v>6.8818254090000017E-2</v>
      </c>
      <c r="I37" s="94">
        <f>(D37*Inputs!$B$9*Inputs!$B$27*Inputs!$B$12*Inputs!$B$13*Inputs!$B$14)/Inputs!$B$15</f>
        <v>0.10438723935000002</v>
      </c>
      <c r="J37" s="94">
        <f>(D37*Inputs!$B$9*Inputs!$B$28*Inputs!$B$12*Inputs!$B$13*Inputs!$B$14)/Inputs!$B$15</f>
        <v>0.42141515145000008</v>
      </c>
      <c r="K37" s="94">
        <f>(D37*Inputs!$B$9*Inputs!$B$18*Inputs!$B$12*Inputs!$B$13*Inputs!$B$14)/Inputs!$B$15</f>
        <v>1.5928719486000002E-2</v>
      </c>
      <c r="L37" s="95">
        <f>(D37*Inputs!$C$9*Inputs!$C$23*Inputs!$C$12*Inputs!$C$13*Inputs!$C$14)/Inputs!$C$15</f>
        <v>2.4357022515000006E-3</v>
      </c>
      <c r="M37" s="95">
        <f>(D37*Inputs!$C$9*Inputs!$C$25*Inputs!$C$12*Inputs!$C$13*Inputs!$C$14)/Inputs!$C$15</f>
        <v>6.8818254090000017E-2</v>
      </c>
      <c r="N37" s="95">
        <f>(D37*Inputs!$C$9*Inputs!$C$27*Inputs!$C$12*Inputs!$C$13*Inputs!$C$14)/Inputs!$C$15</f>
        <v>0.10438723935000002</v>
      </c>
      <c r="O37" s="95">
        <f>(D37*Inputs!$C$9*Inputs!$C$28*Inputs!$C$12*Inputs!$C$13*Inputs!$C$14)/Inputs!$C$15</f>
        <v>0.42141515145000008</v>
      </c>
    </row>
    <row r="38" spans="1:15" ht="15.5" x14ac:dyDescent="0.35">
      <c r="A38" s="4" t="s">
        <v>116</v>
      </c>
      <c r="B38" s="62" t="s">
        <v>105</v>
      </c>
      <c r="C38" s="63" t="s">
        <v>106</v>
      </c>
      <c r="D38" s="82">
        <v>10.773</v>
      </c>
      <c r="E38" s="92">
        <f>ROUND(D38, 0)</f>
        <v>11</v>
      </c>
      <c r="F38" s="65">
        <f>D38*Inputs!$B$9*Inputs!$B$12</f>
        <v>94.748535000000004</v>
      </c>
      <c r="G38" s="94">
        <f>(D38*Inputs!$B$9*Inputs!$B$23*Inputs!$B$12*Inputs!$B$13*Inputs!$B$14)/Inputs!$B$15</f>
        <v>2.62927184625E-2</v>
      </c>
      <c r="H38" s="94">
        <f>(D38*Inputs!$B$9*Inputs!$B$25*Inputs!$B$12*Inputs!$B$13*Inputs!$B$14)/Inputs!$B$15</f>
        <v>0.16865239230000001</v>
      </c>
      <c r="I38" s="94">
        <f>(D38*Inputs!$B$9*Inputs!$B$27*Inputs!$B$12*Inputs!$B$13*Inputs!$B$14)/Inputs!$B$15</f>
        <v>0.25582104450000004</v>
      </c>
      <c r="J38" s="94">
        <f>(D38*Inputs!$B$9*Inputs!$B$28*Inputs!$B$12*Inputs!$B$13*Inputs!$B$14)/Inputs!$B$15</f>
        <v>1.0327590314999999</v>
      </c>
      <c r="K38" s="94">
        <f>(D38*Inputs!$B$9*Inputs!$B$18*Inputs!$B$12*Inputs!$B$13*Inputs!$B$14)/Inputs!$B$15</f>
        <v>3.9036396419999994E-2</v>
      </c>
      <c r="L38" s="95">
        <f>(D38*Inputs!$C$9*Inputs!$C$23*Inputs!$C$12*Inputs!$C$13*Inputs!$C$14)/Inputs!$C$15</f>
        <v>5.9691577050000012E-3</v>
      </c>
      <c r="M38" s="95">
        <f>(D38*Inputs!$C$9*Inputs!$C$25*Inputs!$C$12*Inputs!$C$13*Inputs!$C$14)/Inputs!$C$15</f>
        <v>0.16865239230000001</v>
      </c>
      <c r="N38" s="95">
        <f>(D38*Inputs!$C$9*Inputs!$C$27*Inputs!$C$12*Inputs!$C$13*Inputs!$C$14)/Inputs!$C$15</f>
        <v>0.25582104450000004</v>
      </c>
      <c r="O38" s="95">
        <f>(D38*Inputs!$C$9*Inputs!$C$28*Inputs!$C$12*Inputs!$C$13*Inputs!$C$14)/Inputs!$C$15</f>
        <v>1.0327590314999999</v>
      </c>
    </row>
    <row r="39" spans="1:15" ht="15.5" x14ac:dyDescent="0.35">
      <c r="A39" s="4" t="s">
        <v>116</v>
      </c>
      <c r="B39" s="62" t="s">
        <v>105</v>
      </c>
      <c r="C39" s="63" t="s">
        <v>107</v>
      </c>
      <c r="D39" s="82">
        <f>D38*0.06</f>
        <v>0.64637999999999995</v>
      </c>
      <c r="E39" s="64">
        <f t="shared" si="0"/>
        <v>0.65</v>
      </c>
      <c r="F39" s="65">
        <f>D39*Inputs!$B$9*Inputs!$B$12</f>
        <v>5.6849121</v>
      </c>
      <c r="G39" s="94">
        <f>(D39*Inputs!$B$9*Inputs!$B$23*Inputs!$B$12*Inputs!$B$13*Inputs!$B$14)/Inputs!$B$15</f>
        <v>1.5775631077499998E-3</v>
      </c>
      <c r="H39" s="94">
        <f>(D39*Inputs!$B$9*Inputs!$B$25*Inputs!$B$12*Inputs!$B$13*Inputs!$B$14)/Inputs!$B$15</f>
        <v>1.0119143538000001E-2</v>
      </c>
      <c r="I39" s="94">
        <f>(D39*Inputs!$B$9*Inputs!$B$27*Inputs!$B$12*Inputs!$B$13*Inputs!$B$14)/Inputs!$B$15</f>
        <v>1.5349262670000001E-2</v>
      </c>
      <c r="J39" s="94">
        <f>(D39*Inputs!$B$9*Inputs!$B$28*Inputs!$B$12*Inputs!$B$13*Inputs!$B$14)/Inputs!$B$15</f>
        <v>6.1965541890000003E-2</v>
      </c>
      <c r="K39" s="94">
        <f>(D39*Inputs!$B$9*Inputs!$B$18*Inputs!$B$12*Inputs!$B$13*Inputs!$B$14)/Inputs!$B$15</f>
        <v>2.3421837851999999E-3</v>
      </c>
      <c r="L39" s="95">
        <f>(D39*Inputs!$C$9*Inputs!$C$23*Inputs!$C$12*Inputs!$C$13*Inputs!$C$14)/Inputs!$C$15</f>
        <v>3.5814946230000003E-4</v>
      </c>
      <c r="M39" s="95">
        <f>(D39*Inputs!$C$9*Inputs!$C$25*Inputs!$C$12*Inputs!$C$13*Inputs!$C$14)/Inputs!$C$15</f>
        <v>1.0119143538000001E-2</v>
      </c>
      <c r="N39" s="95">
        <f>(D39*Inputs!$C$9*Inputs!$C$27*Inputs!$C$12*Inputs!$C$13*Inputs!$C$14)/Inputs!$C$15</f>
        <v>1.5349262670000001E-2</v>
      </c>
      <c r="O39" s="95">
        <f>(D39*Inputs!$C$9*Inputs!$C$28*Inputs!$C$12*Inputs!$C$13*Inputs!$C$14)/Inputs!$C$15</f>
        <v>6.1965541890000003E-2</v>
      </c>
    </row>
    <row r="40" spans="1:15" ht="15.5" x14ac:dyDescent="0.35">
      <c r="A40" s="4" t="s">
        <v>117</v>
      </c>
      <c r="B40" s="62" t="s">
        <v>105</v>
      </c>
      <c r="C40" s="63" t="s">
        <v>106</v>
      </c>
      <c r="D40" s="82">
        <v>1.5318000000000001</v>
      </c>
      <c r="E40" s="64">
        <f t="shared" si="0"/>
        <v>1.53</v>
      </c>
      <c r="F40" s="65">
        <f>D40*Inputs!$B$9*Inputs!$B$12</f>
        <v>13.472181000000001</v>
      </c>
      <c r="G40" s="94">
        <f>(D40*Inputs!$B$9*Inputs!$B$23*Inputs!$B$12*Inputs!$B$13*Inputs!$B$14)/Inputs!$B$15</f>
        <v>3.7385302275000001E-3</v>
      </c>
      <c r="H40" s="94">
        <f>(D40*Inputs!$B$9*Inputs!$B$25*Inputs!$B$12*Inputs!$B$13*Inputs!$B$14)/Inputs!$B$15</f>
        <v>2.3980482180000002E-2</v>
      </c>
      <c r="I40" s="94">
        <f>(D40*Inputs!$B$9*Inputs!$B$27*Inputs!$B$12*Inputs!$B$13*Inputs!$B$14)/Inputs!$B$15</f>
        <v>3.637488870000001E-2</v>
      </c>
      <c r="J40" s="94">
        <f>(D40*Inputs!$B$9*Inputs!$B$28*Inputs!$B$12*Inputs!$B$13*Inputs!$B$14)/Inputs!$B$15</f>
        <v>0.14684677290000003</v>
      </c>
      <c r="K40" s="94">
        <f>(D40*Inputs!$B$9*Inputs!$B$18*Inputs!$B$12*Inputs!$B$13*Inputs!$B$14)/Inputs!$B$15</f>
        <v>5.5505385720000001E-3</v>
      </c>
      <c r="L40" s="95">
        <f>(D40*Inputs!$C$9*Inputs!$C$23*Inputs!$C$12*Inputs!$C$13*Inputs!$C$14)/Inputs!$C$15</f>
        <v>8.4874740300000019E-4</v>
      </c>
      <c r="M40" s="95">
        <f>(D40*Inputs!$C$9*Inputs!$C$25*Inputs!$C$12*Inputs!$C$13*Inputs!$C$14)/Inputs!$C$15</f>
        <v>2.3980482180000002E-2</v>
      </c>
      <c r="N40" s="95">
        <f>(D40*Inputs!$C$9*Inputs!$C$27*Inputs!$C$12*Inputs!$C$13*Inputs!$C$14)/Inputs!$C$15</f>
        <v>3.637488870000001E-2</v>
      </c>
      <c r="O40" s="95">
        <f>(D40*Inputs!$C$9*Inputs!$C$28*Inputs!$C$12*Inputs!$C$13*Inputs!$C$14)/Inputs!$C$15</f>
        <v>0.14684677290000003</v>
      </c>
    </row>
    <row r="41" spans="1:15" ht="15.5" x14ac:dyDescent="0.35">
      <c r="A41" s="4" t="s">
        <v>117</v>
      </c>
      <c r="B41" s="62" t="s">
        <v>105</v>
      </c>
      <c r="C41" s="63" t="s">
        <v>107</v>
      </c>
      <c r="D41" s="82">
        <f>D40*0.06</f>
        <v>9.1908000000000004E-2</v>
      </c>
      <c r="E41" s="70">
        <f>D41</f>
        <v>9.1908000000000004E-2</v>
      </c>
      <c r="F41" s="65">
        <f>D41*Inputs!$B$9*Inputs!$B$12</f>
        <v>0.8083308600000001</v>
      </c>
      <c r="G41" s="94">
        <f>(D41*Inputs!$B$9*Inputs!$B$23*Inputs!$B$12*Inputs!$B$13*Inputs!$B$14)/Inputs!$B$15</f>
        <v>2.2431181364999998E-4</v>
      </c>
      <c r="H41" s="94">
        <f>(D41*Inputs!$B$9*Inputs!$B$25*Inputs!$B$12*Inputs!$B$13*Inputs!$B$14)/Inputs!$B$15</f>
        <v>1.4388289308000003E-3</v>
      </c>
      <c r="I41" s="94">
        <f>(D41*Inputs!$B$9*Inputs!$B$27*Inputs!$B$12*Inputs!$B$13*Inputs!$B$14)/Inputs!$B$15</f>
        <v>2.1824933220000006E-3</v>
      </c>
      <c r="J41" s="94">
        <f>(D41*Inputs!$B$9*Inputs!$B$28*Inputs!$B$12*Inputs!$B$13*Inputs!$B$14)/Inputs!$B$15</f>
        <v>8.8108063740000003E-3</v>
      </c>
      <c r="K41" s="94">
        <f>(D41*Inputs!$B$9*Inputs!$B$18*Inputs!$B$12*Inputs!$B$13*Inputs!$B$14)/Inputs!$B$15</f>
        <v>3.3303231432000002E-4</v>
      </c>
      <c r="L41" s="95">
        <f>(D41*Inputs!$C$9*Inputs!$C$23*Inputs!$C$12*Inputs!$C$13*Inputs!$C$14)/Inputs!$C$15</f>
        <v>5.0924844180000008E-5</v>
      </c>
      <c r="M41" s="95">
        <f>(D41*Inputs!$C$9*Inputs!$C$25*Inputs!$C$12*Inputs!$C$13*Inputs!$C$14)/Inputs!$C$15</f>
        <v>1.4388289308000003E-3</v>
      </c>
      <c r="N41" s="95">
        <f>(D41*Inputs!$C$9*Inputs!$C$27*Inputs!$C$12*Inputs!$C$13*Inputs!$C$14)/Inputs!$C$15</f>
        <v>2.1824933220000006E-3</v>
      </c>
      <c r="O41" s="95">
        <f>(D41*Inputs!$C$9*Inputs!$C$28*Inputs!$C$12*Inputs!$C$13*Inputs!$C$14)/Inputs!$C$15</f>
        <v>8.8108063740000003E-3</v>
      </c>
    </row>
    <row r="42" spans="1:15" ht="15.5" x14ac:dyDescent="0.35">
      <c r="A42" s="4" t="s">
        <v>118</v>
      </c>
      <c r="B42" s="62" t="s">
        <v>105</v>
      </c>
      <c r="C42" s="63" t="s">
        <v>106</v>
      </c>
      <c r="D42" s="82">
        <v>7.6268000000000002</v>
      </c>
      <c r="E42" s="64">
        <f t="shared" si="0"/>
        <v>7.63</v>
      </c>
      <c r="F42" s="65">
        <f>D42*Inputs!$B$9*Inputs!$B$12</f>
        <v>67.077706000000006</v>
      </c>
      <c r="G42" s="94">
        <f>(D42*Inputs!$B$9*Inputs!$B$23*Inputs!$B$12*Inputs!$B$13*Inputs!$B$14)/Inputs!$B$15</f>
        <v>1.8614063415E-2</v>
      </c>
      <c r="H42" s="94">
        <f>(D42*Inputs!$B$9*Inputs!$B$25*Inputs!$B$12*Inputs!$B$13*Inputs!$B$14)/Inputs!$B$15</f>
        <v>0.11939831668000002</v>
      </c>
      <c r="I42" s="94">
        <f>(D42*Inputs!$B$9*Inputs!$B$27*Inputs!$B$12*Inputs!$B$13*Inputs!$B$14)/Inputs!$B$15</f>
        <v>0.18110980620000003</v>
      </c>
      <c r="J42" s="94">
        <f>(D42*Inputs!$B$9*Inputs!$B$28*Inputs!$B$12*Inputs!$B$13*Inputs!$B$14)/Inputs!$B$15</f>
        <v>0.73114699540000017</v>
      </c>
      <c r="K42" s="94">
        <f>(D42*Inputs!$B$9*Inputs!$B$18*Inputs!$B$12*Inputs!$B$13*Inputs!$B$14)/Inputs!$B$15</f>
        <v>2.7636014872E-2</v>
      </c>
      <c r="L42" s="95">
        <f>(D42*Inputs!$C$9*Inputs!$C$23*Inputs!$C$12*Inputs!$C$13*Inputs!$C$14)/Inputs!$C$15</f>
        <v>4.225895478000001E-3</v>
      </c>
      <c r="M42" s="95">
        <f>(D42*Inputs!$C$9*Inputs!$C$25*Inputs!$C$12*Inputs!$C$13*Inputs!$C$14)/Inputs!$C$15</f>
        <v>0.11939831668000002</v>
      </c>
      <c r="N42" s="95">
        <f>(D42*Inputs!$C$9*Inputs!$C$27*Inputs!$C$12*Inputs!$C$13*Inputs!$C$14)/Inputs!$C$15</f>
        <v>0.18110980620000003</v>
      </c>
      <c r="O42" s="95">
        <f>(D42*Inputs!$C$9*Inputs!$C$28*Inputs!$C$12*Inputs!$C$13*Inputs!$C$14)/Inputs!$C$15</f>
        <v>0.73114699540000017</v>
      </c>
    </row>
    <row r="43" spans="1:15" ht="15.5" x14ac:dyDescent="0.35">
      <c r="A43" s="4" t="s">
        <v>118</v>
      </c>
      <c r="B43" s="62" t="s">
        <v>105</v>
      </c>
      <c r="C43" s="63" t="s">
        <v>107</v>
      </c>
      <c r="D43" s="82">
        <f>D42*0.06</f>
        <v>0.45760800000000001</v>
      </c>
      <c r="E43" s="64">
        <f t="shared" si="0"/>
        <v>0.46</v>
      </c>
      <c r="F43" s="65">
        <f>D43*Inputs!$B$9*Inputs!$B$12</f>
        <v>4.0246623600000007</v>
      </c>
      <c r="G43" s="94">
        <f>(D43*Inputs!$B$9*Inputs!$B$23*Inputs!$B$12*Inputs!$B$13*Inputs!$B$14)/Inputs!$B$15</f>
        <v>1.1168438049000001E-3</v>
      </c>
      <c r="H43" s="94">
        <f>(D43*Inputs!$B$9*Inputs!$B$25*Inputs!$B$12*Inputs!$B$13*Inputs!$B$14)/Inputs!$B$15</f>
        <v>7.1638990008000012E-3</v>
      </c>
      <c r="I43" s="94">
        <f>(D43*Inputs!$B$9*Inputs!$B$27*Inputs!$B$12*Inputs!$B$13*Inputs!$B$14)/Inputs!$B$15</f>
        <v>1.0866588372000002E-2</v>
      </c>
      <c r="J43" s="94">
        <f>(D43*Inputs!$B$9*Inputs!$B$28*Inputs!$B$12*Inputs!$B$13*Inputs!$B$14)/Inputs!$B$15</f>
        <v>4.3868819724000009E-2</v>
      </c>
      <c r="K43" s="94">
        <f>(D43*Inputs!$B$9*Inputs!$B$18*Inputs!$B$12*Inputs!$B$13*Inputs!$B$14)/Inputs!$B$15</f>
        <v>1.6581608923200003E-3</v>
      </c>
      <c r="L43" s="95">
        <f>(D43*Inputs!$C$9*Inputs!$C$23*Inputs!$C$12*Inputs!$C$13*Inputs!$C$14)/Inputs!$C$15</f>
        <v>2.5355372868000002E-4</v>
      </c>
      <c r="M43" s="95">
        <f>(D43*Inputs!$C$9*Inputs!$C$25*Inputs!$C$12*Inputs!$C$13*Inputs!$C$14)/Inputs!$C$15</f>
        <v>7.1638990008000012E-3</v>
      </c>
      <c r="N43" s="95">
        <f>(D43*Inputs!$C$9*Inputs!$C$27*Inputs!$C$12*Inputs!$C$13*Inputs!$C$14)/Inputs!$C$15</f>
        <v>1.0866588372000002E-2</v>
      </c>
      <c r="O43" s="95">
        <f>(D43*Inputs!$C$9*Inputs!$C$28*Inputs!$C$12*Inputs!$C$13*Inputs!$C$14)/Inputs!$C$15</f>
        <v>4.3868819724000009E-2</v>
      </c>
    </row>
    <row r="44" spans="1:15" ht="15.5" x14ac:dyDescent="0.35">
      <c r="A44" s="4" t="s">
        <v>119</v>
      </c>
      <c r="B44" s="62" t="s">
        <v>105</v>
      </c>
      <c r="C44" s="63" t="s">
        <v>106</v>
      </c>
      <c r="D44" s="82">
        <v>1.9212</v>
      </c>
      <c r="E44" s="64">
        <f t="shared" si="0"/>
        <v>1.92</v>
      </c>
      <c r="F44" s="65">
        <f>D44*Inputs!$B$9*Inputs!$B$12</f>
        <v>16.896954000000001</v>
      </c>
      <c r="G44" s="94">
        <f>(D44*Inputs!$B$9*Inputs!$B$23*Inputs!$B$12*Inputs!$B$13*Inputs!$B$14)/Inputs!$B$15</f>
        <v>4.6889047350000008E-3</v>
      </c>
      <c r="H44" s="94">
        <f>(D44*Inputs!$B$9*Inputs!$B$25*Inputs!$B$12*Inputs!$B$13*Inputs!$B$14)/Inputs!$B$15</f>
        <v>3.0076578120000006E-2</v>
      </c>
      <c r="I44" s="94">
        <f>(D44*Inputs!$B$9*Inputs!$B$27*Inputs!$B$12*Inputs!$B$13*Inputs!$B$14)/Inputs!$B$15</f>
        <v>4.5621775800000007E-2</v>
      </c>
      <c r="J44" s="94">
        <f>(D44*Inputs!$B$9*Inputs!$B$28*Inputs!$B$12*Inputs!$B$13*Inputs!$B$14)/Inputs!$B$15</f>
        <v>0.18417679860000002</v>
      </c>
      <c r="K44" s="94">
        <f>(D44*Inputs!$B$9*Inputs!$B$18*Inputs!$B$12*Inputs!$B$13*Inputs!$B$14)/Inputs!$B$15</f>
        <v>6.9615450480000011E-3</v>
      </c>
      <c r="L44" s="95">
        <f>(D44*Inputs!$C$9*Inputs!$C$23*Inputs!$C$12*Inputs!$C$13*Inputs!$C$14)/Inputs!$C$15</f>
        <v>1.0645081020000001E-3</v>
      </c>
      <c r="M44" s="95">
        <f>(D44*Inputs!$C$9*Inputs!$C$25*Inputs!$C$12*Inputs!$C$13*Inputs!$C$14)/Inputs!$C$15</f>
        <v>3.0076578120000006E-2</v>
      </c>
      <c r="N44" s="95">
        <f>(D44*Inputs!$C$9*Inputs!$C$27*Inputs!$C$12*Inputs!$C$13*Inputs!$C$14)/Inputs!$C$15</f>
        <v>4.5621775800000007E-2</v>
      </c>
      <c r="O44" s="95">
        <f>(D44*Inputs!$C$9*Inputs!$C$28*Inputs!$C$12*Inputs!$C$13*Inputs!$C$14)/Inputs!$C$15</f>
        <v>0.18417679860000002</v>
      </c>
    </row>
    <row r="45" spans="1:15" ht="15.5" x14ac:dyDescent="0.35">
      <c r="A45" s="4" t="s">
        <v>119</v>
      </c>
      <c r="B45" s="62" t="s">
        <v>105</v>
      </c>
      <c r="C45" s="63" t="s">
        <v>107</v>
      </c>
      <c r="D45" s="82">
        <f>D44*0.06</f>
        <v>0.115272</v>
      </c>
      <c r="E45" s="64">
        <f t="shared" si="0"/>
        <v>0.12</v>
      </c>
      <c r="F45" s="65">
        <f>D45*Inputs!$B$9*Inputs!$B$12</f>
        <v>1.0138172400000001</v>
      </c>
      <c r="G45" s="94">
        <f>(D45*Inputs!$B$9*Inputs!$B$23*Inputs!$B$12*Inputs!$B$13*Inputs!$B$14)/Inputs!$B$15</f>
        <v>2.8133428409999993E-4</v>
      </c>
      <c r="H45" s="94">
        <f>(D45*Inputs!$B$9*Inputs!$B$25*Inputs!$B$12*Inputs!$B$13*Inputs!$B$14)/Inputs!$B$15</f>
        <v>1.8045946872000001E-3</v>
      </c>
      <c r="I45" s="94">
        <f>(D45*Inputs!$B$9*Inputs!$B$27*Inputs!$B$12*Inputs!$B$13*Inputs!$B$14)/Inputs!$B$15</f>
        <v>2.7373065480000005E-3</v>
      </c>
      <c r="J45" s="94">
        <f>(D45*Inputs!$B$9*Inputs!$B$28*Inputs!$B$12*Inputs!$B$13*Inputs!$B$14)/Inputs!$B$15</f>
        <v>1.1050607916E-2</v>
      </c>
      <c r="K45" s="94">
        <f>(D45*Inputs!$B$9*Inputs!$B$18*Inputs!$B$12*Inputs!$B$13*Inputs!$B$14)/Inputs!$B$15</f>
        <v>4.1769270288000002E-4</v>
      </c>
      <c r="L45" s="95">
        <f>(D45*Inputs!$C$9*Inputs!$C$23*Inputs!$C$12*Inputs!$C$13*Inputs!$C$14)/Inputs!$C$15</f>
        <v>6.3870486120000004E-5</v>
      </c>
      <c r="M45" s="95">
        <f>(D45*Inputs!$C$9*Inputs!$C$25*Inputs!$C$12*Inputs!$C$13*Inputs!$C$14)/Inputs!$C$15</f>
        <v>1.8045946872000001E-3</v>
      </c>
      <c r="N45" s="95">
        <f>(D45*Inputs!$C$9*Inputs!$C$27*Inputs!$C$12*Inputs!$C$13*Inputs!$C$14)/Inputs!$C$15</f>
        <v>2.7373065480000005E-3</v>
      </c>
      <c r="O45" s="95">
        <f>(D45*Inputs!$C$9*Inputs!$C$28*Inputs!$C$12*Inputs!$C$13*Inputs!$C$14)/Inputs!$C$15</f>
        <v>1.1050607916E-2</v>
      </c>
    </row>
    <row r="46" spans="1:15" ht="15.5" x14ac:dyDescent="0.35">
      <c r="A46" s="4" t="s">
        <v>111</v>
      </c>
      <c r="B46" s="62" t="s">
        <v>109</v>
      </c>
      <c r="C46" s="63" t="s">
        <v>106</v>
      </c>
      <c r="D46" s="82">
        <v>6.6003999999999996</v>
      </c>
      <c r="E46" s="64">
        <f t="shared" si="0"/>
        <v>6.6</v>
      </c>
      <c r="F46" s="65">
        <f>D46*Inputs!$B$9*Inputs!$B$12</f>
        <v>58.050517999999997</v>
      </c>
      <c r="G46" s="94">
        <f>(D46*Inputs!$B$9*Inputs!$B$23*Inputs!$B$12*Inputs!$B$13*Inputs!$B$14)/Inputs!$B$15</f>
        <v>1.6109018744999998E-2</v>
      </c>
      <c r="H46" s="94">
        <f>(D46*Inputs!$B$9*Inputs!$B$25*Inputs!$B$12*Inputs!$B$13*Inputs!$B$14)/Inputs!$B$15</f>
        <v>0.10332992204000001</v>
      </c>
      <c r="I46" s="94">
        <f>(D46*Inputs!$B$9*Inputs!$B$27*Inputs!$B$12*Inputs!$B$13*Inputs!$B$14)/Inputs!$B$15</f>
        <v>0.15673639860000002</v>
      </c>
      <c r="J46" s="94">
        <f>(D46*Inputs!$B$9*Inputs!$B$28*Inputs!$B$12*Inputs!$B$13*Inputs!$B$14)/Inputs!$B$15</f>
        <v>0.63275064619999999</v>
      </c>
      <c r="K46" s="94">
        <f>(D46*Inputs!$B$9*Inputs!$B$18*Inputs!$B$12*Inputs!$B$13*Inputs!$B$14)/Inputs!$B$15</f>
        <v>2.3916813415999997E-2</v>
      </c>
      <c r="L46" s="95">
        <f>(D46*Inputs!$C$9*Inputs!$C$23*Inputs!$C$12*Inputs!$C$13*Inputs!$C$14)/Inputs!$C$15</f>
        <v>3.6571826339999998E-3</v>
      </c>
      <c r="M46" s="95">
        <f>(D46*Inputs!$C$9*Inputs!$C$25*Inputs!$C$12*Inputs!$C$13*Inputs!$C$14)/Inputs!$C$15</f>
        <v>0.10332992204000001</v>
      </c>
      <c r="N46" s="95">
        <f>(D46*Inputs!$C$9*Inputs!$C$27*Inputs!$C$12*Inputs!$C$13*Inputs!$C$14)/Inputs!$C$15</f>
        <v>0.15673639860000002</v>
      </c>
      <c r="O46" s="95">
        <f>(D46*Inputs!$C$9*Inputs!$C$28*Inputs!$C$12*Inputs!$C$13*Inputs!$C$14)/Inputs!$C$15</f>
        <v>0.63275064619999999</v>
      </c>
    </row>
    <row r="47" spans="1:15" ht="15.5" x14ac:dyDescent="0.35">
      <c r="A47" s="4" t="s">
        <v>111</v>
      </c>
      <c r="B47" s="62" t="s">
        <v>109</v>
      </c>
      <c r="C47" s="63" t="s">
        <v>107</v>
      </c>
      <c r="D47" s="82">
        <f>D46*0.06</f>
        <v>0.39602399999999999</v>
      </c>
      <c r="E47" s="64">
        <f t="shared" si="0"/>
        <v>0.4</v>
      </c>
      <c r="F47" s="65">
        <f>D47*Inputs!$B$9*Inputs!$B$12</f>
        <v>3.4830310799999999</v>
      </c>
      <c r="G47" s="94">
        <f>(D47*Inputs!$B$9*Inputs!$B$23*Inputs!$B$12*Inputs!$B$13*Inputs!$B$14)/Inputs!$B$15</f>
        <v>9.6654112469999991E-4</v>
      </c>
      <c r="H47" s="94">
        <f>(D47*Inputs!$B$9*Inputs!$B$25*Inputs!$B$12*Inputs!$B$13*Inputs!$B$14)/Inputs!$B$15</f>
        <v>6.1997953223999992E-3</v>
      </c>
      <c r="I47" s="94">
        <f>(D47*Inputs!$B$9*Inputs!$B$27*Inputs!$B$12*Inputs!$B$13*Inputs!$B$14)/Inputs!$B$15</f>
        <v>9.4041839160000015E-3</v>
      </c>
      <c r="J47" s="94">
        <f>(D47*Inputs!$B$9*Inputs!$B$28*Inputs!$B$12*Inputs!$B$13*Inputs!$B$14)/Inputs!$B$15</f>
        <v>3.7965038771999998E-2</v>
      </c>
      <c r="K47" s="94">
        <f>(D47*Inputs!$B$9*Inputs!$B$18*Inputs!$B$12*Inputs!$B$13*Inputs!$B$14)/Inputs!$B$15</f>
        <v>1.4350088049599999E-3</v>
      </c>
      <c r="L47" s="95">
        <f>(D47*Inputs!$C$9*Inputs!$C$23*Inputs!$C$12*Inputs!$C$13*Inputs!$C$14)/Inputs!$C$15</f>
        <v>2.1943095803999998E-4</v>
      </c>
      <c r="M47" s="95">
        <f>(D47*Inputs!$C$9*Inputs!$C$25*Inputs!$C$12*Inputs!$C$13*Inputs!$C$14)/Inputs!$C$15</f>
        <v>6.1997953223999992E-3</v>
      </c>
      <c r="N47" s="95">
        <f>(D47*Inputs!$C$9*Inputs!$C$27*Inputs!$C$12*Inputs!$C$13*Inputs!$C$14)/Inputs!$C$15</f>
        <v>9.4041839160000015E-3</v>
      </c>
      <c r="O47" s="95">
        <f>(D47*Inputs!$C$9*Inputs!$C$28*Inputs!$C$12*Inputs!$C$13*Inputs!$C$14)/Inputs!$C$15</f>
        <v>3.7965038771999998E-2</v>
      </c>
    </row>
    <row r="48" spans="1:15" ht="15.5" x14ac:dyDescent="0.35">
      <c r="A48" s="4" t="s">
        <v>112</v>
      </c>
      <c r="B48" s="62" t="s">
        <v>109</v>
      </c>
      <c r="C48" s="63" t="s">
        <v>106</v>
      </c>
      <c r="D48" s="82">
        <v>2.0972</v>
      </c>
      <c r="E48" s="64">
        <f t="shared" si="0"/>
        <v>2.1</v>
      </c>
      <c r="F48" s="65">
        <f>D48*Inputs!$B$9*Inputs!$B$12</f>
        <v>18.444873999999999</v>
      </c>
      <c r="G48" s="94">
        <f>(D48*Inputs!$B$9*Inputs!$B$23*Inputs!$B$12*Inputs!$B$13*Inputs!$B$14)/Inputs!$B$15</f>
        <v>5.1184525349999999E-3</v>
      </c>
      <c r="H48" s="94">
        <f>(D48*Inputs!$B$9*Inputs!$B$25*Inputs!$B$12*Inputs!$B$13*Inputs!$B$14)/Inputs!$B$15</f>
        <v>3.2831875720000007E-2</v>
      </c>
      <c r="I48" s="94">
        <f>(D48*Inputs!$B$9*Inputs!$B$27*Inputs!$B$12*Inputs!$B$13*Inputs!$B$14)/Inputs!$B$15</f>
        <v>4.9801159800000001E-2</v>
      </c>
      <c r="J48" s="94">
        <f>(D48*Inputs!$B$9*Inputs!$B$28*Inputs!$B$12*Inputs!$B$13*Inputs!$B$14)/Inputs!$B$15</f>
        <v>0.20104912660000002</v>
      </c>
      <c r="K48" s="94">
        <f>(D48*Inputs!$B$9*Inputs!$B$18*Inputs!$B$12*Inputs!$B$13*Inputs!$B$14)/Inputs!$B$15</f>
        <v>7.5992880879999997E-3</v>
      </c>
      <c r="L48" s="95">
        <f>(D48*Inputs!$C$9*Inputs!$C$23*Inputs!$C$12*Inputs!$C$13*Inputs!$C$14)/Inputs!$C$15</f>
        <v>1.1620270619999999E-3</v>
      </c>
      <c r="M48" s="95">
        <f>(D48*Inputs!$C$9*Inputs!$C$25*Inputs!$C$12*Inputs!$C$13*Inputs!$C$14)/Inputs!$C$15</f>
        <v>3.2831875720000007E-2</v>
      </c>
      <c r="N48" s="95">
        <f>(D48*Inputs!$C$9*Inputs!$C$27*Inputs!$C$12*Inputs!$C$13*Inputs!$C$14)/Inputs!$C$15</f>
        <v>4.9801159800000001E-2</v>
      </c>
      <c r="O48" s="95">
        <f>(D48*Inputs!$C$9*Inputs!$C$28*Inputs!$C$12*Inputs!$C$13*Inputs!$C$14)/Inputs!$C$15</f>
        <v>0.20104912660000002</v>
      </c>
    </row>
    <row r="49" spans="1:15" ht="15.5" x14ac:dyDescent="0.35">
      <c r="A49" s="4" t="s">
        <v>112</v>
      </c>
      <c r="B49" s="62" t="s">
        <v>109</v>
      </c>
      <c r="C49" s="63" t="s">
        <v>107</v>
      </c>
      <c r="D49" s="82">
        <f>D48*0.06</f>
        <v>0.125832</v>
      </c>
      <c r="E49" s="64">
        <f t="shared" si="0"/>
        <v>0.13</v>
      </c>
      <c r="F49" s="65">
        <f>D49*Inputs!$B$9*Inputs!$B$12</f>
        <v>1.10669244</v>
      </c>
      <c r="G49" s="94">
        <f>(D49*Inputs!$B$9*Inputs!$B$23*Inputs!$B$12*Inputs!$B$13*Inputs!$B$14)/Inputs!$B$15</f>
        <v>3.0710715209999995E-4</v>
      </c>
      <c r="H49" s="94">
        <f>(D49*Inputs!$B$9*Inputs!$B$25*Inputs!$B$12*Inputs!$B$13*Inputs!$B$14)/Inputs!$B$15</f>
        <v>1.9699125432E-3</v>
      </c>
      <c r="I49" s="94">
        <f>(D49*Inputs!$B$9*Inputs!$B$27*Inputs!$B$12*Inputs!$B$13*Inputs!$B$14)/Inputs!$B$15</f>
        <v>2.9880695880000006E-3</v>
      </c>
      <c r="J49" s="94">
        <f>(D49*Inputs!$B$9*Inputs!$B$28*Inputs!$B$12*Inputs!$B$13*Inputs!$B$14)/Inputs!$B$15</f>
        <v>1.2062947596E-2</v>
      </c>
      <c r="K49" s="94">
        <f>(D49*Inputs!$B$9*Inputs!$B$18*Inputs!$B$12*Inputs!$B$13*Inputs!$B$14)/Inputs!$B$15</f>
        <v>4.5595728528000003E-4</v>
      </c>
      <c r="L49" s="95">
        <f>(D49*Inputs!$C$9*Inputs!$C$23*Inputs!$C$12*Inputs!$C$13*Inputs!$C$14)/Inputs!$C$15</f>
        <v>6.9721623719999997E-5</v>
      </c>
      <c r="M49" s="95">
        <f>(D49*Inputs!$C$9*Inputs!$C$25*Inputs!$C$12*Inputs!$C$13*Inputs!$C$14)/Inputs!$C$15</f>
        <v>1.9699125432E-3</v>
      </c>
      <c r="N49" s="95">
        <f>(D49*Inputs!$C$9*Inputs!$C$27*Inputs!$C$12*Inputs!$C$13*Inputs!$C$14)/Inputs!$C$15</f>
        <v>2.9880695880000006E-3</v>
      </c>
      <c r="O49" s="95">
        <f>(D49*Inputs!$C$9*Inputs!$C$28*Inputs!$C$12*Inputs!$C$13*Inputs!$C$14)/Inputs!$C$15</f>
        <v>1.2062947596E-2</v>
      </c>
    </row>
    <row r="50" spans="1:15" ht="15.5" x14ac:dyDescent="0.35">
      <c r="A50" s="4" t="s">
        <v>120</v>
      </c>
      <c r="B50" s="62" t="s">
        <v>109</v>
      </c>
      <c r="C50" s="63" t="s">
        <v>106</v>
      </c>
      <c r="D50" s="82">
        <v>2.3254000000000001</v>
      </c>
      <c r="E50" s="64">
        <f t="shared" si="0"/>
        <v>2.33</v>
      </c>
      <c r="F50" s="65">
        <f>D50*Inputs!$B$9*Inputs!$B$12</f>
        <v>20.451893000000002</v>
      </c>
      <c r="G50" s="94">
        <f>(D50*Inputs!$B$9*Inputs!$B$23*Inputs!$B$12*Inputs!$B$13*Inputs!$B$14)/Inputs!$B$15</f>
        <v>5.6754003075E-3</v>
      </c>
      <c r="H50" s="94">
        <f>(D50*Inputs!$B$9*Inputs!$B$25*Inputs!$B$12*Inputs!$B$13*Inputs!$B$14)/Inputs!$B$15</f>
        <v>3.6404369539999995E-2</v>
      </c>
      <c r="I50" s="94">
        <f>(D50*Inputs!$B$9*Inputs!$B$27*Inputs!$B$12*Inputs!$B$13*Inputs!$B$14)/Inputs!$B$15</f>
        <v>5.5220111100000004E-2</v>
      </c>
      <c r="J50" s="94">
        <f>(D50*Inputs!$B$9*Inputs!$B$28*Inputs!$B$12*Inputs!$B$13*Inputs!$B$14)/Inputs!$B$15</f>
        <v>0.22292563370000001</v>
      </c>
      <c r="K50" s="94">
        <f>(D50*Inputs!$B$9*Inputs!$B$18*Inputs!$B$12*Inputs!$B$13*Inputs!$B$14)/Inputs!$B$15</f>
        <v>8.4261799159999987E-3</v>
      </c>
      <c r="L50" s="95">
        <f>(D50*Inputs!$C$9*Inputs!$C$23*Inputs!$C$12*Inputs!$C$13*Inputs!$C$14)/Inputs!$C$15</f>
        <v>1.288469259E-3</v>
      </c>
      <c r="M50" s="95">
        <f>(D50*Inputs!$C$9*Inputs!$C$25*Inputs!$C$12*Inputs!$C$13*Inputs!$C$14)/Inputs!$C$15</f>
        <v>3.6404369539999995E-2</v>
      </c>
      <c r="N50" s="95">
        <f>(D50*Inputs!$C$9*Inputs!$C$27*Inputs!$C$12*Inputs!$C$13*Inputs!$C$14)/Inputs!$C$15</f>
        <v>5.5220111100000004E-2</v>
      </c>
      <c r="O50" s="95">
        <f>(D50*Inputs!$C$9*Inputs!$C$28*Inputs!$C$12*Inputs!$C$13*Inputs!$C$14)/Inputs!$C$15</f>
        <v>0.22292563370000001</v>
      </c>
    </row>
    <row r="51" spans="1:15" ht="15.5" x14ac:dyDescent="0.35">
      <c r="A51" s="4" t="s">
        <v>120</v>
      </c>
      <c r="B51" s="62" t="s">
        <v>109</v>
      </c>
      <c r="C51" s="63" t="s">
        <v>107</v>
      </c>
      <c r="D51" s="82">
        <f>D50*0.06</f>
        <v>0.13952400000000001</v>
      </c>
      <c r="E51" s="64">
        <f t="shared" si="0"/>
        <v>0.14000000000000001</v>
      </c>
      <c r="F51" s="65">
        <f>D51*Inputs!$B$9*Inputs!$B$12</f>
        <v>1.2271135800000001</v>
      </c>
      <c r="G51" s="94">
        <f>(D51*Inputs!$B$9*Inputs!$B$23*Inputs!$B$12*Inputs!$B$13*Inputs!$B$14)/Inputs!$B$15</f>
        <v>3.4052401845000003E-4</v>
      </c>
      <c r="H51" s="94">
        <f>(D51*Inputs!$B$9*Inputs!$B$25*Inputs!$B$12*Inputs!$B$13*Inputs!$B$14)/Inputs!$B$15</f>
        <v>2.1842621724000003E-3</v>
      </c>
      <c r="I51" s="94">
        <f>(D51*Inputs!$B$9*Inputs!$B$27*Inputs!$B$12*Inputs!$B$13*Inputs!$B$14)/Inputs!$B$15</f>
        <v>3.3132066660000008E-3</v>
      </c>
      <c r="J51" s="94">
        <f>(D51*Inputs!$B$9*Inputs!$B$28*Inputs!$B$12*Inputs!$B$13*Inputs!$B$14)/Inputs!$B$15</f>
        <v>1.3375538022000002E-2</v>
      </c>
      <c r="K51" s="94">
        <f>(D51*Inputs!$B$9*Inputs!$B$18*Inputs!$B$12*Inputs!$B$13*Inputs!$B$14)/Inputs!$B$15</f>
        <v>5.0557079496000006E-4</v>
      </c>
      <c r="L51" s="95">
        <f>(D51*Inputs!$C$9*Inputs!$C$23*Inputs!$C$12*Inputs!$C$13*Inputs!$C$14)/Inputs!$C$15</f>
        <v>7.7308155540000028E-5</v>
      </c>
      <c r="M51" s="95">
        <f>(D51*Inputs!$C$9*Inputs!$C$25*Inputs!$C$12*Inputs!$C$13*Inputs!$C$14)/Inputs!$C$15</f>
        <v>2.1842621724000003E-3</v>
      </c>
      <c r="N51" s="95">
        <f>(D51*Inputs!$C$9*Inputs!$C$27*Inputs!$C$12*Inputs!$C$13*Inputs!$C$14)/Inputs!$C$15</f>
        <v>3.3132066660000008E-3</v>
      </c>
      <c r="O51" s="95">
        <f>(D51*Inputs!$C$9*Inputs!$C$28*Inputs!$C$12*Inputs!$C$13*Inputs!$C$14)/Inputs!$C$15</f>
        <v>1.3375538022000002E-2</v>
      </c>
    </row>
    <row r="52" spans="1:15" ht="15.5" x14ac:dyDescent="0.35">
      <c r="A52" s="4" t="s">
        <v>121</v>
      </c>
      <c r="B52" s="62" t="s">
        <v>109</v>
      </c>
      <c r="C52" s="63" t="s">
        <v>106</v>
      </c>
      <c r="D52" s="82">
        <v>0.62073</v>
      </c>
      <c r="E52" s="64">
        <f t="shared" si="0"/>
        <v>0.62</v>
      </c>
      <c r="F52" s="65">
        <f>D52*Inputs!$B$9*Inputs!$B$12</f>
        <v>5.4593203500000005</v>
      </c>
      <c r="G52" s="94">
        <f>(D52*Inputs!$B$9*Inputs!$B$23*Inputs!$B$12*Inputs!$B$13*Inputs!$B$14)/Inputs!$B$15</f>
        <v>1.5149613971249998E-3</v>
      </c>
      <c r="H52" s="94">
        <f>(D52*Inputs!$B$9*Inputs!$B$25*Inputs!$B$12*Inputs!$B$13*Inputs!$B$14)/Inputs!$B$15</f>
        <v>9.7175902230000003E-3</v>
      </c>
      <c r="I52" s="94">
        <f>(D52*Inputs!$B$9*Inputs!$B$27*Inputs!$B$12*Inputs!$B$13*Inputs!$B$14)/Inputs!$B$15</f>
        <v>1.4740164945E-2</v>
      </c>
      <c r="J52" s="94">
        <f>(D52*Inputs!$B$9*Inputs!$B$28*Inputs!$B$12*Inputs!$B$13*Inputs!$B$14)/Inputs!$B$15</f>
        <v>5.9506591815000003E-2</v>
      </c>
      <c r="K52" s="94">
        <f>(D52*Inputs!$B$9*Inputs!$B$18*Inputs!$B$12*Inputs!$B$13*Inputs!$B$14)/Inputs!$B$15</f>
        <v>2.2492399841999998E-3</v>
      </c>
      <c r="L52" s="95">
        <f>(D52*Inputs!$C$9*Inputs!$C$23*Inputs!$C$12*Inputs!$C$13*Inputs!$C$14)/Inputs!$C$15</f>
        <v>3.4393718205000002E-4</v>
      </c>
      <c r="M52" s="95">
        <f>(D52*Inputs!$C$9*Inputs!$C$25*Inputs!$C$12*Inputs!$C$13*Inputs!$C$14)/Inputs!$C$15</f>
        <v>9.7175902230000003E-3</v>
      </c>
      <c r="N52" s="95">
        <f>(D52*Inputs!$C$9*Inputs!$C$27*Inputs!$C$12*Inputs!$C$13*Inputs!$C$14)/Inputs!$C$15</f>
        <v>1.4740164945E-2</v>
      </c>
      <c r="O52" s="95">
        <f>(D52*Inputs!$C$9*Inputs!$C$28*Inputs!$C$12*Inputs!$C$13*Inputs!$C$14)/Inputs!$C$15</f>
        <v>5.9506591815000003E-2</v>
      </c>
    </row>
    <row r="53" spans="1:15" ht="15.5" x14ac:dyDescent="0.35">
      <c r="A53" s="4" t="s">
        <v>121</v>
      </c>
      <c r="B53" s="62" t="s">
        <v>109</v>
      </c>
      <c r="C53" s="63" t="s">
        <v>107</v>
      </c>
      <c r="D53" s="82">
        <f>D52*0.06</f>
        <v>3.7243800000000001E-2</v>
      </c>
      <c r="E53" s="70">
        <f>D53</f>
        <v>3.7243800000000001E-2</v>
      </c>
      <c r="F53" s="65">
        <f>D53*Inputs!$B$9*Inputs!$B$12</f>
        <v>0.32755922100000001</v>
      </c>
      <c r="G53" s="94">
        <f>(D53*Inputs!$B$9*Inputs!$B$23*Inputs!$B$12*Inputs!$B$13*Inputs!$B$14)/Inputs!$B$15</f>
        <v>9.089768382749999E-5</v>
      </c>
      <c r="H53" s="94">
        <f>(D53*Inputs!$B$9*Inputs!$B$25*Inputs!$B$12*Inputs!$B$13*Inputs!$B$14)/Inputs!$B$15</f>
        <v>5.8305541338000001E-4</v>
      </c>
      <c r="I53" s="94">
        <f>(D53*Inputs!$B$9*Inputs!$B$27*Inputs!$B$12*Inputs!$B$13*Inputs!$B$14)/Inputs!$B$15</f>
        <v>8.8440989670000001E-4</v>
      </c>
      <c r="J53" s="94">
        <f>(D53*Inputs!$B$9*Inputs!$B$28*Inputs!$B$12*Inputs!$B$13*Inputs!$B$14)/Inputs!$B$15</f>
        <v>3.5703955089000003E-3</v>
      </c>
      <c r="K53" s="94">
        <f>(D53*Inputs!$B$9*Inputs!$B$18*Inputs!$B$12*Inputs!$B$13*Inputs!$B$14)/Inputs!$B$15</f>
        <v>1.34954399052E-4</v>
      </c>
      <c r="L53" s="95">
        <f>(D53*Inputs!$C$9*Inputs!$C$23*Inputs!$C$12*Inputs!$C$13*Inputs!$C$14)/Inputs!$C$15</f>
        <v>2.0636230923000001E-5</v>
      </c>
      <c r="M53" s="95">
        <f>(D53*Inputs!$C$9*Inputs!$C$25*Inputs!$C$12*Inputs!$C$13*Inputs!$C$14)/Inputs!$C$15</f>
        <v>5.8305541338000001E-4</v>
      </c>
      <c r="N53" s="95">
        <f>(D53*Inputs!$C$9*Inputs!$C$27*Inputs!$C$12*Inputs!$C$13*Inputs!$C$14)/Inputs!$C$15</f>
        <v>8.8440989670000001E-4</v>
      </c>
      <c r="O53" s="95">
        <f>(D53*Inputs!$C$9*Inputs!$C$28*Inputs!$C$12*Inputs!$C$13*Inputs!$C$14)/Inputs!$C$15</f>
        <v>3.5703955089000003E-3</v>
      </c>
    </row>
    <row r="54" spans="1:15" ht="15.5" x14ac:dyDescent="0.35">
      <c r="A54" s="4" t="s">
        <v>110</v>
      </c>
      <c r="B54" s="62" t="s">
        <v>109</v>
      </c>
      <c r="C54" s="63" t="s">
        <v>106</v>
      </c>
      <c r="D54" s="82">
        <v>1.6927000000000001</v>
      </c>
      <c r="E54" s="64">
        <f t="shared" si="0"/>
        <v>1.69</v>
      </c>
      <c r="F54" s="65">
        <f>D54*Inputs!$B$9*Inputs!$B$12</f>
        <v>14.887296500000001</v>
      </c>
      <c r="G54" s="94">
        <f>(D54*Inputs!$B$9*Inputs!$B$23*Inputs!$B$12*Inputs!$B$13*Inputs!$B$14)/Inputs!$B$15</f>
        <v>4.1312247787500004E-3</v>
      </c>
      <c r="H54" s="94">
        <f>(D54*Inputs!$B$9*Inputs!$B$25*Inputs!$B$12*Inputs!$B$13*Inputs!$B$14)/Inputs!$B$15</f>
        <v>2.6499387770000004E-2</v>
      </c>
      <c r="I54" s="94">
        <f>(D54*Inputs!$B$9*Inputs!$B$27*Inputs!$B$12*Inputs!$B$13*Inputs!$B$14)/Inputs!$B$15</f>
        <v>4.0195700550000005E-2</v>
      </c>
      <c r="J54" s="94">
        <f>(D54*Inputs!$B$9*Inputs!$B$28*Inputs!$B$12*Inputs!$B$13*Inputs!$B$14)/Inputs!$B$15</f>
        <v>0.16227153185000001</v>
      </c>
      <c r="K54" s="94">
        <f>(D54*Inputs!$B$9*Inputs!$B$18*Inputs!$B$12*Inputs!$B$13*Inputs!$B$14)/Inputs!$B$15</f>
        <v>6.1335661580000003E-3</v>
      </c>
      <c r="L54" s="95">
        <f>(D54*Inputs!$C$9*Inputs!$C$23*Inputs!$C$12*Inputs!$C$13*Inputs!$C$14)/Inputs!$C$15</f>
        <v>9.3789967950000006E-4</v>
      </c>
      <c r="M54" s="95">
        <f>(D54*Inputs!$C$9*Inputs!$C$25*Inputs!$C$12*Inputs!$C$13*Inputs!$C$14)/Inputs!$C$15</f>
        <v>2.6499387770000004E-2</v>
      </c>
      <c r="N54" s="95">
        <f>(D54*Inputs!$C$9*Inputs!$C$27*Inputs!$C$12*Inputs!$C$13*Inputs!$C$14)/Inputs!$C$15</f>
        <v>4.0195700550000005E-2</v>
      </c>
      <c r="O54" s="95">
        <f>(D54*Inputs!$C$9*Inputs!$C$28*Inputs!$C$12*Inputs!$C$13*Inputs!$C$14)/Inputs!$C$15</f>
        <v>0.16227153185000001</v>
      </c>
    </row>
    <row r="55" spans="1:15" ht="15.5" x14ac:dyDescent="0.35">
      <c r="A55" s="4" t="s">
        <v>110</v>
      </c>
      <c r="B55" s="62" t="s">
        <v>109</v>
      </c>
      <c r="C55" s="63" t="s">
        <v>107</v>
      </c>
      <c r="D55" s="82">
        <f>D54*0.06</f>
        <v>0.101562</v>
      </c>
      <c r="E55" s="64">
        <f t="shared" si="0"/>
        <v>0.1</v>
      </c>
      <c r="F55" s="65">
        <f>D55*Inputs!$B$9*Inputs!$B$12</f>
        <v>0.89323779000000003</v>
      </c>
      <c r="G55" s="94">
        <f>(D55*Inputs!$B$9*Inputs!$B$23*Inputs!$B$12*Inputs!$B$13*Inputs!$B$14)/Inputs!$B$15</f>
        <v>2.47873486725E-4</v>
      </c>
      <c r="H55" s="94">
        <f>(D55*Inputs!$B$9*Inputs!$B$25*Inputs!$B$12*Inputs!$B$13*Inputs!$B$14)/Inputs!$B$15</f>
        <v>1.5899632662E-3</v>
      </c>
      <c r="I55" s="94">
        <f>(D55*Inputs!$B$9*Inputs!$B$27*Inputs!$B$12*Inputs!$B$13*Inputs!$B$14)/Inputs!$B$15</f>
        <v>2.411742033E-3</v>
      </c>
      <c r="J55" s="94">
        <f>(D55*Inputs!$B$9*Inputs!$B$28*Inputs!$B$12*Inputs!$B$13*Inputs!$B$14)/Inputs!$B$15</f>
        <v>9.7362919110000005E-3</v>
      </c>
      <c r="K55" s="94">
        <f>(D55*Inputs!$B$9*Inputs!$B$18*Inputs!$B$12*Inputs!$B$13*Inputs!$B$14)/Inputs!$B$15</f>
        <v>3.6801396948000007E-4</v>
      </c>
      <c r="L55" s="95">
        <f>(D55*Inputs!$C$9*Inputs!$C$23*Inputs!$C$12*Inputs!$C$13*Inputs!$C$14)/Inputs!$C$15</f>
        <v>5.6273980770000006E-5</v>
      </c>
      <c r="M55" s="95">
        <f>(D55*Inputs!$C$9*Inputs!$C$25*Inputs!$C$12*Inputs!$C$13*Inputs!$C$14)/Inputs!$C$15</f>
        <v>1.5899632662E-3</v>
      </c>
      <c r="N55" s="95">
        <f>(D55*Inputs!$C$9*Inputs!$C$27*Inputs!$C$12*Inputs!$C$13*Inputs!$C$14)/Inputs!$C$15</f>
        <v>2.411742033E-3</v>
      </c>
      <c r="O55" s="95">
        <f>(D55*Inputs!$C$9*Inputs!$C$28*Inputs!$C$12*Inputs!$C$13*Inputs!$C$14)/Inputs!$C$15</f>
        <v>9.7362919110000005E-3</v>
      </c>
    </row>
    <row r="56" spans="1:15" ht="15.5" x14ac:dyDescent="0.35">
      <c r="A56" s="4" t="s">
        <v>115</v>
      </c>
      <c r="B56" s="62" t="s">
        <v>109</v>
      </c>
      <c r="C56" s="63" t="s">
        <v>106</v>
      </c>
      <c r="D56" s="82">
        <v>0.79300000000000004</v>
      </c>
      <c r="E56" s="64">
        <f t="shared" si="0"/>
        <v>0.79</v>
      </c>
      <c r="F56" s="65">
        <f>D56*Inputs!$B$9*Inputs!$B$12</f>
        <v>6.9744350000000006</v>
      </c>
      <c r="G56" s="94">
        <f>(D56*Inputs!$B$9*Inputs!$B$23*Inputs!$B$12*Inputs!$B$13*Inputs!$B$14)/Inputs!$B$15</f>
        <v>1.9354057125E-3</v>
      </c>
      <c r="H56" s="94">
        <f>(D56*Inputs!$B$9*Inputs!$B$25*Inputs!$B$12*Inputs!$B$13*Inputs!$B$14)/Inputs!$B$15</f>
        <v>1.2414494300000002E-2</v>
      </c>
      <c r="I56" s="94">
        <f>(D56*Inputs!$B$9*Inputs!$B$27*Inputs!$B$12*Inputs!$B$13*Inputs!$B$14)/Inputs!$B$15</f>
        <v>1.8830974500000004E-2</v>
      </c>
      <c r="J56" s="94">
        <f>(D56*Inputs!$B$9*Inputs!$B$28*Inputs!$B$12*Inputs!$B$13*Inputs!$B$14)/Inputs!$B$15</f>
        <v>7.6021341500000006E-2</v>
      </c>
      <c r="K56" s="94">
        <f>(D56*Inputs!$B$9*Inputs!$B$18*Inputs!$B$12*Inputs!$B$13*Inputs!$B$14)/Inputs!$B$15</f>
        <v>2.8734672200000002E-3</v>
      </c>
      <c r="L56" s="95">
        <f>(D56*Inputs!$C$9*Inputs!$C$23*Inputs!$C$12*Inputs!$C$13*Inputs!$C$14)/Inputs!$C$15</f>
        <v>4.39389405E-4</v>
      </c>
      <c r="M56" s="95">
        <f>(D56*Inputs!$C$9*Inputs!$C$25*Inputs!$C$12*Inputs!$C$13*Inputs!$C$14)/Inputs!$C$15</f>
        <v>1.2414494300000002E-2</v>
      </c>
      <c r="N56" s="95">
        <f>(D56*Inputs!$C$9*Inputs!$C$27*Inputs!$C$12*Inputs!$C$13*Inputs!$C$14)/Inputs!$C$15</f>
        <v>1.8830974500000004E-2</v>
      </c>
      <c r="O56" s="95">
        <f>(D56*Inputs!$C$9*Inputs!$C$28*Inputs!$C$12*Inputs!$C$13*Inputs!$C$14)/Inputs!$C$15</f>
        <v>7.6021341500000006E-2</v>
      </c>
    </row>
    <row r="57" spans="1:15" ht="15.5" x14ac:dyDescent="0.35">
      <c r="A57" s="4" t="s">
        <v>115</v>
      </c>
      <c r="B57" s="62" t="s">
        <v>109</v>
      </c>
      <c r="C57" s="63" t="s">
        <v>107</v>
      </c>
      <c r="D57" s="82">
        <f>D56*0.06</f>
        <v>4.7579999999999997E-2</v>
      </c>
      <c r="E57" s="64">
        <f t="shared" si="0"/>
        <v>0.05</v>
      </c>
      <c r="F57" s="65">
        <f>D57*Inputs!$B$9*Inputs!$B$12</f>
        <v>0.41846610000000001</v>
      </c>
      <c r="G57" s="94">
        <f>(D57*Inputs!$B$9*Inputs!$B$23*Inputs!$B$12*Inputs!$B$13*Inputs!$B$14)/Inputs!$B$15</f>
        <v>1.1612434274999999E-4</v>
      </c>
      <c r="H57" s="94">
        <f>(D57*Inputs!$B$9*Inputs!$B$25*Inputs!$B$12*Inputs!$B$13*Inputs!$B$14)/Inputs!$B$15</f>
        <v>7.4486965799999997E-4</v>
      </c>
      <c r="I57" s="94">
        <f>(D57*Inputs!$B$9*Inputs!$B$27*Inputs!$B$12*Inputs!$B$13*Inputs!$B$14)/Inputs!$B$15</f>
        <v>1.1298584700000002E-3</v>
      </c>
      <c r="J57" s="94">
        <f>(D57*Inputs!$B$9*Inputs!$B$28*Inputs!$B$12*Inputs!$B$13*Inputs!$B$14)/Inputs!$B$15</f>
        <v>4.5612804900000007E-3</v>
      </c>
      <c r="K57" s="94">
        <f>(D57*Inputs!$B$9*Inputs!$B$18*Inputs!$B$12*Inputs!$B$13*Inputs!$B$14)/Inputs!$B$15</f>
        <v>1.7240803319999999E-4</v>
      </c>
      <c r="L57" s="95">
        <f>(D57*Inputs!$C$9*Inputs!$C$23*Inputs!$C$12*Inputs!$C$13*Inputs!$C$14)/Inputs!$C$15</f>
        <v>2.6363364299999999E-5</v>
      </c>
      <c r="M57" s="95">
        <f>(D57*Inputs!$C$9*Inputs!$C$25*Inputs!$C$12*Inputs!$C$13*Inputs!$C$14)/Inputs!$C$15</f>
        <v>7.4486965799999997E-4</v>
      </c>
      <c r="N57" s="95">
        <f>(D57*Inputs!$C$9*Inputs!$C$27*Inputs!$C$12*Inputs!$C$13*Inputs!$C$14)/Inputs!$C$15</f>
        <v>1.1298584700000002E-3</v>
      </c>
      <c r="O57" s="95">
        <f>(D57*Inputs!$C$9*Inputs!$C$28*Inputs!$C$12*Inputs!$C$13*Inputs!$C$14)/Inputs!$C$15</f>
        <v>4.5612804900000007E-3</v>
      </c>
    </row>
    <row r="58" spans="1:15" ht="15.5" x14ac:dyDescent="0.35">
      <c r="A58" s="4" t="s">
        <v>116</v>
      </c>
      <c r="B58" s="62" t="s">
        <v>109</v>
      </c>
      <c r="C58" s="63" t="s">
        <v>106</v>
      </c>
      <c r="D58" s="82">
        <v>0.71930000000000005</v>
      </c>
      <c r="E58" s="64">
        <f t="shared" si="0"/>
        <v>0.72</v>
      </c>
      <c r="F58" s="65">
        <f>D58*Inputs!$B$9*Inputs!$B$12</f>
        <v>6.3262435000000004</v>
      </c>
      <c r="G58" s="94">
        <f>(D58*Inputs!$B$9*Inputs!$B$23*Inputs!$B$12*Inputs!$B$13*Inputs!$B$14)/Inputs!$B$15</f>
        <v>1.7555325712500002E-3</v>
      </c>
      <c r="H58" s="94">
        <f>(D58*Inputs!$B$9*Inputs!$B$25*Inputs!$B$12*Inputs!$B$13*Inputs!$B$14)/Inputs!$B$15</f>
        <v>1.1260713430000003E-2</v>
      </c>
      <c r="I58" s="94">
        <f>(D58*Inputs!$B$9*Inputs!$B$27*Inputs!$B$12*Inputs!$B$13*Inputs!$B$14)/Inputs!$B$15</f>
        <v>1.7080857450000004E-2</v>
      </c>
      <c r="J58" s="94">
        <f>(D58*Inputs!$B$9*Inputs!$B$28*Inputs!$B$12*Inputs!$B$13*Inputs!$B$14)/Inputs!$B$15</f>
        <v>6.8956054150000015E-2</v>
      </c>
      <c r="K58" s="94">
        <f>(D58*Inputs!$B$9*Inputs!$B$18*Inputs!$B$12*Inputs!$B$13*Inputs!$B$14)/Inputs!$B$15</f>
        <v>2.6064123220000002E-3</v>
      </c>
      <c r="L58" s="95">
        <f>(D58*Inputs!$C$9*Inputs!$C$23*Inputs!$C$12*Inputs!$C$13*Inputs!$C$14)/Inputs!$C$15</f>
        <v>3.9855334050000011E-4</v>
      </c>
      <c r="M58" s="95">
        <f>(D58*Inputs!$C$9*Inputs!$C$25*Inputs!$C$12*Inputs!$C$13*Inputs!$C$14)/Inputs!$C$15</f>
        <v>1.1260713430000003E-2</v>
      </c>
      <c r="N58" s="95">
        <f>(D58*Inputs!$C$9*Inputs!$C$27*Inputs!$C$12*Inputs!$C$13*Inputs!$C$14)/Inputs!$C$15</f>
        <v>1.7080857450000004E-2</v>
      </c>
      <c r="O58" s="95">
        <f>(D58*Inputs!$C$9*Inputs!$C$28*Inputs!$C$12*Inputs!$C$13*Inputs!$C$14)/Inputs!$C$15</f>
        <v>6.8956054150000015E-2</v>
      </c>
    </row>
    <row r="59" spans="1:15" ht="15.5" x14ac:dyDescent="0.35">
      <c r="A59" s="4" t="s">
        <v>116</v>
      </c>
      <c r="B59" s="62" t="s">
        <v>109</v>
      </c>
      <c r="C59" s="63" t="s">
        <v>107</v>
      </c>
      <c r="D59" s="82">
        <f>D58*0.06</f>
        <v>4.3158000000000002E-2</v>
      </c>
      <c r="E59" s="70">
        <f>D59</f>
        <v>4.3158000000000002E-2</v>
      </c>
      <c r="F59" s="65">
        <f>D59*Inputs!$B$9*Inputs!$B$12</f>
        <v>0.37957461000000003</v>
      </c>
      <c r="G59" s="94">
        <f>(D59*Inputs!$B$9*Inputs!$B$23*Inputs!$B$12*Inputs!$B$13*Inputs!$B$14)/Inputs!$B$15</f>
        <v>1.0533195427499999E-4</v>
      </c>
      <c r="H59" s="94">
        <f>(D59*Inputs!$B$9*Inputs!$B$25*Inputs!$B$12*Inputs!$B$13*Inputs!$B$14)/Inputs!$B$15</f>
        <v>6.7564280580000003E-4</v>
      </c>
      <c r="I59" s="94">
        <f>(D59*Inputs!$B$9*Inputs!$B$27*Inputs!$B$12*Inputs!$B$13*Inputs!$B$14)/Inputs!$B$15</f>
        <v>1.0248514470000002E-3</v>
      </c>
      <c r="J59" s="94">
        <f>(D59*Inputs!$B$9*Inputs!$B$28*Inputs!$B$12*Inputs!$B$13*Inputs!$B$14)/Inputs!$B$15</f>
        <v>4.1373632490000001E-3</v>
      </c>
      <c r="K59" s="94">
        <f>(D59*Inputs!$B$9*Inputs!$B$18*Inputs!$B$12*Inputs!$B$13*Inputs!$B$14)/Inputs!$B$15</f>
        <v>1.5638473931999999E-4</v>
      </c>
      <c r="L59" s="95">
        <f>(D59*Inputs!$C$9*Inputs!$C$23*Inputs!$C$12*Inputs!$C$13*Inputs!$C$14)/Inputs!$C$15</f>
        <v>2.3913200429999999E-5</v>
      </c>
      <c r="M59" s="95">
        <f>(D59*Inputs!$C$9*Inputs!$C$25*Inputs!$C$12*Inputs!$C$13*Inputs!$C$14)/Inputs!$C$15</f>
        <v>6.7564280580000003E-4</v>
      </c>
      <c r="N59" s="95">
        <f>(D59*Inputs!$C$9*Inputs!$C$27*Inputs!$C$12*Inputs!$C$13*Inputs!$C$14)/Inputs!$C$15</f>
        <v>1.0248514470000002E-3</v>
      </c>
      <c r="O59" s="95">
        <f>(D59*Inputs!$C$9*Inputs!$C$28*Inputs!$C$12*Inputs!$C$13*Inputs!$C$14)/Inputs!$C$15</f>
        <v>4.1373632490000001E-3</v>
      </c>
    </row>
    <row r="60" spans="1:15" ht="15.5" x14ac:dyDescent="0.35">
      <c r="A60" s="4" t="s">
        <v>117</v>
      </c>
      <c r="B60" s="62" t="s">
        <v>109</v>
      </c>
      <c r="C60" s="63" t="s">
        <v>106</v>
      </c>
      <c r="D60" s="82">
        <v>0.10228</v>
      </c>
      <c r="E60" s="64">
        <f t="shared" si="0"/>
        <v>0.1</v>
      </c>
      <c r="F60" s="65">
        <f>D60*Inputs!$B$9*Inputs!$B$12</f>
        <v>0.89955260000000004</v>
      </c>
      <c r="G60" s="94">
        <f>(D60*Inputs!$B$9*Inputs!$B$23*Inputs!$B$12*Inputs!$B$13*Inputs!$B$14)/Inputs!$B$15</f>
        <v>2.4962584649999999E-4</v>
      </c>
      <c r="H60" s="94">
        <f>(D60*Inputs!$B$9*Inputs!$B$25*Inputs!$B$12*Inputs!$B$13*Inputs!$B$14)/Inputs!$B$15</f>
        <v>1.6012036279999999E-3</v>
      </c>
      <c r="I60" s="94">
        <f>(D60*Inputs!$B$9*Inputs!$B$27*Inputs!$B$12*Inputs!$B$13*Inputs!$B$14)/Inputs!$B$15</f>
        <v>2.4287920200000003E-3</v>
      </c>
      <c r="J60" s="94">
        <f>(D60*Inputs!$B$9*Inputs!$B$28*Inputs!$B$12*Inputs!$B$13*Inputs!$B$14)/Inputs!$B$15</f>
        <v>9.8051233399999993E-3</v>
      </c>
      <c r="K60" s="94">
        <f>(D60*Inputs!$B$9*Inputs!$B$18*Inputs!$B$12*Inputs!$B$13*Inputs!$B$14)/Inputs!$B$15</f>
        <v>3.7061567119999996E-4</v>
      </c>
      <c r="L60" s="95">
        <f>(D60*Inputs!$C$9*Inputs!$C$23*Inputs!$C$12*Inputs!$C$13*Inputs!$C$14)/Inputs!$C$15</f>
        <v>5.6671813800000004E-5</v>
      </c>
      <c r="M60" s="95">
        <f>(D60*Inputs!$C$9*Inputs!$C$25*Inputs!$C$12*Inputs!$C$13*Inputs!$C$14)/Inputs!$C$15</f>
        <v>1.6012036279999999E-3</v>
      </c>
      <c r="N60" s="95">
        <f>(D60*Inputs!$C$9*Inputs!$C$27*Inputs!$C$12*Inputs!$C$13*Inputs!$C$14)/Inputs!$C$15</f>
        <v>2.4287920200000003E-3</v>
      </c>
      <c r="O60" s="95">
        <f>(D60*Inputs!$C$9*Inputs!$C$28*Inputs!$C$12*Inputs!$C$13*Inputs!$C$14)/Inputs!$C$15</f>
        <v>9.8051233399999993E-3</v>
      </c>
    </row>
    <row r="61" spans="1:15" ht="15.5" x14ac:dyDescent="0.35">
      <c r="A61" s="4" t="s">
        <v>117</v>
      </c>
      <c r="B61" s="62" t="s">
        <v>109</v>
      </c>
      <c r="C61" s="63" t="s">
        <v>107</v>
      </c>
      <c r="D61" s="82">
        <f>D60*0.06</f>
        <v>6.1367999999999995E-3</v>
      </c>
      <c r="E61" s="70">
        <f>D61</f>
        <v>6.1367999999999995E-3</v>
      </c>
      <c r="F61" s="65">
        <f>D61*Inputs!$B$9*Inputs!$B$12</f>
        <v>5.3973155999999994E-2</v>
      </c>
      <c r="G61" s="94">
        <f>(D61*Inputs!$B$9*Inputs!$B$23*Inputs!$B$12*Inputs!$B$13*Inputs!$B$14)/Inputs!$B$15</f>
        <v>1.4977550789999997E-5</v>
      </c>
      <c r="H61" s="94">
        <f>(D61*Inputs!$B$9*Inputs!$B$25*Inputs!$B$12*Inputs!$B$13*Inputs!$B$14)/Inputs!$B$15</f>
        <v>9.607221768E-5</v>
      </c>
      <c r="I61" s="94">
        <f>(D61*Inputs!$B$9*Inputs!$B$27*Inputs!$B$12*Inputs!$B$13*Inputs!$B$14)/Inputs!$B$15</f>
        <v>1.4572752120000002E-4</v>
      </c>
      <c r="J61" s="94">
        <f>(D61*Inputs!$B$9*Inputs!$B$28*Inputs!$B$12*Inputs!$B$13*Inputs!$B$14)/Inputs!$B$15</f>
        <v>5.8830740040000009E-4</v>
      </c>
      <c r="K61" s="94">
        <f>(D61*Inputs!$B$9*Inputs!$B$18*Inputs!$B$12*Inputs!$B$13*Inputs!$B$14)/Inputs!$B$15</f>
        <v>2.2236940271999999E-5</v>
      </c>
      <c r="L61" s="95">
        <f>(D61*Inputs!$C$9*Inputs!$C$23*Inputs!$C$12*Inputs!$C$13*Inputs!$C$14)/Inputs!$C$15</f>
        <v>3.4003088279999997E-6</v>
      </c>
      <c r="M61" s="95">
        <f>(D61*Inputs!$C$9*Inputs!$C$25*Inputs!$C$12*Inputs!$C$13*Inputs!$C$14)/Inputs!$C$15</f>
        <v>9.607221768E-5</v>
      </c>
      <c r="N61" s="95">
        <f>(D61*Inputs!$C$9*Inputs!$C$27*Inputs!$C$12*Inputs!$C$13*Inputs!$C$14)/Inputs!$C$15</f>
        <v>1.4572752120000002E-4</v>
      </c>
      <c r="O61" s="95">
        <f>(D61*Inputs!$C$9*Inputs!$C$28*Inputs!$C$12*Inputs!$C$13*Inputs!$C$14)/Inputs!$C$15</f>
        <v>5.8830740040000009E-4</v>
      </c>
    </row>
    <row r="62" spans="1:15" ht="15.5" x14ac:dyDescent="0.35">
      <c r="A62" s="4" t="s">
        <v>122</v>
      </c>
      <c r="B62" s="62" t="s">
        <v>109</v>
      </c>
      <c r="C62" s="63" t="s">
        <v>106</v>
      </c>
      <c r="D62" s="82">
        <v>0.16722999999999999</v>
      </c>
      <c r="E62" s="64">
        <f t="shared" si="0"/>
        <v>0.17</v>
      </c>
      <c r="F62" s="65">
        <f>D62*Inputs!$B$9*Inputs!$B$12</f>
        <v>1.47078785</v>
      </c>
      <c r="G62" s="94">
        <f>(D62*Inputs!$B$9*Inputs!$B$23*Inputs!$B$12*Inputs!$B$13*Inputs!$B$14)/Inputs!$B$15</f>
        <v>4.0814362837499995E-4</v>
      </c>
      <c r="H62" s="94">
        <f>(D62*Inputs!$B$9*Inputs!$B$25*Inputs!$B$12*Inputs!$B$13*Inputs!$B$14)/Inputs!$B$15</f>
        <v>2.6180023730000002E-3</v>
      </c>
      <c r="I62" s="94">
        <f>(D62*Inputs!$B$9*Inputs!$B$27*Inputs!$B$12*Inputs!$B$13*Inputs!$B$14)/Inputs!$B$15</f>
        <v>3.9711271950000002E-3</v>
      </c>
      <c r="J62" s="94">
        <f>(D62*Inputs!$B$9*Inputs!$B$28*Inputs!$B$12*Inputs!$B$13*Inputs!$B$14)/Inputs!$B$15</f>
        <v>1.6031587564999998E-2</v>
      </c>
      <c r="K62" s="94">
        <f>(D62*Inputs!$B$9*Inputs!$B$18*Inputs!$B$12*Inputs!$B$13*Inputs!$B$14)/Inputs!$B$15</f>
        <v>6.0596459419999993E-4</v>
      </c>
      <c r="L62" s="95">
        <f>(D62*Inputs!$C$9*Inputs!$C$23*Inputs!$C$12*Inputs!$C$13*Inputs!$C$14)/Inputs!$C$15</f>
        <v>9.2659634549999996E-5</v>
      </c>
      <c r="M62" s="95">
        <f>(D62*Inputs!$C$9*Inputs!$C$25*Inputs!$C$12*Inputs!$C$13*Inputs!$C$14)/Inputs!$C$15</f>
        <v>2.6180023730000002E-3</v>
      </c>
      <c r="N62" s="95">
        <f>(D62*Inputs!$C$9*Inputs!$C$27*Inputs!$C$12*Inputs!$C$13*Inputs!$C$14)/Inputs!$C$15</f>
        <v>3.9711271950000002E-3</v>
      </c>
      <c r="O62" s="95">
        <f>(D62*Inputs!$C$9*Inputs!$C$28*Inputs!$C$12*Inputs!$C$13*Inputs!$C$14)/Inputs!$C$15</f>
        <v>1.6031587564999998E-2</v>
      </c>
    </row>
    <row r="63" spans="1:15" ht="15.5" x14ac:dyDescent="0.35">
      <c r="A63" s="4" t="s">
        <v>122</v>
      </c>
      <c r="B63" s="62" t="s">
        <v>109</v>
      </c>
      <c r="C63" s="63" t="s">
        <v>107</v>
      </c>
      <c r="D63" s="82">
        <f>D62*0.06</f>
        <v>1.0033799999999999E-2</v>
      </c>
      <c r="E63" s="70">
        <f t="shared" ref="E63:E65" si="2">D63</f>
        <v>1.0033799999999999E-2</v>
      </c>
      <c r="F63" s="65">
        <f>D63*Inputs!$B$9*Inputs!$B$12</f>
        <v>8.8247271000000002E-2</v>
      </c>
      <c r="G63" s="94">
        <f>(D63*Inputs!$B$9*Inputs!$B$23*Inputs!$B$12*Inputs!$B$13*Inputs!$B$14)/Inputs!$B$15</f>
        <v>2.4488617702499996E-5</v>
      </c>
      <c r="H63" s="94">
        <f>(D63*Inputs!$B$9*Inputs!$B$25*Inputs!$B$12*Inputs!$B$13*Inputs!$B$14)/Inputs!$B$15</f>
        <v>1.5708014238000002E-4</v>
      </c>
      <c r="I63" s="94">
        <f>(D63*Inputs!$B$9*Inputs!$B$27*Inputs!$B$12*Inputs!$B$13*Inputs!$B$14)/Inputs!$B$15</f>
        <v>2.3826763170000002E-4</v>
      </c>
      <c r="J63" s="94">
        <f>(D63*Inputs!$B$9*Inputs!$B$28*Inputs!$B$12*Inputs!$B$13*Inputs!$B$14)/Inputs!$B$15</f>
        <v>9.6189525390000014E-4</v>
      </c>
      <c r="K63" s="94">
        <f>(D63*Inputs!$B$9*Inputs!$B$18*Inputs!$B$12*Inputs!$B$13*Inputs!$B$14)/Inputs!$B$15</f>
        <v>3.6357875652000004E-5</v>
      </c>
      <c r="L63" s="95">
        <f>(D63*Inputs!$C$9*Inputs!$C$23*Inputs!$C$12*Inputs!$C$13*Inputs!$C$14)/Inputs!$C$15</f>
        <v>5.5595780730000005E-6</v>
      </c>
      <c r="M63" s="95">
        <f>(D63*Inputs!$C$9*Inputs!$C$25*Inputs!$C$12*Inputs!$C$13*Inputs!$C$14)/Inputs!$C$15</f>
        <v>1.5708014238000002E-4</v>
      </c>
      <c r="N63" s="95">
        <f>(D63*Inputs!$C$9*Inputs!$C$27*Inputs!$C$12*Inputs!$C$13*Inputs!$C$14)/Inputs!$C$15</f>
        <v>2.3826763170000002E-4</v>
      </c>
      <c r="O63" s="95">
        <f>(D63*Inputs!$C$9*Inputs!$C$28*Inputs!$C$12*Inputs!$C$13*Inputs!$C$14)/Inputs!$C$15</f>
        <v>9.6189525390000014E-4</v>
      </c>
    </row>
    <row r="64" spans="1:15" ht="15.5" x14ac:dyDescent="0.35">
      <c r="A64" s="4" t="s">
        <v>123</v>
      </c>
      <c r="B64" s="62" t="s">
        <v>109</v>
      </c>
      <c r="C64" s="63" t="s">
        <v>106</v>
      </c>
      <c r="D64" s="82">
        <v>4.2125000000000003E-2</v>
      </c>
      <c r="E64" s="70">
        <f t="shared" si="2"/>
        <v>4.2125000000000003E-2</v>
      </c>
      <c r="F64" s="65">
        <f>D64*Inputs!$B$9*Inputs!$B$12</f>
        <v>0.37048937500000007</v>
      </c>
      <c r="G64" s="94">
        <f>(D64*Inputs!$B$9*Inputs!$B$23*Inputs!$B$12*Inputs!$B$13*Inputs!$B$14)/Inputs!$B$15</f>
        <v>1.0281080156250001E-4</v>
      </c>
      <c r="H64" s="94">
        <f>(D64*Inputs!$B$9*Inputs!$B$25*Inputs!$B$12*Inputs!$B$13*Inputs!$B$14)/Inputs!$B$15</f>
        <v>6.594710875000001E-4</v>
      </c>
      <c r="I64" s="94">
        <f>(D64*Inputs!$B$9*Inputs!$B$27*Inputs!$B$12*Inputs!$B$13*Inputs!$B$14)/Inputs!$B$15</f>
        <v>1.0003213125E-3</v>
      </c>
      <c r="J64" s="94">
        <f>(D64*Inputs!$B$9*Inputs!$B$28*Inputs!$B$12*Inputs!$B$13*Inputs!$B$14)/Inputs!$B$15</f>
        <v>4.0383341875000001E-3</v>
      </c>
      <c r="K64" s="94">
        <f>(D64*Inputs!$B$9*Inputs!$B$18*Inputs!$B$12*Inputs!$B$13*Inputs!$B$14)/Inputs!$B$15</f>
        <v>1.5264162250000002E-4</v>
      </c>
      <c r="L64" s="95">
        <f>(D64*Inputs!$C$9*Inputs!$C$23*Inputs!$C$12*Inputs!$C$13*Inputs!$C$14)/Inputs!$C$15</f>
        <v>2.3340830625000005E-5</v>
      </c>
      <c r="M64" s="95">
        <f>(D64*Inputs!$C$9*Inputs!$C$25*Inputs!$C$12*Inputs!$C$13*Inputs!$C$14)/Inputs!$C$15</f>
        <v>6.594710875000001E-4</v>
      </c>
      <c r="N64" s="95">
        <f>(D64*Inputs!$C$9*Inputs!$C$27*Inputs!$C$12*Inputs!$C$13*Inputs!$C$14)/Inputs!$C$15</f>
        <v>1.0003213125E-3</v>
      </c>
      <c r="O64" s="95">
        <f>(D64*Inputs!$C$9*Inputs!$C$28*Inputs!$C$12*Inputs!$C$13*Inputs!$C$14)/Inputs!$C$15</f>
        <v>4.0383341875000001E-3</v>
      </c>
    </row>
    <row r="65" spans="1:15" ht="15.5" x14ac:dyDescent="0.35">
      <c r="A65" s="4" t="s">
        <v>123</v>
      </c>
      <c r="B65" s="62" t="s">
        <v>109</v>
      </c>
      <c r="C65" s="63" t="s">
        <v>107</v>
      </c>
      <c r="D65" s="82">
        <f>D64*0.06</f>
        <v>2.5275000000000002E-3</v>
      </c>
      <c r="E65" s="70">
        <f t="shared" si="2"/>
        <v>2.5275000000000002E-3</v>
      </c>
      <c r="F65" s="65">
        <f>D65*Inputs!$B$9*Inputs!$B$12</f>
        <v>2.2229362500000002E-2</v>
      </c>
      <c r="G65" s="94">
        <f>(D65*Inputs!$B$9*Inputs!$B$23*Inputs!$B$12*Inputs!$B$13*Inputs!$B$14)/Inputs!$B$15</f>
        <v>6.1686480937499998E-6</v>
      </c>
      <c r="H65" s="94">
        <f>(D65*Inputs!$B$9*Inputs!$B$25*Inputs!$B$12*Inputs!$B$13*Inputs!$B$14)/Inputs!$B$15</f>
        <v>3.9568265250000009E-5</v>
      </c>
      <c r="I65" s="94">
        <f>(D65*Inputs!$B$9*Inputs!$B$27*Inputs!$B$12*Inputs!$B$13*Inputs!$B$14)/Inputs!$B$15</f>
        <v>6.0019278750000007E-5</v>
      </c>
      <c r="J65" s="94">
        <f>(D65*Inputs!$B$9*Inputs!$B$28*Inputs!$B$12*Inputs!$B$13*Inputs!$B$14)/Inputs!$B$15</f>
        <v>2.4230005125000005E-4</v>
      </c>
      <c r="K65" s="94">
        <f>(D65*Inputs!$B$9*Inputs!$B$18*Inputs!$B$12*Inputs!$B$13*Inputs!$B$14)/Inputs!$B$15</f>
        <v>9.1584973499999996E-6</v>
      </c>
      <c r="L65" s="95">
        <f>(D65*Inputs!$C$9*Inputs!$C$23*Inputs!$C$12*Inputs!$C$13*Inputs!$C$14)/Inputs!$C$15</f>
        <v>1.4004498375000002E-6</v>
      </c>
      <c r="M65" s="95">
        <f>(D65*Inputs!$C$9*Inputs!$C$25*Inputs!$C$12*Inputs!$C$13*Inputs!$C$14)/Inputs!$C$15</f>
        <v>3.9568265250000009E-5</v>
      </c>
      <c r="N65" s="95">
        <f>(D65*Inputs!$C$9*Inputs!$C$27*Inputs!$C$12*Inputs!$C$13*Inputs!$C$14)/Inputs!$C$15</f>
        <v>6.0019278750000007E-5</v>
      </c>
      <c r="O65" s="95">
        <f>(D65*Inputs!$C$9*Inputs!$C$28*Inputs!$C$12*Inputs!$C$13*Inputs!$C$14)/Inputs!$C$15</f>
        <v>2.4230005125000005E-4</v>
      </c>
    </row>
    <row r="66" spans="1:15" ht="15" customHeight="1" x14ac:dyDescent="0.35">
      <c r="A66" s="4" t="s">
        <v>124</v>
      </c>
      <c r="B66" s="62" t="s">
        <v>105</v>
      </c>
      <c r="C66" s="63" t="s">
        <v>106</v>
      </c>
      <c r="D66" s="97">
        <v>54.9</v>
      </c>
      <c r="E66" s="92">
        <f>ROUND(D66, 0)</f>
        <v>55</v>
      </c>
      <c r="F66" s="65">
        <f>D66*Inputs!$B$9*Inputs!$B$12</f>
        <v>482.84550000000002</v>
      </c>
      <c r="G66" s="94">
        <f>(D66*Inputs!$B$9*Inputs!$B$23*Inputs!$B$12*Inputs!$B$13*Inputs!$B$14)/Inputs!$B$15</f>
        <v>0.13398962624999999</v>
      </c>
      <c r="H66" s="94">
        <f>(D66*Inputs!$B$9*Inputs!$B$25*Inputs!$B$12*Inputs!$B$13*Inputs!$B$14)/Inputs!$B$15</f>
        <v>0.8594649900000001</v>
      </c>
      <c r="I66" s="94">
        <f>(D66*Inputs!$B$9*Inputs!$B$27*Inputs!$B$12*Inputs!$B$13*Inputs!$B$14)/Inputs!$B$15</f>
        <v>1.3036828500000002</v>
      </c>
      <c r="J66" s="94">
        <f>(D66*Inputs!$B$9*Inputs!$B$28*Inputs!$B$12*Inputs!$B$13*Inputs!$B$14)/Inputs!$B$15</f>
        <v>5.2630159499999998</v>
      </c>
      <c r="K66" s="94">
        <f>(D66*Inputs!$B$9*Inputs!$B$18*Inputs!$B$12*Inputs!$B$13*Inputs!$B$14)/Inputs!$B$15</f>
        <v>0.19893234600000001</v>
      </c>
      <c r="L66" s="95">
        <f>(D66*Inputs!$C$9*Inputs!$C$23*Inputs!$C$12*Inputs!$C$13*Inputs!$C$14)/Inputs!$C$15</f>
        <v>3.0419266500000004E-2</v>
      </c>
      <c r="M66" s="95">
        <f>(D66*Inputs!$C$9*Inputs!$C$25*Inputs!$C$12*Inputs!$C$13*Inputs!$C$14)/Inputs!$C$15</f>
        <v>0.8594649900000001</v>
      </c>
      <c r="N66" s="95">
        <f>(D66*Inputs!$C$9*Inputs!$C$27*Inputs!$C$12*Inputs!$C$13*Inputs!$C$14)/Inputs!$C$15</f>
        <v>1.3036828500000002</v>
      </c>
      <c r="O66" s="95">
        <f>(D66*Inputs!$C$9*Inputs!$C$28*Inputs!$C$12*Inputs!$C$13*Inputs!$C$14)/Inputs!$C$15</f>
        <v>5.2630159499999998</v>
      </c>
    </row>
    <row r="67" spans="1:15" ht="15" customHeight="1" x14ac:dyDescent="0.35">
      <c r="A67" s="4" t="s">
        <v>124</v>
      </c>
      <c r="B67" s="62" t="s">
        <v>109</v>
      </c>
      <c r="C67" s="63" t="s">
        <v>106</v>
      </c>
      <c r="D67" s="97">
        <v>0.59499999999999997</v>
      </c>
      <c r="E67" s="64">
        <f t="shared" si="0"/>
        <v>0.6</v>
      </c>
      <c r="F67" s="65">
        <f>D67*Inputs!$B$9*Inputs!$B$12</f>
        <v>5.2330249999999996</v>
      </c>
      <c r="G67" s="94">
        <f>(D67*Inputs!$B$9*Inputs!$B$23*Inputs!$B$12*Inputs!$B$13*Inputs!$B$14)/Inputs!$B$15</f>
        <v>1.4521644374999999E-3</v>
      </c>
      <c r="H67" s="94">
        <f>(D67*Inputs!$B$9*Inputs!$B$25*Inputs!$B$12*Inputs!$B$13*Inputs!$B$14)/Inputs!$B$15</f>
        <v>9.314784500000001E-3</v>
      </c>
      <c r="I67" s="94">
        <f>(D67*Inputs!$B$9*Inputs!$B$27*Inputs!$B$12*Inputs!$B$13*Inputs!$B$14)/Inputs!$B$15</f>
        <v>1.41291675E-2</v>
      </c>
      <c r="J67" s="94">
        <f>(D67*Inputs!$B$9*Inputs!$B$28*Inputs!$B$12*Inputs!$B$13*Inputs!$B$14)/Inputs!$B$15</f>
        <v>5.7039972500000001E-2</v>
      </c>
      <c r="K67" s="94">
        <f>(D67*Inputs!$B$9*Inputs!$B$18*Inputs!$B$12*Inputs!$B$13*Inputs!$B$14)/Inputs!$B$15</f>
        <v>2.1560062999999995E-3</v>
      </c>
      <c r="L67" s="95">
        <f>(D67*Inputs!$C$9*Inputs!$C$23*Inputs!$C$12*Inputs!$C$13*Inputs!$C$14)/Inputs!$C$15</f>
        <v>3.2968057499999998E-4</v>
      </c>
      <c r="M67" s="95">
        <f>(D67*Inputs!$C$9*Inputs!$C$25*Inputs!$C$12*Inputs!$C$13*Inputs!$C$14)/Inputs!$C$15</f>
        <v>9.314784500000001E-3</v>
      </c>
      <c r="N67" s="95">
        <f>(D67*Inputs!$C$9*Inputs!$C$27*Inputs!$C$12*Inputs!$C$13*Inputs!$C$14)/Inputs!$C$15</f>
        <v>1.41291675E-2</v>
      </c>
      <c r="O67" s="95">
        <f>(D67*Inputs!$C$9*Inputs!$C$28*Inputs!$C$12*Inputs!$C$13*Inputs!$C$14)/Inputs!$C$15</f>
        <v>5.7039972500000001E-2</v>
      </c>
    </row>
    <row r="68" spans="1:15" ht="15" customHeight="1" x14ac:dyDescent="0.35">
      <c r="A68" s="4" t="s">
        <v>125</v>
      </c>
      <c r="B68" s="62" t="s">
        <v>105</v>
      </c>
      <c r="C68" s="63" t="s">
        <v>106</v>
      </c>
      <c r="D68" s="97">
        <v>182</v>
      </c>
      <c r="E68" s="92">
        <f>ROUND(D68, 0)</f>
        <v>182</v>
      </c>
      <c r="F68" s="65">
        <f>D68*Inputs!$B$9*Inputs!$B$12</f>
        <v>1600.69</v>
      </c>
      <c r="G68" s="94">
        <f>(D68*Inputs!$B$9*Inputs!$B$23*Inputs!$B$12*Inputs!$B$13*Inputs!$B$14)/Inputs!$B$15</f>
        <v>0.444191475</v>
      </c>
      <c r="H68" s="94">
        <f>(D68*Inputs!$B$9*Inputs!$B$25*Inputs!$B$12*Inputs!$B$13*Inputs!$B$14)/Inputs!$B$15</f>
        <v>2.8492282000000007</v>
      </c>
      <c r="I68" s="94">
        <f>(D68*Inputs!$B$9*Inputs!$B$27*Inputs!$B$12*Inputs!$B$13*Inputs!$B$14)/Inputs!$B$15</f>
        <v>4.3218630000000005</v>
      </c>
      <c r="J68" s="94">
        <f>(D68*Inputs!$B$9*Inputs!$B$28*Inputs!$B$12*Inputs!$B$13*Inputs!$B$14)/Inputs!$B$15</f>
        <v>17.447521000000002</v>
      </c>
      <c r="K68" s="94">
        <f>(D68*Inputs!$B$9*Inputs!$B$18*Inputs!$B$12*Inputs!$B$13*Inputs!$B$14)/Inputs!$B$15</f>
        <v>0.65948427999999992</v>
      </c>
      <c r="L68" s="95">
        <f>(D68*Inputs!$C$9*Inputs!$C$23*Inputs!$C$12*Inputs!$C$13*Inputs!$C$14)/Inputs!$C$15</f>
        <v>0.10084347</v>
      </c>
      <c r="M68" s="95">
        <f>(D68*Inputs!$C$9*Inputs!$C$25*Inputs!$C$12*Inputs!$C$13*Inputs!$C$14)/Inputs!$C$15</f>
        <v>2.8492282000000007</v>
      </c>
      <c r="N68" s="95">
        <f>(D68*Inputs!$C$9*Inputs!$C$27*Inputs!$C$12*Inputs!$C$13*Inputs!$C$14)/Inputs!$C$15</f>
        <v>4.3218630000000005</v>
      </c>
      <c r="O68" s="95">
        <f>(D68*Inputs!$C$9*Inputs!$C$28*Inputs!$C$12*Inputs!$C$13*Inputs!$C$14)/Inputs!$C$15</f>
        <v>17.447521000000002</v>
      </c>
    </row>
    <row r="69" spans="1:15" ht="15" customHeight="1" x14ac:dyDescent="0.35">
      <c r="A69" s="4" t="s">
        <v>125</v>
      </c>
      <c r="B69" s="62" t="s">
        <v>109</v>
      </c>
      <c r="C69" s="63" t="s">
        <v>106</v>
      </c>
      <c r="D69" s="97">
        <v>6.35</v>
      </c>
      <c r="E69" s="64">
        <f t="shared" si="0"/>
        <v>6.35</v>
      </c>
      <c r="F69" s="65">
        <f>D69*Inputs!$B$9*Inputs!$B$12</f>
        <v>55.84825</v>
      </c>
      <c r="G69" s="94">
        <f>(D69*Inputs!$B$9*Inputs!$B$23*Inputs!$B$12*Inputs!$B$13*Inputs!$B$14)/Inputs!$B$15</f>
        <v>1.5497889375000001E-2</v>
      </c>
      <c r="H69" s="94">
        <f>(D69*Inputs!$B$9*Inputs!$B$25*Inputs!$B$12*Inputs!$B$13*Inputs!$B$14)/Inputs!$B$15</f>
        <v>9.9409885000000003E-2</v>
      </c>
      <c r="I69" s="94">
        <f>(D69*Inputs!$B$9*Inputs!$B$27*Inputs!$B$12*Inputs!$B$13*Inputs!$B$14)/Inputs!$B$15</f>
        <v>0.15079027500000003</v>
      </c>
      <c r="J69" s="94">
        <f>(D69*Inputs!$B$9*Inputs!$B$28*Inputs!$B$12*Inputs!$B$13*Inputs!$B$14)/Inputs!$B$15</f>
        <v>0.60874592500000002</v>
      </c>
      <c r="K69" s="94">
        <f>(D69*Inputs!$B$9*Inputs!$B$18*Inputs!$B$12*Inputs!$B$13*Inputs!$B$14)/Inputs!$B$15</f>
        <v>2.3009478999999999E-2</v>
      </c>
      <c r="L69" s="95">
        <f>(D69*Inputs!$C$9*Inputs!$C$23*Inputs!$C$12*Inputs!$C$13*Inputs!$C$14)/Inputs!$C$15</f>
        <v>3.5184397500000004E-3</v>
      </c>
      <c r="M69" s="95">
        <f>(D69*Inputs!$C$9*Inputs!$C$25*Inputs!$C$12*Inputs!$C$13*Inputs!$C$14)/Inputs!$C$15</f>
        <v>9.9409885000000003E-2</v>
      </c>
      <c r="N69" s="95">
        <f>(D69*Inputs!$C$9*Inputs!$C$27*Inputs!$C$12*Inputs!$C$13*Inputs!$C$14)/Inputs!$C$15</f>
        <v>0.15079027500000003</v>
      </c>
      <c r="O69" s="95">
        <f>(D69*Inputs!$C$9*Inputs!$C$28*Inputs!$C$12*Inputs!$C$13*Inputs!$C$14)/Inputs!$C$15</f>
        <v>0.60874592500000002</v>
      </c>
    </row>
    <row r="70" spans="1:15" ht="15" customHeight="1" x14ac:dyDescent="0.35">
      <c r="A70" s="4" t="s">
        <v>126</v>
      </c>
      <c r="B70" s="62" t="s">
        <v>105</v>
      </c>
      <c r="C70" s="63" t="s">
        <v>106</v>
      </c>
      <c r="D70" s="97">
        <v>36.200000000000003</v>
      </c>
      <c r="E70" s="92">
        <f>ROUND(D70, 0)</f>
        <v>36</v>
      </c>
      <c r="F70" s="65">
        <f>D70*Inputs!$B$9*Inputs!$B$12</f>
        <v>318.37900000000002</v>
      </c>
      <c r="G70" s="94">
        <f>(D70*Inputs!$B$9*Inputs!$B$23*Inputs!$B$12*Inputs!$B$13*Inputs!$B$14)/Inputs!$B$15</f>
        <v>8.835017249999999E-2</v>
      </c>
      <c r="H70" s="94">
        <f>(D70*Inputs!$B$9*Inputs!$B$25*Inputs!$B$12*Inputs!$B$13*Inputs!$B$14)/Inputs!$B$15</f>
        <v>0.56671461999999995</v>
      </c>
      <c r="I70" s="94">
        <f>(D70*Inputs!$B$9*Inputs!$B$27*Inputs!$B$12*Inputs!$B$13*Inputs!$B$14)/Inputs!$B$15</f>
        <v>0.85962330000000009</v>
      </c>
      <c r="J70" s="94">
        <f>(D70*Inputs!$B$9*Inputs!$B$28*Inputs!$B$12*Inputs!$B$13*Inputs!$B$14)/Inputs!$B$15</f>
        <v>3.4703311000000006</v>
      </c>
      <c r="K70" s="94">
        <f>(D70*Inputs!$B$9*Inputs!$B$18*Inputs!$B$12*Inputs!$B$13*Inputs!$B$14)/Inputs!$B$15</f>
        <v>0.13117214799999999</v>
      </c>
      <c r="L70" s="95">
        <f>(D70*Inputs!$C$9*Inputs!$C$23*Inputs!$C$12*Inputs!$C$13*Inputs!$C$14)/Inputs!$C$15</f>
        <v>2.0057877000000005E-2</v>
      </c>
      <c r="M70" s="95">
        <f>(D70*Inputs!$C$9*Inputs!$C$25*Inputs!$C$12*Inputs!$C$13*Inputs!$C$14)/Inputs!$C$15</f>
        <v>0.56671461999999995</v>
      </c>
      <c r="N70" s="95">
        <f>(D70*Inputs!$C$9*Inputs!$C$27*Inputs!$C$12*Inputs!$C$13*Inputs!$C$14)/Inputs!$C$15</f>
        <v>0.85962330000000009</v>
      </c>
      <c r="O70" s="95">
        <f>(D70*Inputs!$C$9*Inputs!$C$28*Inputs!$C$12*Inputs!$C$13*Inputs!$C$14)/Inputs!$C$15</f>
        <v>3.4703311000000006</v>
      </c>
    </row>
    <row r="71" spans="1:15" ht="15" customHeight="1" x14ac:dyDescent="0.35">
      <c r="A71" s="4" t="s">
        <v>126</v>
      </c>
      <c r="B71" s="62" t="s">
        <v>109</v>
      </c>
      <c r="C71" s="63" t="s">
        <v>106</v>
      </c>
      <c r="D71" s="97">
        <v>1.27</v>
      </c>
      <c r="E71" s="64">
        <f t="shared" si="0"/>
        <v>1.27</v>
      </c>
      <c r="F71" s="65">
        <f>D71*Inputs!$B$9*Inputs!$B$12</f>
        <v>11.169650000000001</v>
      </c>
      <c r="G71" s="94">
        <f>(D71*Inputs!$B$9*Inputs!$B$23*Inputs!$B$12*Inputs!$B$13*Inputs!$B$14)/Inputs!$B$15</f>
        <v>3.0995778749999996E-3</v>
      </c>
      <c r="H71" s="94">
        <f>(D71*Inputs!$B$9*Inputs!$B$25*Inputs!$B$12*Inputs!$B$13*Inputs!$B$14)/Inputs!$B$15</f>
        <v>1.9881976999999999E-2</v>
      </c>
      <c r="I71" s="94">
        <f>(D71*Inputs!$B$9*Inputs!$B$27*Inputs!$B$12*Inputs!$B$13*Inputs!$B$14)/Inputs!$B$15</f>
        <v>3.0158055000000003E-2</v>
      </c>
      <c r="J71" s="94">
        <f>(D71*Inputs!$B$9*Inputs!$B$28*Inputs!$B$12*Inputs!$B$13*Inputs!$B$14)/Inputs!$B$15</f>
        <v>0.121749185</v>
      </c>
      <c r="K71" s="94">
        <f>(D71*Inputs!$B$9*Inputs!$B$18*Inputs!$B$12*Inputs!$B$13*Inputs!$B$14)/Inputs!$B$15</f>
        <v>4.6018957999999993E-3</v>
      </c>
      <c r="L71" s="95">
        <f>(D71*Inputs!$C$9*Inputs!$C$23*Inputs!$C$12*Inputs!$C$13*Inputs!$C$14)/Inputs!$C$15</f>
        <v>7.0368795000000004E-4</v>
      </c>
      <c r="M71" s="95">
        <f>(D71*Inputs!$C$9*Inputs!$C$25*Inputs!$C$12*Inputs!$C$13*Inputs!$C$14)/Inputs!$C$15</f>
        <v>1.9881976999999999E-2</v>
      </c>
      <c r="N71" s="95">
        <f>(D71*Inputs!$C$9*Inputs!$C$27*Inputs!$C$12*Inputs!$C$13*Inputs!$C$14)/Inputs!$C$15</f>
        <v>3.0158055000000003E-2</v>
      </c>
      <c r="O71" s="95">
        <f>(D71*Inputs!$C$9*Inputs!$C$28*Inputs!$C$12*Inputs!$C$13*Inputs!$C$14)/Inputs!$C$15</f>
        <v>0.121749185</v>
      </c>
    </row>
    <row r="72" spans="1:15" ht="15" customHeight="1" x14ac:dyDescent="0.35">
      <c r="A72" s="4" t="s">
        <v>127</v>
      </c>
      <c r="B72" s="62" t="s">
        <v>105</v>
      </c>
      <c r="C72" s="63" t="s">
        <v>106</v>
      </c>
      <c r="D72" s="97">
        <v>101</v>
      </c>
      <c r="E72" s="92">
        <f>ROUND(D72, 0)</f>
        <v>101</v>
      </c>
      <c r="F72" s="65">
        <f>D72*Inputs!$B$9*Inputs!$B$12</f>
        <v>888.29500000000007</v>
      </c>
      <c r="G72" s="94">
        <f>(D72*Inputs!$B$9*Inputs!$B$23*Inputs!$B$12*Inputs!$B$13*Inputs!$B$14)/Inputs!$B$15</f>
        <v>0.24650186249999997</v>
      </c>
      <c r="H72" s="94">
        <f>(D72*Inputs!$B$9*Inputs!$B$25*Inputs!$B$12*Inputs!$B$13*Inputs!$B$14)/Inputs!$B$15</f>
        <v>1.5811651000000002</v>
      </c>
      <c r="I72" s="94">
        <f>(D72*Inputs!$B$9*Inputs!$B$27*Inputs!$B$12*Inputs!$B$13*Inputs!$B$14)/Inputs!$B$15</f>
        <v>2.3983965</v>
      </c>
      <c r="J72" s="94">
        <f>(D72*Inputs!$B$9*Inputs!$B$28*Inputs!$B$12*Inputs!$B$13*Inputs!$B$14)/Inputs!$B$15</f>
        <v>9.6824155000000012</v>
      </c>
      <c r="K72" s="94">
        <f>(D72*Inputs!$B$9*Inputs!$B$18*Inputs!$B$12*Inputs!$B$13*Inputs!$B$14)/Inputs!$B$15</f>
        <v>0.36597753999999999</v>
      </c>
      <c r="L72" s="95">
        <f>(D72*Inputs!$C$9*Inputs!$C$23*Inputs!$C$12*Inputs!$C$13*Inputs!$C$14)/Inputs!$C$15</f>
        <v>5.5962584999999995E-2</v>
      </c>
      <c r="M72" s="95">
        <f>(D72*Inputs!$C$9*Inputs!$C$25*Inputs!$C$12*Inputs!$C$13*Inputs!$C$14)/Inputs!$C$15</f>
        <v>1.5811651000000002</v>
      </c>
      <c r="N72" s="95">
        <f>(D72*Inputs!$C$9*Inputs!$C$27*Inputs!$C$12*Inputs!$C$13*Inputs!$C$14)/Inputs!$C$15</f>
        <v>2.3983965</v>
      </c>
      <c r="O72" s="95">
        <f>(D72*Inputs!$C$9*Inputs!$C$28*Inputs!$C$12*Inputs!$C$13*Inputs!$C$14)/Inputs!$C$15</f>
        <v>9.6824155000000012</v>
      </c>
    </row>
    <row r="73" spans="1:15" ht="15" customHeight="1" x14ac:dyDescent="0.35">
      <c r="A73" s="4" t="s">
        <v>127</v>
      </c>
      <c r="B73" s="62" t="s">
        <v>109</v>
      </c>
      <c r="C73" s="63" t="s">
        <v>106</v>
      </c>
      <c r="D73" s="97">
        <v>2.74</v>
      </c>
      <c r="E73" s="64">
        <f t="shared" si="0"/>
        <v>2.74</v>
      </c>
      <c r="F73" s="65">
        <f>D73*Inputs!$B$9*Inputs!$B$12</f>
        <v>24.098300000000002</v>
      </c>
      <c r="G73" s="94">
        <f>(D73*Inputs!$B$9*Inputs!$B$23*Inputs!$B$12*Inputs!$B$13*Inputs!$B$14)/Inputs!$B$15</f>
        <v>6.6872782500000004E-3</v>
      </c>
      <c r="H73" s="94">
        <f>(D73*Inputs!$B$9*Inputs!$B$25*Inputs!$B$12*Inputs!$B$13*Inputs!$B$14)/Inputs!$B$15</f>
        <v>4.2894974000000016E-2</v>
      </c>
      <c r="I73" s="94">
        <f>(D73*Inputs!$B$9*Inputs!$B$27*Inputs!$B$12*Inputs!$B$13*Inputs!$B$14)/Inputs!$B$15</f>
        <v>6.5065410000000018E-2</v>
      </c>
      <c r="J73" s="94">
        <f>(D73*Inputs!$B$9*Inputs!$B$28*Inputs!$B$12*Inputs!$B$13*Inputs!$B$14)/Inputs!$B$15</f>
        <v>0.26267147000000007</v>
      </c>
      <c r="K73" s="94">
        <f>(D73*Inputs!$B$9*Inputs!$B$18*Inputs!$B$12*Inputs!$B$13*Inputs!$B$14)/Inputs!$B$15</f>
        <v>9.9284996000000032E-3</v>
      </c>
      <c r="L73" s="95">
        <f>(D73*Inputs!$C$9*Inputs!$C$23*Inputs!$C$12*Inputs!$C$13*Inputs!$C$14)/Inputs!$C$15</f>
        <v>1.5181929000000003E-3</v>
      </c>
      <c r="M73" s="95">
        <f>(D73*Inputs!$C$9*Inputs!$C$25*Inputs!$C$12*Inputs!$C$13*Inputs!$C$14)/Inputs!$C$15</f>
        <v>4.2894974000000016E-2</v>
      </c>
      <c r="N73" s="95">
        <f>(D73*Inputs!$C$9*Inputs!$C$27*Inputs!$C$12*Inputs!$C$13*Inputs!$C$14)/Inputs!$C$15</f>
        <v>6.5065410000000018E-2</v>
      </c>
      <c r="O73" s="95">
        <f>(D73*Inputs!$C$9*Inputs!$C$28*Inputs!$C$12*Inputs!$C$13*Inputs!$C$14)/Inputs!$C$15</f>
        <v>0.26267147000000007</v>
      </c>
    </row>
    <row r="74" spans="1:15" ht="15" customHeight="1" x14ac:dyDescent="0.35">
      <c r="A74" s="4" t="s">
        <v>128</v>
      </c>
      <c r="B74" s="62" t="s">
        <v>105</v>
      </c>
      <c r="C74" s="63" t="s">
        <v>106</v>
      </c>
      <c r="D74" s="97">
        <v>58.1</v>
      </c>
      <c r="E74" s="92">
        <f>ROUND(D74, 0)</f>
        <v>58</v>
      </c>
      <c r="F74" s="65">
        <f>D74*Inputs!$B$9*Inputs!$B$12</f>
        <v>510.98950000000002</v>
      </c>
      <c r="G74" s="94">
        <f>(D74*Inputs!$B$9*Inputs!$B$23*Inputs!$B$12*Inputs!$B$13*Inputs!$B$14)/Inputs!$B$15</f>
        <v>0.14179958625</v>
      </c>
      <c r="H74" s="94">
        <f>(D74*Inputs!$B$9*Inputs!$B$25*Inputs!$B$12*Inputs!$B$13*Inputs!$B$14)/Inputs!$B$15</f>
        <v>0.90956131000000007</v>
      </c>
      <c r="I74" s="94">
        <f>(D74*Inputs!$B$9*Inputs!$B$27*Inputs!$B$12*Inputs!$B$13*Inputs!$B$14)/Inputs!$B$15</f>
        <v>1.3796716500000004</v>
      </c>
      <c r="J74" s="94">
        <f>(D74*Inputs!$B$9*Inputs!$B$28*Inputs!$B$12*Inputs!$B$13*Inputs!$B$14)/Inputs!$B$15</f>
        <v>5.5697855499999998</v>
      </c>
      <c r="K74" s="94">
        <f>(D74*Inputs!$B$9*Inputs!$B$18*Inputs!$B$12*Inputs!$B$13*Inputs!$B$14)/Inputs!$B$15</f>
        <v>0.210527674</v>
      </c>
      <c r="L74" s="95">
        <f>(D74*Inputs!$C$9*Inputs!$C$23*Inputs!$C$12*Inputs!$C$13*Inputs!$C$14)/Inputs!$C$15</f>
        <v>3.2192338500000008E-2</v>
      </c>
      <c r="M74" s="95">
        <f>(D74*Inputs!$C$9*Inputs!$C$25*Inputs!$C$12*Inputs!$C$13*Inputs!$C$14)/Inputs!$C$15</f>
        <v>0.90956131000000007</v>
      </c>
      <c r="N74" s="95">
        <f>(D74*Inputs!$C$9*Inputs!$C$27*Inputs!$C$12*Inputs!$C$13*Inputs!$C$14)/Inputs!$C$15</f>
        <v>1.3796716500000004</v>
      </c>
      <c r="O74" s="95">
        <f>(D74*Inputs!$C$9*Inputs!$C$28*Inputs!$C$12*Inputs!$C$13*Inputs!$C$14)/Inputs!$C$15</f>
        <v>5.5697855499999998</v>
      </c>
    </row>
    <row r="75" spans="1:15" ht="15" customHeight="1" x14ac:dyDescent="0.35">
      <c r="A75" s="4" t="s">
        <v>128</v>
      </c>
      <c r="B75" s="62" t="s">
        <v>109</v>
      </c>
      <c r="C75" s="63" t="s">
        <v>106</v>
      </c>
      <c r="D75" s="97">
        <v>1.57</v>
      </c>
      <c r="E75" s="64">
        <f t="shared" ref="E75:E80" si="3">ROUND(D75, 2)</f>
        <v>1.57</v>
      </c>
      <c r="F75" s="65">
        <f>D75*Inputs!$B$9*Inputs!$B$12</f>
        <v>13.808150000000001</v>
      </c>
      <c r="G75" s="94">
        <f>(D75*Inputs!$B$9*Inputs!$B$23*Inputs!$B$12*Inputs!$B$13*Inputs!$B$14)/Inputs!$B$15</f>
        <v>3.8317616250000005E-3</v>
      </c>
      <c r="H75" s="94">
        <f>(D75*Inputs!$B$9*Inputs!$B$25*Inputs!$B$12*Inputs!$B$13*Inputs!$B$14)/Inputs!$B$15</f>
        <v>2.4578507000000003E-2</v>
      </c>
      <c r="I75" s="94">
        <f>(D75*Inputs!$B$9*Inputs!$B$27*Inputs!$B$12*Inputs!$B$13*Inputs!$B$14)/Inputs!$B$15</f>
        <v>3.7282005000000007E-2</v>
      </c>
      <c r="J75" s="94">
        <f>(D75*Inputs!$B$9*Inputs!$B$28*Inputs!$B$12*Inputs!$B$13*Inputs!$B$14)/Inputs!$B$15</f>
        <v>0.15050883500000004</v>
      </c>
      <c r="K75" s="94">
        <f>(D75*Inputs!$B$9*Inputs!$B$18*Inputs!$B$12*Inputs!$B$13*Inputs!$B$14)/Inputs!$B$15</f>
        <v>5.6889578E-3</v>
      </c>
      <c r="L75" s="95">
        <f>(D75*Inputs!$C$9*Inputs!$C$23*Inputs!$C$12*Inputs!$C$13*Inputs!$C$14)/Inputs!$C$15</f>
        <v>8.6991345000000009E-4</v>
      </c>
      <c r="M75" s="95">
        <f>(D75*Inputs!$C$9*Inputs!$C$25*Inputs!$C$12*Inputs!$C$13*Inputs!$C$14)/Inputs!$C$15</f>
        <v>2.4578507000000003E-2</v>
      </c>
      <c r="N75" s="95">
        <f>(D75*Inputs!$C$9*Inputs!$C$27*Inputs!$C$12*Inputs!$C$13*Inputs!$C$14)/Inputs!$C$15</f>
        <v>3.7282005000000007E-2</v>
      </c>
      <c r="O75" s="95">
        <f>(D75*Inputs!$C$9*Inputs!$C$28*Inputs!$C$12*Inputs!$C$13*Inputs!$C$14)/Inputs!$C$15</f>
        <v>0.15050883500000004</v>
      </c>
    </row>
    <row r="76" spans="1:15" ht="15" customHeight="1" x14ac:dyDescent="0.35">
      <c r="A76" s="4" t="s">
        <v>129</v>
      </c>
      <c r="B76" s="62" t="s">
        <v>105</v>
      </c>
      <c r="C76" s="63" t="s">
        <v>106</v>
      </c>
      <c r="D76" s="98">
        <v>3.6799999999999999E-2</v>
      </c>
      <c r="E76" s="70">
        <f t="shared" ref="E76:E79" si="4">D76</f>
        <v>3.6799999999999999E-2</v>
      </c>
      <c r="F76" s="65">
        <f>D76*Inputs!$B$9*Inputs!$B$12</f>
        <v>0.323656</v>
      </c>
      <c r="G76" s="94">
        <f>(D76*Inputs!$B$9*Inputs!$B$23*Inputs!$B$12*Inputs!$B$13*Inputs!$B$14)/Inputs!$B$15</f>
        <v>8.9814540000000002E-5</v>
      </c>
      <c r="H76" s="94">
        <f>(D76*Inputs!$B$9*Inputs!$B$25*Inputs!$B$12*Inputs!$B$13*Inputs!$B$14)/Inputs!$B$15</f>
        <v>5.7610768000000017E-4</v>
      </c>
      <c r="I76" s="94">
        <f>(D76*Inputs!$B$9*Inputs!$B$27*Inputs!$B$12*Inputs!$B$13*Inputs!$B$14)/Inputs!$B$15</f>
        <v>8.7387120000000009E-4</v>
      </c>
      <c r="J76" s="94">
        <f>(D76*Inputs!$B$9*Inputs!$B$28*Inputs!$B$12*Inputs!$B$13*Inputs!$B$14)/Inputs!$B$15</f>
        <v>3.5278504E-3</v>
      </c>
      <c r="K76" s="94">
        <f>(D76*Inputs!$B$9*Inputs!$B$18*Inputs!$B$12*Inputs!$B$13*Inputs!$B$14)/Inputs!$B$15</f>
        <v>1.3334627199999998E-4</v>
      </c>
      <c r="L76" s="95">
        <f>(D76*Inputs!$C$9*Inputs!$C$23*Inputs!$C$12*Inputs!$C$13*Inputs!$C$14)/Inputs!$C$15</f>
        <v>2.0390328E-5</v>
      </c>
      <c r="M76" s="95">
        <f>(D76*Inputs!$C$9*Inputs!$C$25*Inputs!$C$12*Inputs!$C$13*Inputs!$C$14)/Inputs!$C$15</f>
        <v>5.7610768000000017E-4</v>
      </c>
      <c r="N76" s="95">
        <f>(D76*Inputs!$C$9*Inputs!$C$27*Inputs!$C$12*Inputs!$C$13*Inputs!$C$14)/Inputs!$C$15</f>
        <v>8.7387120000000009E-4</v>
      </c>
      <c r="O76" s="95">
        <f>(D76*Inputs!$C$9*Inputs!$C$28*Inputs!$C$12*Inputs!$C$13*Inputs!$C$14)/Inputs!$C$15</f>
        <v>3.5278504E-3</v>
      </c>
    </row>
    <row r="77" spans="1:15" ht="15" customHeight="1" x14ac:dyDescent="0.35">
      <c r="A77" s="4" t="s">
        <v>129</v>
      </c>
      <c r="B77" s="62" t="s">
        <v>105</v>
      </c>
      <c r="C77" s="63" t="s">
        <v>107</v>
      </c>
      <c r="D77" s="98">
        <f>D76*0.06</f>
        <v>2.2079999999999999E-3</v>
      </c>
      <c r="E77" s="70">
        <f t="shared" si="4"/>
        <v>2.2079999999999999E-3</v>
      </c>
      <c r="F77" s="65">
        <f>D77*Inputs!$B$9*Inputs!$B$12</f>
        <v>1.9419359999999997E-2</v>
      </c>
      <c r="G77" s="94">
        <f>(D77*Inputs!$B$9*Inputs!$B$23*Inputs!$B$12*Inputs!$B$13*Inputs!$B$14)/Inputs!$B$15</f>
        <v>5.3888723999999992E-6</v>
      </c>
      <c r="H77" s="94">
        <f>(D77*Inputs!$B$9*Inputs!$B$25*Inputs!$B$12*Inputs!$B$13*Inputs!$B$14)/Inputs!$B$15</f>
        <v>3.4566460799999999E-5</v>
      </c>
      <c r="I77" s="94">
        <f>(D77*Inputs!$B$9*Inputs!$B$27*Inputs!$B$12*Inputs!$B$13*Inputs!$B$14)/Inputs!$B$15</f>
        <v>5.2432272000000006E-5</v>
      </c>
      <c r="J77" s="94">
        <f>(D77*Inputs!$B$9*Inputs!$B$28*Inputs!$B$12*Inputs!$B$13*Inputs!$B$14)/Inputs!$B$15</f>
        <v>2.1167102399999999E-4</v>
      </c>
      <c r="K77" s="94">
        <f>(D77*Inputs!$B$9*Inputs!$B$18*Inputs!$B$12*Inputs!$B$13*Inputs!$B$14)/Inputs!$B$15</f>
        <v>8.0007763199999985E-6</v>
      </c>
      <c r="L77" s="95">
        <f>(D77*Inputs!$C$9*Inputs!$C$23*Inputs!$C$12*Inputs!$C$13*Inputs!$C$14)/Inputs!$C$15</f>
        <v>1.22341968E-6</v>
      </c>
      <c r="M77" s="95">
        <f>(D77*Inputs!$C$9*Inputs!$C$25*Inputs!$C$12*Inputs!$C$13*Inputs!$C$14)/Inputs!$C$15</f>
        <v>3.4566460799999999E-5</v>
      </c>
      <c r="N77" s="95">
        <f>(D77*Inputs!$C$9*Inputs!$C$27*Inputs!$C$12*Inputs!$C$13*Inputs!$C$14)/Inputs!$C$15</f>
        <v>5.2432272000000006E-5</v>
      </c>
      <c r="O77" s="95">
        <f>(D77*Inputs!$C$9*Inputs!$C$28*Inputs!$C$12*Inputs!$C$13*Inputs!$C$14)/Inputs!$C$15</f>
        <v>2.1167102399999999E-4</v>
      </c>
    </row>
    <row r="78" spans="1:15" ht="15" customHeight="1" x14ac:dyDescent="0.35">
      <c r="A78" s="4" t="s">
        <v>129</v>
      </c>
      <c r="B78" s="62" t="s">
        <v>109</v>
      </c>
      <c r="C78" s="63" t="s">
        <v>106</v>
      </c>
      <c r="D78" s="98">
        <v>2.2599999999999999E-3</v>
      </c>
      <c r="E78" s="70">
        <f t="shared" si="4"/>
        <v>2.2599999999999999E-3</v>
      </c>
      <c r="F78" s="65">
        <f>D78*Inputs!$B$9*Inputs!$B$12</f>
        <v>1.9876700000000001E-2</v>
      </c>
      <c r="G78" s="94">
        <f>(D78*Inputs!$B$9*Inputs!$B$23*Inputs!$B$12*Inputs!$B$13*Inputs!$B$14)/Inputs!$B$15</f>
        <v>5.5157842499999992E-6</v>
      </c>
      <c r="H78" s="94">
        <f>(D78*Inputs!$B$9*Inputs!$B$25*Inputs!$B$12*Inputs!$B$13*Inputs!$B$14)/Inputs!$B$15</f>
        <v>3.5380526000000002E-5</v>
      </c>
      <c r="I78" s="94">
        <f>(D78*Inputs!$B$9*Inputs!$B$27*Inputs!$B$12*Inputs!$B$13*Inputs!$B$14)/Inputs!$B$15</f>
        <v>5.3667089999999999E-5</v>
      </c>
      <c r="J78" s="94">
        <f>(D78*Inputs!$B$9*Inputs!$B$28*Inputs!$B$12*Inputs!$B$13*Inputs!$B$14)/Inputs!$B$15</f>
        <v>2.1665603000000004E-4</v>
      </c>
      <c r="K78" s="94">
        <f>(D78*Inputs!$B$9*Inputs!$B$18*Inputs!$B$12*Inputs!$B$13*Inputs!$B$14)/Inputs!$B$15</f>
        <v>8.1892003999999992E-6</v>
      </c>
      <c r="L78" s="95">
        <f>(D78*Inputs!$C$9*Inputs!$C$23*Inputs!$C$12*Inputs!$C$13*Inputs!$C$14)/Inputs!$C$15</f>
        <v>1.2522321E-6</v>
      </c>
      <c r="M78" s="95">
        <f>(D78*Inputs!$C$9*Inputs!$C$25*Inputs!$C$12*Inputs!$C$13*Inputs!$C$14)/Inputs!$C$15</f>
        <v>3.5380526000000002E-5</v>
      </c>
      <c r="N78" s="95">
        <f>(D78*Inputs!$C$9*Inputs!$C$27*Inputs!$C$12*Inputs!$C$13*Inputs!$C$14)/Inputs!$C$15</f>
        <v>5.3667089999999999E-5</v>
      </c>
      <c r="O78" s="95">
        <f>(D78*Inputs!$C$9*Inputs!$C$28*Inputs!$C$12*Inputs!$C$13*Inputs!$C$14)/Inputs!$C$15</f>
        <v>2.1665603000000004E-4</v>
      </c>
    </row>
    <row r="79" spans="1:15" ht="15" customHeight="1" x14ac:dyDescent="0.35">
      <c r="A79" s="4" t="s">
        <v>129</v>
      </c>
      <c r="B79" s="62" t="s">
        <v>109</v>
      </c>
      <c r="C79" s="63" t="s">
        <v>107</v>
      </c>
      <c r="D79" s="98">
        <f>D78*0.06</f>
        <v>1.3559999999999999E-4</v>
      </c>
      <c r="E79" s="70">
        <f t="shared" si="4"/>
        <v>1.3559999999999999E-4</v>
      </c>
      <c r="F79" s="65">
        <f>D79*Inputs!$B$9*Inputs!$B$12</f>
        <v>1.1926020000000001E-3</v>
      </c>
      <c r="G79" s="94">
        <f>(D79*Inputs!$B$9*Inputs!$B$23*Inputs!$B$12*Inputs!$B$13*Inputs!$B$14)/Inputs!$B$15</f>
        <v>3.3094705499999994E-7</v>
      </c>
      <c r="H79" s="94">
        <f>(D79*Inputs!$B$9*Inputs!$B$25*Inputs!$B$12*Inputs!$B$13*Inputs!$B$14)/Inputs!$B$15</f>
        <v>2.12283156E-6</v>
      </c>
      <c r="I79" s="94">
        <f>(D79*Inputs!$B$9*Inputs!$B$27*Inputs!$B$12*Inputs!$B$13*Inputs!$B$14)/Inputs!$B$15</f>
        <v>3.2200254000000003E-6</v>
      </c>
      <c r="J79" s="94">
        <f>(D79*Inputs!$B$9*Inputs!$B$28*Inputs!$B$12*Inputs!$B$13*Inputs!$B$14)/Inputs!$B$15</f>
        <v>1.2999361799999999E-5</v>
      </c>
      <c r="K79" s="94">
        <f>(D79*Inputs!$B$9*Inputs!$B$18*Inputs!$B$12*Inputs!$B$13*Inputs!$B$14)/Inputs!$B$15</f>
        <v>4.9135202399999989E-7</v>
      </c>
      <c r="L79" s="95">
        <f>(D79*Inputs!$C$9*Inputs!$C$23*Inputs!$C$12*Inputs!$C$13*Inputs!$C$14)/Inputs!$C$15</f>
        <v>7.5133925999999999E-8</v>
      </c>
      <c r="M79" s="95">
        <f>(D79*Inputs!$C$9*Inputs!$C$25*Inputs!$C$12*Inputs!$C$13*Inputs!$C$14)/Inputs!$C$15</f>
        <v>2.12283156E-6</v>
      </c>
      <c r="N79" s="95">
        <f>(D79*Inputs!$C$9*Inputs!$C$27*Inputs!$C$12*Inputs!$C$13*Inputs!$C$14)/Inputs!$C$15</f>
        <v>3.2200254000000003E-6</v>
      </c>
      <c r="O79" s="95">
        <f>(D79*Inputs!$C$9*Inputs!$C$28*Inputs!$C$12*Inputs!$C$13*Inputs!$C$14)/Inputs!$C$15</f>
        <v>1.2999361799999999E-5</v>
      </c>
    </row>
    <row r="80" spans="1:15" ht="15" customHeight="1" x14ac:dyDescent="0.35">
      <c r="A80" s="4" t="s">
        <v>130</v>
      </c>
      <c r="B80" s="62" t="s">
        <v>105</v>
      </c>
      <c r="C80" s="63" t="s">
        <v>106</v>
      </c>
      <c r="D80" s="98">
        <v>0.20799999999999999</v>
      </c>
      <c r="E80" s="64">
        <f t="shared" si="3"/>
        <v>0.21</v>
      </c>
      <c r="F80" s="65">
        <f>D80*Inputs!$B$9*Inputs!$B$12</f>
        <v>1.8293599999999999</v>
      </c>
      <c r="G80" s="94">
        <f>(D80*Inputs!$B$9*Inputs!$B$23*Inputs!$B$12*Inputs!$B$13*Inputs!$B$14)/Inputs!$B$15</f>
        <v>5.0764739999999988E-4</v>
      </c>
      <c r="H80" s="94">
        <f>(D80*Inputs!$B$9*Inputs!$B$25*Inputs!$B$12*Inputs!$B$13*Inputs!$B$14)/Inputs!$B$15</f>
        <v>3.2562608000000002E-3</v>
      </c>
      <c r="I80" s="94">
        <f>(D80*Inputs!$B$9*Inputs!$B$27*Inputs!$B$12*Inputs!$B$13*Inputs!$B$14)/Inputs!$B$15</f>
        <v>4.9392719999999998E-3</v>
      </c>
      <c r="J80" s="94">
        <f>(D80*Inputs!$B$9*Inputs!$B$28*Inputs!$B$12*Inputs!$B$13*Inputs!$B$14)/Inputs!$B$15</f>
        <v>1.9940024000000001E-2</v>
      </c>
      <c r="K80" s="94">
        <f>(D80*Inputs!$B$9*Inputs!$B$18*Inputs!$B$12*Inputs!$B$13*Inputs!$B$14)/Inputs!$B$15</f>
        <v>7.536963199999999E-4</v>
      </c>
      <c r="L80" s="95">
        <f>(D80*Inputs!$C$9*Inputs!$C$23*Inputs!$C$12*Inputs!$C$13*Inputs!$C$14)/Inputs!$C$15</f>
        <v>1.1524968000000001E-4</v>
      </c>
      <c r="M80" s="95">
        <f>(D80*Inputs!$C$9*Inputs!$C$25*Inputs!$C$12*Inputs!$C$13*Inputs!$C$14)/Inputs!$C$15</f>
        <v>3.2562608000000002E-3</v>
      </c>
      <c r="N80" s="95">
        <f>(D80*Inputs!$C$9*Inputs!$C$27*Inputs!$C$12*Inputs!$C$13*Inputs!$C$14)/Inputs!$C$15</f>
        <v>4.9392719999999998E-3</v>
      </c>
      <c r="O80" s="95">
        <f>(D80*Inputs!$C$9*Inputs!$C$28*Inputs!$C$12*Inputs!$C$13*Inputs!$C$14)/Inputs!$C$15</f>
        <v>1.9940023999999997E-2</v>
      </c>
    </row>
    <row r="81" spans="1:15" ht="15" customHeight="1" x14ac:dyDescent="0.35">
      <c r="A81" s="4" t="s">
        <v>130</v>
      </c>
      <c r="B81" s="62" t="s">
        <v>105</v>
      </c>
      <c r="C81" s="63" t="s">
        <v>107</v>
      </c>
      <c r="D81" s="98">
        <f>D80*0.06</f>
        <v>1.248E-2</v>
      </c>
      <c r="E81" s="70">
        <f t="shared" ref="E81:E83" si="5">D81</f>
        <v>1.248E-2</v>
      </c>
      <c r="F81" s="65">
        <f>D81*Inputs!$B$9*Inputs!$B$12</f>
        <v>0.1097616</v>
      </c>
      <c r="G81" s="94">
        <f>(D81*Inputs!$B$9*Inputs!$B$23*Inputs!$B$12*Inputs!$B$13*Inputs!$B$14)/Inputs!$B$15</f>
        <v>3.0458843999999997E-5</v>
      </c>
      <c r="H81" s="94">
        <f>(D81*Inputs!$B$9*Inputs!$B$25*Inputs!$B$12*Inputs!$B$13*Inputs!$B$14)/Inputs!$B$15</f>
        <v>1.95375648E-4</v>
      </c>
      <c r="I81" s="94">
        <f>(D81*Inputs!$B$9*Inputs!$B$27*Inputs!$B$12*Inputs!$B$13*Inputs!$B$14)/Inputs!$B$15</f>
        <v>2.9635632000000008E-4</v>
      </c>
      <c r="J81" s="94">
        <f>(D81*Inputs!$B$9*Inputs!$B$28*Inputs!$B$12*Inputs!$B$13*Inputs!$B$14)/Inputs!$B$15</f>
        <v>1.1964014400000001E-3</v>
      </c>
      <c r="K81" s="94">
        <f>(D81*Inputs!$B$9*Inputs!$B$18*Inputs!$B$12*Inputs!$B$13*Inputs!$B$14)/Inputs!$B$15</f>
        <v>4.52217792E-5</v>
      </c>
      <c r="L81" s="95">
        <f>(D81*Inputs!$C$9*Inputs!$C$23*Inputs!$C$12*Inputs!$C$13*Inputs!$C$14)/Inputs!$C$15</f>
        <v>6.9149808000000005E-6</v>
      </c>
      <c r="M81" s="95">
        <f>(D81*Inputs!$C$9*Inputs!$C$25*Inputs!$C$12*Inputs!$C$13*Inputs!$C$14)/Inputs!$C$15</f>
        <v>1.95375648E-4</v>
      </c>
      <c r="N81" s="95">
        <f>(D81*Inputs!$C$9*Inputs!$C$27*Inputs!$C$12*Inputs!$C$13*Inputs!$C$14)/Inputs!$C$15</f>
        <v>2.9635632000000008E-4</v>
      </c>
      <c r="O81" s="95">
        <f>(D81*Inputs!$C$9*Inputs!$C$28*Inputs!$C$12*Inputs!$C$13*Inputs!$C$14)/Inputs!$C$15</f>
        <v>1.1964014400000001E-3</v>
      </c>
    </row>
    <row r="82" spans="1:15" ht="15" customHeight="1" x14ac:dyDescent="0.35">
      <c r="A82" s="4" t="s">
        <v>130</v>
      </c>
      <c r="B82" s="62" t="s">
        <v>109</v>
      </c>
      <c r="C82" s="63" t="s">
        <v>106</v>
      </c>
      <c r="D82" s="98">
        <v>1.2800000000000001E-2</v>
      </c>
      <c r="E82" s="70">
        <f t="shared" si="5"/>
        <v>1.2800000000000001E-2</v>
      </c>
      <c r="F82" s="65">
        <f>D82*Inputs!$B$9*Inputs!$B$12</f>
        <v>0.11257600000000001</v>
      </c>
      <c r="G82" s="94">
        <f>(D82*Inputs!$B$9*Inputs!$B$23*Inputs!$B$12*Inputs!$B$13*Inputs!$B$14)/Inputs!$B$15</f>
        <v>3.1239840000000001E-5</v>
      </c>
      <c r="H82" s="94">
        <f>(D82*Inputs!$B$9*Inputs!$B$25*Inputs!$B$12*Inputs!$B$13*Inputs!$B$14)/Inputs!$B$15</f>
        <v>2.0038528000000002E-4</v>
      </c>
      <c r="I82" s="94">
        <f>(D82*Inputs!$B$9*Inputs!$B$27*Inputs!$B$12*Inputs!$B$13*Inputs!$B$14)/Inputs!$B$15</f>
        <v>3.0395520000000003E-4</v>
      </c>
      <c r="J82" s="94">
        <f>(D82*Inputs!$B$9*Inputs!$B$28*Inputs!$B$12*Inputs!$B$13*Inputs!$B$14)/Inputs!$B$15</f>
        <v>1.2270784000000001E-3</v>
      </c>
      <c r="K82" s="94">
        <f>(D82*Inputs!$B$9*Inputs!$B$18*Inputs!$B$12*Inputs!$B$13*Inputs!$B$14)/Inputs!$B$15</f>
        <v>4.6381312000000002E-5</v>
      </c>
      <c r="L82" s="95">
        <f>(D82*Inputs!$C$9*Inputs!$C$23*Inputs!$C$12*Inputs!$C$13*Inputs!$C$14)/Inputs!$C$15</f>
        <v>7.0922880000000012E-6</v>
      </c>
      <c r="M82" s="95">
        <f>(D82*Inputs!$C$9*Inputs!$C$25*Inputs!$C$12*Inputs!$C$13*Inputs!$C$14)/Inputs!$C$15</f>
        <v>2.0038528000000002E-4</v>
      </c>
      <c r="N82" s="95">
        <f>(D82*Inputs!$C$9*Inputs!$C$27*Inputs!$C$12*Inputs!$C$13*Inputs!$C$14)/Inputs!$C$15</f>
        <v>3.0395520000000003E-4</v>
      </c>
      <c r="O82" s="95">
        <f>(D82*Inputs!$C$9*Inputs!$C$28*Inputs!$C$12*Inputs!$C$13*Inputs!$C$14)/Inputs!$C$15</f>
        <v>1.2270784000000001E-3</v>
      </c>
    </row>
    <row r="83" spans="1:15" ht="15" customHeight="1" x14ac:dyDescent="0.35">
      <c r="A83" s="4" t="s">
        <v>130</v>
      </c>
      <c r="B83" s="62" t="s">
        <v>109</v>
      </c>
      <c r="C83" s="63" t="s">
        <v>107</v>
      </c>
      <c r="D83" s="97">
        <f>D82*0.06</f>
        <v>7.6800000000000002E-4</v>
      </c>
      <c r="E83" s="70">
        <f t="shared" si="5"/>
        <v>7.6800000000000002E-4</v>
      </c>
      <c r="F83" s="65">
        <f>D83*Inputs!$B$9*Inputs!$B$12</f>
        <v>6.7545600000000006E-3</v>
      </c>
      <c r="G83" s="94">
        <f>(D83*Inputs!$B$9*Inputs!$B$23*Inputs!$B$12*Inputs!$B$13*Inputs!$B$14)/Inputs!$B$15</f>
        <v>1.8743904000000001E-6</v>
      </c>
      <c r="H83" s="94">
        <f>(D83*Inputs!$B$9*Inputs!$B$25*Inputs!$B$12*Inputs!$B$13*Inputs!$B$14)/Inputs!$B$15</f>
        <v>1.20231168E-5</v>
      </c>
      <c r="I83" s="94">
        <f>(D83*Inputs!$B$9*Inputs!$B$27*Inputs!$B$12*Inputs!$B$13*Inputs!$B$14)/Inputs!$B$15</f>
        <v>1.8237312000000002E-5</v>
      </c>
      <c r="J83" s="94">
        <f>(D83*Inputs!$B$9*Inputs!$B$28*Inputs!$B$12*Inputs!$B$13*Inputs!$B$14)/Inputs!$B$15</f>
        <v>7.3624704000000018E-5</v>
      </c>
      <c r="K83" s="94">
        <f>(D83*Inputs!$B$9*Inputs!$B$18*Inputs!$B$12*Inputs!$B$13*Inputs!$B$14)/Inputs!$B$15</f>
        <v>2.7828787200000004E-6</v>
      </c>
      <c r="L83" s="95">
        <f>(D83*Inputs!$C$9*Inputs!$C$23*Inputs!$C$12*Inputs!$C$13*Inputs!$C$14)/Inputs!$C$15</f>
        <v>4.2553728000000007E-7</v>
      </c>
      <c r="M83" s="95">
        <f>(D83*Inputs!$C$9*Inputs!$C$25*Inputs!$C$12*Inputs!$C$13*Inputs!$C$14)/Inputs!$C$15</f>
        <v>1.20231168E-5</v>
      </c>
      <c r="N83" s="95">
        <f>(D83*Inputs!$C$9*Inputs!$C$27*Inputs!$C$12*Inputs!$C$13*Inputs!$C$14)/Inputs!$C$15</f>
        <v>1.8237312000000002E-5</v>
      </c>
      <c r="O83" s="95">
        <f>(D83*Inputs!$C$9*Inputs!$C$28*Inputs!$C$12*Inputs!$C$13*Inputs!$C$14)/Inputs!$C$15</f>
        <v>7.3624704000000018E-5</v>
      </c>
    </row>
    <row r="84" spans="1:15" ht="15" customHeight="1" x14ac:dyDescent="0.35">
      <c r="A84" s="4" t="s">
        <v>131</v>
      </c>
      <c r="B84" s="62" t="s">
        <v>105</v>
      </c>
      <c r="C84" s="63" t="s">
        <v>55</v>
      </c>
      <c r="D84" s="84">
        <v>1.44</v>
      </c>
      <c r="E84" s="64">
        <f t="shared" ref="E84:E89" si="6">ROUND(D84, 2)</f>
        <v>1.44</v>
      </c>
      <c r="F84" s="65">
        <f>D84*Inputs!$B$9*Inputs!$B$12</f>
        <v>12.6648</v>
      </c>
      <c r="G84" s="94">
        <f>(D84*Inputs!$B$9*Inputs!$B$23*Inputs!$B$12*Inputs!$B$13*Inputs!$B$14)/Inputs!$B$15</f>
        <v>3.5144819999999998E-3</v>
      </c>
      <c r="H84" s="94">
        <f>(D84*Inputs!$B$9*Inputs!$B$25*Inputs!$B$12*Inputs!$B$13*Inputs!$B$14)/Inputs!$B$15</f>
        <v>2.2543343999999996E-2</v>
      </c>
      <c r="I84" s="94">
        <f>(D84*Inputs!$B$9*Inputs!$B$27*Inputs!$B$12*Inputs!$B$13*Inputs!$B$14)/Inputs!$B$15</f>
        <v>3.4194960000000003E-2</v>
      </c>
      <c r="J84" s="94">
        <f>(D84*Inputs!$B$9*Inputs!$B$28*Inputs!$B$12*Inputs!$B$13*Inputs!$B$14)/Inputs!$B$15</f>
        <v>0.13804632</v>
      </c>
      <c r="K84" s="94">
        <f>(D84*Inputs!$B$9*Inputs!$B$18*Inputs!$B$12*Inputs!$B$13*Inputs!$B$14)/Inputs!$B$15</f>
        <v>5.2178976000000002E-3</v>
      </c>
      <c r="L84" s="95">
        <f>(D84*Inputs!$C$9*Inputs!$C$23*Inputs!$C$12*Inputs!$C$13*Inputs!$C$14)/Inputs!$C$15</f>
        <v>7.978824E-4</v>
      </c>
      <c r="M84" s="95">
        <f>(D84*Inputs!$C$9*Inputs!$C$25*Inputs!$C$12*Inputs!$C$13*Inputs!$C$14)/Inputs!$C$15</f>
        <v>2.2543343999999996E-2</v>
      </c>
      <c r="N84" s="95">
        <f>(D84*Inputs!$C$9*Inputs!$C$27*Inputs!$C$12*Inputs!$C$13*Inputs!$C$14)/Inputs!$C$15</f>
        <v>3.4194960000000003E-2</v>
      </c>
      <c r="O84" s="95">
        <f>(D84*Inputs!$C$9*Inputs!$C$28*Inputs!$C$12*Inputs!$C$13*Inputs!$C$14)/Inputs!$C$15</f>
        <v>0.13804632</v>
      </c>
    </row>
    <row r="85" spans="1:15" ht="15" customHeight="1" x14ac:dyDescent="0.35">
      <c r="A85" s="4" t="s">
        <v>132</v>
      </c>
      <c r="B85" s="62" t="s">
        <v>105</v>
      </c>
      <c r="C85" s="63" t="s">
        <v>55</v>
      </c>
      <c r="D85" s="63">
        <v>1.08</v>
      </c>
      <c r="E85" s="63">
        <f t="shared" si="6"/>
        <v>1.08</v>
      </c>
      <c r="F85" s="65">
        <f>D85*Inputs!$B$9*Inputs!$B$12</f>
        <v>9.4985999999999997</v>
      </c>
      <c r="G85" s="94">
        <f>(D85*Inputs!$B$9*Inputs!$B$23*Inputs!$B$12*Inputs!$B$13*Inputs!$B$14)/Inputs!$B$15</f>
        <v>2.6358614999999999E-3</v>
      </c>
      <c r="H85" s="94">
        <f>(D85*Inputs!$B$9*Inputs!$B$25*Inputs!$B$12*Inputs!$B$13*Inputs!$B$14)/Inputs!$B$15</f>
        <v>1.6907508000000005E-2</v>
      </c>
      <c r="I85" s="94">
        <f>(D85*Inputs!$B$9*Inputs!$B$27*Inputs!$B$12*Inputs!$B$13*Inputs!$B$14)/Inputs!$B$15</f>
        <v>2.5646220000000004E-2</v>
      </c>
      <c r="J85" s="94">
        <f>(D85*Inputs!$B$9*Inputs!$B$28*Inputs!$B$12*Inputs!$B$13*Inputs!$B$14)/Inputs!$B$15</f>
        <v>0.10353474000000001</v>
      </c>
      <c r="K85" s="94">
        <f>(D85*Inputs!$B$9*Inputs!$B$18*Inputs!$B$12*Inputs!$B$13*Inputs!$B$14)/Inputs!$B$15</f>
        <v>3.9134232000000001E-3</v>
      </c>
      <c r="L85" s="95">
        <f>(D85*Inputs!$C$9*Inputs!$C$23*Inputs!$C$12*Inputs!$C$13*Inputs!$C$14)/Inputs!$C$15</f>
        <v>5.9841179999999992E-4</v>
      </c>
      <c r="M85" s="95">
        <f>(D85*Inputs!$C$9*Inputs!$C$25*Inputs!$C$12*Inputs!$C$13*Inputs!$C$14)/Inputs!$C$15</f>
        <v>1.6907508000000005E-2</v>
      </c>
      <c r="N85" s="95">
        <f>(D85*Inputs!$C$9*Inputs!$C$27*Inputs!$C$12*Inputs!$C$13*Inputs!$C$14)/Inputs!$C$15</f>
        <v>2.5646220000000004E-2</v>
      </c>
      <c r="O85" s="95">
        <f>(D85*Inputs!$C$9*Inputs!$C$28*Inputs!$C$12*Inputs!$C$13*Inputs!$C$14)/Inputs!$C$15</f>
        <v>0.10353474000000001</v>
      </c>
    </row>
    <row r="86" spans="1:15" ht="15" customHeight="1" x14ac:dyDescent="0.35">
      <c r="A86" s="4" t="s">
        <v>127</v>
      </c>
      <c r="B86" s="62" t="s">
        <v>105</v>
      </c>
      <c r="C86" s="63" t="s">
        <v>107</v>
      </c>
      <c r="D86" s="84">
        <v>6.05</v>
      </c>
      <c r="E86" s="63">
        <f t="shared" si="6"/>
        <v>6.05</v>
      </c>
      <c r="F86" s="65">
        <f>D86*Inputs!$B$9*Inputs!$B$12</f>
        <v>53.20975</v>
      </c>
      <c r="G86" s="94">
        <f>(D86*Inputs!$B$9*Inputs!$B$23*Inputs!$B$12*Inputs!$B$13*Inputs!$B$14)/Inputs!$B$15</f>
        <v>1.4765705624999998E-2</v>
      </c>
      <c r="H86" s="94">
        <f>(D86*Inputs!$B$9*Inputs!$B$25*Inputs!$B$12*Inputs!$B$13*Inputs!$B$14)/Inputs!$B$15</f>
        <v>9.4713354999999999E-2</v>
      </c>
      <c r="I86" s="94">
        <f>(D86*Inputs!$B$9*Inputs!$B$27*Inputs!$B$12*Inputs!$B$13*Inputs!$B$14)/Inputs!$B$15</f>
        <v>0.14366632500000001</v>
      </c>
      <c r="J86" s="94">
        <f>(D86*Inputs!$B$9*Inputs!$B$28*Inputs!$B$12*Inputs!$B$13*Inputs!$B$14)/Inputs!$B$15</f>
        <v>0.57998627500000011</v>
      </c>
      <c r="K86" s="94">
        <f>(D86*Inputs!$B$9*Inputs!$B$18*Inputs!$B$12*Inputs!$B$13*Inputs!$B$14)/Inputs!$B$15</f>
        <v>2.1922417E-2</v>
      </c>
      <c r="L86" s="95">
        <f>(D86*Inputs!$C$9*Inputs!$C$23*Inputs!$C$12*Inputs!$C$13*Inputs!$C$14)/Inputs!$C$15</f>
        <v>3.3522142500000004E-3</v>
      </c>
      <c r="M86" s="95">
        <f>(D86*Inputs!$C$9*Inputs!$C$25*Inputs!$C$12*Inputs!$C$13*Inputs!$C$14)/Inputs!$C$15</f>
        <v>9.4713354999999999E-2</v>
      </c>
      <c r="N86" s="95">
        <f>(D86*Inputs!$C$9*Inputs!$C$27*Inputs!$C$12*Inputs!$C$13*Inputs!$C$14)/Inputs!$C$15</f>
        <v>0.14366632500000001</v>
      </c>
      <c r="O86" s="95">
        <f>(D86*Inputs!$C$9*Inputs!$C$28*Inputs!$C$12*Inputs!$C$13*Inputs!$C$14)/Inputs!$C$15</f>
        <v>0.57998627500000011</v>
      </c>
    </row>
    <row r="87" spans="1:15" ht="15" customHeight="1" x14ac:dyDescent="0.35">
      <c r="A87" s="4" t="s">
        <v>131</v>
      </c>
      <c r="B87" s="62" t="s">
        <v>109</v>
      </c>
      <c r="C87" s="63" t="s">
        <v>55</v>
      </c>
      <c r="D87" s="84">
        <v>3.8899999999999997E-2</v>
      </c>
      <c r="E87" s="64">
        <f t="shared" si="6"/>
        <v>0.04</v>
      </c>
      <c r="F87" s="65">
        <f>D87*Inputs!$B$9*Inputs!$B$12</f>
        <v>0.34212549999999997</v>
      </c>
      <c r="G87" s="94">
        <f>(D87*Inputs!$B$9*Inputs!$B$23*Inputs!$B$12*Inputs!$B$13*Inputs!$B$14)/Inputs!$B$15</f>
        <v>9.4939826249999985E-5</v>
      </c>
      <c r="H87" s="94">
        <f>(D87*Inputs!$B$9*Inputs!$B$25*Inputs!$B$12*Inputs!$B$13*Inputs!$B$14)/Inputs!$B$15</f>
        <v>6.0898339000000007E-4</v>
      </c>
      <c r="I87" s="94">
        <f>(D87*Inputs!$B$9*Inputs!$B$27*Inputs!$B$12*Inputs!$B$13*Inputs!$B$14)/Inputs!$B$15</f>
        <v>9.2373885000000008E-4</v>
      </c>
      <c r="J87" s="94">
        <f>(D87*Inputs!$B$9*Inputs!$B$28*Inputs!$B$12*Inputs!$B$13*Inputs!$B$14)/Inputs!$B$15</f>
        <v>3.7291679499999999E-3</v>
      </c>
      <c r="K87" s="94">
        <f>(D87*Inputs!$B$9*Inputs!$B$18*Inputs!$B$12*Inputs!$B$13*Inputs!$B$14)/Inputs!$B$15</f>
        <v>1.4095570599999998E-4</v>
      </c>
      <c r="L87" s="95">
        <f>(D87*Inputs!$C$9*Inputs!$C$23*Inputs!$C$12*Inputs!$C$13*Inputs!$C$14)/Inputs!$C$15</f>
        <v>2.1553906500000002E-5</v>
      </c>
      <c r="M87" s="95">
        <f>(D87*Inputs!$C$9*Inputs!$C$25*Inputs!$C$12*Inputs!$C$13*Inputs!$C$14)/Inputs!$C$15</f>
        <v>6.0898339000000007E-4</v>
      </c>
      <c r="N87" s="95">
        <f>(D87*Inputs!$C$9*Inputs!$C$27*Inputs!$C$12*Inputs!$C$13*Inputs!$C$14)/Inputs!$C$15</f>
        <v>9.2373885000000008E-4</v>
      </c>
      <c r="O87" s="95">
        <f>(D87*Inputs!$C$9*Inputs!$C$28*Inputs!$C$12*Inputs!$C$13*Inputs!$C$14)/Inputs!$C$15</f>
        <v>3.7291679499999999E-3</v>
      </c>
    </row>
    <row r="88" spans="1:15" ht="15" customHeight="1" x14ac:dyDescent="0.35">
      <c r="A88" s="4" t="s">
        <v>133</v>
      </c>
      <c r="B88" s="62" t="s">
        <v>105</v>
      </c>
      <c r="C88" s="63" t="s">
        <v>55</v>
      </c>
      <c r="D88" s="84">
        <v>0.66500000000000004</v>
      </c>
      <c r="E88" s="64">
        <f t="shared" si="6"/>
        <v>0.67</v>
      </c>
      <c r="F88" s="65">
        <f>D88*Inputs!$B$9*Inputs!$B$12</f>
        <v>5.8486750000000001</v>
      </c>
      <c r="G88" s="94">
        <f>(D88*Inputs!$B$9*Inputs!$B$23*Inputs!$B$12*Inputs!$B$13*Inputs!$B$14)/Inputs!$B$15</f>
        <v>1.6230073124999999E-3</v>
      </c>
      <c r="H88" s="94">
        <f>(D88*Inputs!$B$9*Inputs!$B$25*Inputs!$B$12*Inputs!$B$13*Inputs!$B$14)/Inputs!$B$15</f>
        <v>1.0410641500000001E-2</v>
      </c>
      <c r="I88" s="94">
        <f>(D88*Inputs!$B$9*Inputs!$B$27*Inputs!$B$12*Inputs!$B$13*Inputs!$B$14)/Inputs!$B$15</f>
        <v>1.5791422500000003E-2</v>
      </c>
      <c r="J88" s="94">
        <f>(D88*Inputs!$B$9*Inputs!$B$28*Inputs!$B$12*Inputs!$B$13*Inputs!$B$14)/Inputs!$B$15</f>
        <v>6.3750557500000013E-2</v>
      </c>
      <c r="K88" s="94">
        <f>(D88*Inputs!$B$9*Inputs!$B$18*Inputs!$B$12*Inputs!$B$13*Inputs!$B$14)/Inputs!$B$15</f>
        <v>2.4096540999999998E-3</v>
      </c>
      <c r="L88" s="95">
        <f>(D88*Inputs!$C$9*Inputs!$C$23*Inputs!$C$12*Inputs!$C$13*Inputs!$C$14)/Inputs!$C$15</f>
        <v>3.6846652499999998E-4</v>
      </c>
      <c r="M88" s="95">
        <f>(D88*Inputs!$C$9*Inputs!$C$25*Inputs!$C$12*Inputs!$C$13*Inputs!$C$14)/Inputs!$C$15</f>
        <v>1.0410641500000001E-2</v>
      </c>
      <c r="N88" s="95">
        <f>(D88*Inputs!$C$9*Inputs!$C$27*Inputs!$C$12*Inputs!$C$13*Inputs!$C$14)/Inputs!$C$15</f>
        <v>1.5791422500000003E-2</v>
      </c>
      <c r="O88" s="95">
        <f>(D88*Inputs!$C$9*Inputs!$C$28*Inputs!$C$12*Inputs!$C$13*Inputs!$C$14)/Inputs!$C$15</f>
        <v>6.3750557500000013E-2</v>
      </c>
    </row>
    <row r="89" spans="1:15" ht="15" customHeight="1" x14ac:dyDescent="0.35">
      <c r="A89" s="4" t="s">
        <v>133</v>
      </c>
      <c r="B89" s="62" t="s">
        <v>109</v>
      </c>
      <c r="C89" s="63" t="s">
        <v>55</v>
      </c>
      <c r="D89" s="84">
        <v>1.7999999999999999E-2</v>
      </c>
      <c r="E89" s="64">
        <f t="shared" si="6"/>
        <v>0.02</v>
      </c>
      <c r="F89" s="65">
        <f>D89*Inputs!$B$9*Inputs!$B$12</f>
        <v>0.15830999999999998</v>
      </c>
      <c r="G89" s="94">
        <f>(D89*Inputs!$B$9*Inputs!$B$23*Inputs!$B$12*Inputs!$B$13*Inputs!$B$14)/Inputs!$B$15</f>
        <v>4.3931024999999992E-5</v>
      </c>
      <c r="H89" s="94">
        <f>(D89*Inputs!$B$9*Inputs!$B$25*Inputs!$B$12*Inputs!$B$13*Inputs!$B$14)/Inputs!$B$15</f>
        <v>2.8179179999999999E-4</v>
      </c>
      <c r="I89" s="94">
        <f>(D89*Inputs!$B$9*Inputs!$B$27*Inputs!$B$12*Inputs!$B$13*Inputs!$B$14)/Inputs!$B$15</f>
        <v>4.2743699999999997E-4</v>
      </c>
      <c r="J89" s="94">
        <f>(D89*Inputs!$B$9*Inputs!$B$28*Inputs!$B$12*Inputs!$B$13*Inputs!$B$14)/Inputs!$B$15</f>
        <v>1.7255789999999999E-3</v>
      </c>
      <c r="K89" s="94">
        <f>(D89*Inputs!$B$9*Inputs!$B$18*Inputs!$B$12*Inputs!$B$13*Inputs!$B$14)/Inputs!$B$15</f>
        <v>6.5223719999999992E-5</v>
      </c>
      <c r="L89" s="95">
        <f>(D89*Inputs!$C$9*Inputs!$C$23*Inputs!$C$12*Inputs!$C$13*Inputs!$C$14)/Inputs!$C$15</f>
        <v>9.9735299999999973E-6</v>
      </c>
      <c r="M89" s="95">
        <f>(D89*Inputs!$C$9*Inputs!$C$25*Inputs!$C$12*Inputs!$C$13*Inputs!$C$14)/Inputs!$C$15</f>
        <v>2.8179179999999999E-4</v>
      </c>
      <c r="N89" s="95">
        <f>(D89*Inputs!$C$9*Inputs!$C$27*Inputs!$C$12*Inputs!$C$13*Inputs!$C$14)/Inputs!$C$15</f>
        <v>4.2743699999999997E-4</v>
      </c>
      <c r="O89" s="95">
        <f>(D89*Inputs!$C$9*Inputs!$C$28*Inputs!$C$12*Inputs!$C$13*Inputs!$C$14)/Inputs!$C$15</f>
        <v>1.7255789999999999E-3</v>
      </c>
    </row>
    <row r="90" spans="1:15" ht="15" customHeight="1" x14ac:dyDescent="0.35">
      <c r="A90" s="4"/>
      <c r="B90" s="4"/>
      <c r="C90" s="4"/>
      <c r="D90" s="63"/>
      <c r="E90" s="63"/>
      <c r="F90" s="4"/>
      <c r="G90" s="4"/>
      <c r="H90" s="4"/>
      <c r="I90" s="4"/>
      <c r="J90" s="4"/>
      <c r="K90" s="4"/>
      <c r="L90" s="4"/>
      <c r="M90" s="4"/>
      <c r="N90" s="4"/>
      <c r="O90" s="4"/>
    </row>
  </sheetData>
  <sheetProtection algorithmName="SHA-512" hashValue="IgDEtLhbbQtYoieQGNp9ABFoDnqHPzpfgRpYTy/xWekZgM+ZaMuHsJC5ccT+rJIyjOKQNv8zAYzDfFLfIInx+Q==" saltValue="a7LLLUOHiBamYfN5Qtu3wA==" spinCount="100000" sheet="1" formatCells="0" formatColumns="0" formatRows="0"/>
  <autoFilter ref="A7:O89" xr:uid="{C910834A-C24C-4484-A059-42A3136BDF69}">
    <filterColumn colId="6" showButton="0"/>
    <filterColumn colId="7" showButton="0"/>
    <filterColumn colId="8" showButton="0"/>
    <filterColumn colId="11" showButton="0"/>
    <filterColumn colId="12" showButton="0"/>
    <filterColumn colId="13" showButton="0"/>
  </autoFilter>
  <mergeCells count="8">
    <mergeCell ref="G7:J7"/>
    <mergeCell ref="L7:O7"/>
    <mergeCell ref="A7:A8"/>
    <mergeCell ref="B7:B8"/>
    <mergeCell ref="C7:C8"/>
    <mergeCell ref="D7:D8"/>
    <mergeCell ref="F7:F8"/>
    <mergeCell ref="E7:E8"/>
  </mergeCells>
  <pageMargins left="0.7" right="0.7" top="0.75" bottom="0.75" header="0.3" footer="0.3"/>
  <ignoredErrors>
    <ignoredError sqref="H14" formula="1"/>
  </ignoredErrors>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68587-7958-4750-9BD0-A6E2B15D9BAE}">
  <dimension ref="A1:O89"/>
  <sheetViews>
    <sheetView zoomScale="70" zoomScaleNormal="70" workbookViewId="0">
      <selection activeCell="G19" sqref="G19"/>
    </sheetView>
  </sheetViews>
  <sheetFormatPr defaultColWidth="8.81640625" defaultRowHeight="15" customHeight="1" x14ac:dyDescent="0.3"/>
  <cols>
    <col min="1" max="1" width="46.26953125" style="2" customWidth="1"/>
    <col min="2" max="2" width="13.26953125" style="2" customWidth="1"/>
    <col min="3" max="3" width="14.26953125" style="2" customWidth="1"/>
    <col min="4" max="4" width="13.26953125" style="8" customWidth="1"/>
    <col min="5" max="5" width="14.7265625" style="8" customWidth="1"/>
    <col min="6" max="6" width="11.26953125" style="2" customWidth="1"/>
    <col min="7" max="7" width="13.81640625" style="2" customWidth="1"/>
    <col min="8" max="8" width="14.81640625" style="2" customWidth="1"/>
    <col min="9" max="9" width="13.81640625" style="2" customWidth="1"/>
    <col min="10" max="10" width="15.453125" style="2" customWidth="1"/>
    <col min="11" max="11" width="12.26953125" style="2" customWidth="1"/>
    <col min="12" max="12" width="13.453125" style="2" customWidth="1"/>
    <col min="13" max="13" width="15.1796875" style="2" customWidth="1"/>
    <col min="14" max="14" width="14.26953125" style="2" customWidth="1"/>
    <col min="15" max="16384" width="8.81640625" style="2"/>
  </cols>
  <sheetData>
    <row r="1" spans="1:15" ht="15" customHeight="1" x14ac:dyDescent="0.3">
      <c r="A1" s="7"/>
      <c r="B1" s="7"/>
      <c r="C1" s="7"/>
      <c r="D1" s="14"/>
    </row>
    <row r="2" spans="1:15" ht="15" customHeight="1" x14ac:dyDescent="0.3">
      <c r="A2" s="7"/>
      <c r="B2" s="7"/>
      <c r="C2" s="7"/>
      <c r="D2" s="14"/>
    </row>
    <row r="3" spans="1:15" ht="15" customHeight="1" x14ac:dyDescent="0.3">
      <c r="A3" s="7"/>
      <c r="B3" s="7"/>
      <c r="C3" s="15"/>
      <c r="D3" s="13"/>
    </row>
    <row r="4" spans="1:15" ht="15" customHeight="1" x14ac:dyDescent="0.3">
      <c r="A4" s="7"/>
      <c r="B4" s="7"/>
      <c r="C4" s="15"/>
      <c r="D4" s="13"/>
    </row>
    <row r="5" spans="1:15" ht="46.15" customHeight="1" x14ac:dyDescent="0.3">
      <c r="A5" s="168" t="s">
        <v>81</v>
      </c>
      <c r="B5" s="168" t="s">
        <v>82</v>
      </c>
      <c r="C5" s="168" t="s">
        <v>134</v>
      </c>
      <c r="D5" s="168" t="s">
        <v>84</v>
      </c>
      <c r="E5" s="168" t="s">
        <v>85</v>
      </c>
      <c r="F5" s="167" t="s">
        <v>135</v>
      </c>
      <c r="G5" s="159"/>
      <c r="H5" s="159"/>
      <c r="I5" s="159"/>
      <c r="J5" s="78" t="s">
        <v>136</v>
      </c>
      <c r="K5" s="161" t="s">
        <v>137</v>
      </c>
      <c r="L5" s="162"/>
      <c r="M5" s="162"/>
      <c r="N5" s="163"/>
    </row>
    <row r="6" spans="1:15" s="9" customFormat="1" ht="36" customHeight="1" thickBot="1" x14ac:dyDescent="0.4">
      <c r="A6" s="169"/>
      <c r="B6" s="169"/>
      <c r="C6" s="170"/>
      <c r="D6" s="169"/>
      <c r="E6" s="169"/>
      <c r="F6" s="74" t="s">
        <v>89</v>
      </c>
      <c r="G6" s="75" t="s">
        <v>90</v>
      </c>
      <c r="H6" s="74" t="s">
        <v>91</v>
      </c>
      <c r="I6" s="74" t="s">
        <v>92</v>
      </c>
      <c r="J6" s="74" t="s">
        <v>138</v>
      </c>
      <c r="K6" s="76" t="s">
        <v>93</v>
      </c>
      <c r="L6" s="77" t="s">
        <v>90</v>
      </c>
      <c r="M6" s="76" t="s">
        <v>139</v>
      </c>
      <c r="N6" s="76" t="s">
        <v>92</v>
      </c>
    </row>
    <row r="7" spans="1:15" ht="16" thickTop="1" x14ac:dyDescent="0.35">
      <c r="A7" s="4" t="s">
        <v>94</v>
      </c>
      <c r="B7" s="62" t="s">
        <v>95</v>
      </c>
      <c r="C7" s="79" t="s">
        <v>95</v>
      </c>
      <c r="D7" s="64">
        <f>0.056*1000</f>
        <v>56</v>
      </c>
      <c r="E7" s="64">
        <f>D7*Inputs!$B$9*Inputs!$B$12</f>
        <v>492.52000000000004</v>
      </c>
      <c r="F7" s="66">
        <f>Inputs!$B$31/'Exposure '!G9</f>
        <v>65.337814058678191</v>
      </c>
      <c r="G7" s="66">
        <f>Inputs!$B$31/'Exposure '!H9</f>
        <v>10.186091798473704</v>
      </c>
      <c r="H7" s="66">
        <f>Inputs!$B$31/'Exposure '!I9</f>
        <v>6.7152753338085898</v>
      </c>
      <c r="I7" s="66">
        <f>Inputs!$B$31/'Exposure '!J9</f>
        <v>1.6634168258057977</v>
      </c>
      <c r="J7" s="66">
        <f>Inputs!$B$31/'Exposure '!K9</f>
        <v>44.007872333211644</v>
      </c>
      <c r="K7" s="68">
        <f>Inputs!$C$31/'Exposure '!L9</f>
        <v>116.02139434511723</v>
      </c>
      <c r="L7" s="68">
        <f>Inputs!$C$31/'Exposure '!M9</f>
        <v>4.1063751931137</v>
      </c>
      <c r="M7" s="68">
        <f>Inputs!$C$31/'Exposure '!N9</f>
        <v>2.7071658680527353</v>
      </c>
      <c r="N7" s="68">
        <f>Inputs!$C$31/'Exposure '!O9</f>
        <v>0.67058237098554008</v>
      </c>
    </row>
    <row r="8" spans="1:15" ht="15.5" x14ac:dyDescent="0.35">
      <c r="A8" s="4" t="s">
        <v>96</v>
      </c>
      <c r="B8" s="62" t="s">
        <v>95</v>
      </c>
      <c r="C8" s="63" t="s">
        <v>95</v>
      </c>
      <c r="D8" s="64">
        <v>0.151</v>
      </c>
      <c r="E8" s="65">
        <f>D8*Inputs!$B$9*Inputs!$B$12</f>
        <v>1.3280449999999999</v>
      </c>
      <c r="F8" s="66">
        <f>Inputs!$B$31/'Exposure '!G10</f>
        <v>24231.242299907146</v>
      </c>
      <c r="G8" s="66">
        <f>Inputs!$B$31/'Exposure '!H10</f>
        <v>3777.6234484405791</v>
      </c>
      <c r="H8" s="66">
        <f>Inputs!$B$31/'Exposure '!I10</f>
        <v>2490.4332363793451</v>
      </c>
      <c r="I8" s="66">
        <f>Inputs!$B$31/'Exposure '!J10</f>
        <v>616.89630625910388</v>
      </c>
      <c r="J8" s="66">
        <f>Inputs!$B$31/'Exposure '!K10</f>
        <v>16320.800335495711</v>
      </c>
      <c r="K8" s="68">
        <f>Inputs!$C$31/'Exposure '!L10</f>
        <v>43027.801876334874</v>
      </c>
      <c r="L8" s="68">
        <f>Inputs!$C$31/'Exposure '!M10</f>
        <v>1522.8941113534249</v>
      </c>
      <c r="M8" s="68">
        <f>Inputs!$C$31/'Exposure '!N10</f>
        <v>1003.982043781147</v>
      </c>
      <c r="N8" s="68">
        <f>Inputs!$C$31/'Exposure '!O10</f>
        <v>248.69279983569695</v>
      </c>
      <c r="O8" s="11">
        <f>MIN(K8:M73)</f>
        <v>0.62482499530541635</v>
      </c>
    </row>
    <row r="9" spans="1:15" ht="15.5" x14ac:dyDescent="0.35">
      <c r="A9" s="4" t="s">
        <v>97</v>
      </c>
      <c r="B9" s="62" t="s">
        <v>95</v>
      </c>
      <c r="C9" s="63" t="s">
        <v>95</v>
      </c>
      <c r="D9" s="64">
        <v>0.42499999999999999</v>
      </c>
      <c r="E9" s="65">
        <f>D9*Inputs!$B$9*Inputs!$B$12</f>
        <v>3.7378750000000003</v>
      </c>
      <c r="F9" s="66">
        <f>Inputs!$B$31/'Exposure '!G11</f>
        <v>8609.2178524375959</v>
      </c>
      <c r="G9" s="66">
        <f>Inputs!$B$31/'Exposure '!H11</f>
        <v>1342.1673899165353</v>
      </c>
      <c r="H9" s="66">
        <f>Inputs!$B$31/'Exposure '!I11</f>
        <v>884.83627927830844</v>
      </c>
      <c r="I9" s="66">
        <f>Inputs!$B$31/'Exposure '!J11</f>
        <v>219.17962881205804</v>
      </c>
      <c r="J9" s="66">
        <f>Inputs!$B$31/'Exposure '!K11</f>
        <v>5798.6843544937692</v>
      </c>
      <c r="K9" s="68">
        <f>Inputs!$C$31/'Exposure '!L11</f>
        <v>15287.524901944858</v>
      </c>
      <c r="L9" s="68">
        <f>Inputs!$C$31/'Exposure '!M11</f>
        <v>541.07531956321691</v>
      </c>
      <c r="M9" s="68">
        <f>Inputs!$C$31/'Exposure '!N11</f>
        <v>356.70891437871336</v>
      </c>
      <c r="N9" s="68">
        <f>Inputs!$C$31/'Exposure '!O11</f>
        <v>88.359088882800563</v>
      </c>
    </row>
    <row r="10" spans="1:15" ht="15.5" x14ac:dyDescent="0.35">
      <c r="A10" s="4" t="s">
        <v>98</v>
      </c>
      <c r="B10" s="62" t="s">
        <v>95</v>
      </c>
      <c r="C10" s="63" t="s">
        <v>95</v>
      </c>
      <c r="D10" s="64">
        <v>0.7</v>
      </c>
      <c r="E10" s="65">
        <f>D10*Inputs!$B$9*Inputs!$B$12</f>
        <v>6.1565000000000003</v>
      </c>
      <c r="F10" s="66">
        <f>Inputs!$B$31/'Exposure '!G12</f>
        <v>5227.0251246942553</v>
      </c>
      <c r="G10" s="66">
        <f>Inputs!$B$31/'Exposure '!H12</f>
        <v>814.88734387789634</v>
      </c>
      <c r="H10" s="66">
        <f>Inputs!$B$31/'Exposure '!I12</f>
        <v>537.22202670468721</v>
      </c>
      <c r="I10" s="66">
        <f>Inputs!$B$31/'Exposure '!J12</f>
        <v>133.07334606446381</v>
      </c>
      <c r="J10" s="66">
        <f>Inputs!$B$31/'Exposure '!K12</f>
        <v>3520.6297866569307</v>
      </c>
      <c r="K10" s="68">
        <f>Inputs!$C$31/'Exposure '!L12</f>
        <v>9281.7115476093786</v>
      </c>
      <c r="L10" s="68">
        <f>Inputs!$C$31/'Exposure '!M12</f>
        <v>328.51001544909599</v>
      </c>
      <c r="M10" s="68">
        <f>Inputs!$C$31/'Exposure '!N12</f>
        <v>216.57326944421882</v>
      </c>
      <c r="N10" s="68">
        <f>Inputs!$C$31/'Exposure '!O12</f>
        <v>53.646589678843192</v>
      </c>
    </row>
    <row r="11" spans="1:15" ht="15.5" x14ac:dyDescent="0.35">
      <c r="A11" s="4" t="s">
        <v>99</v>
      </c>
      <c r="B11" s="62" t="s">
        <v>95</v>
      </c>
      <c r="C11" s="63" t="s">
        <v>95</v>
      </c>
      <c r="D11" s="64">
        <v>0.14599999999999999</v>
      </c>
      <c r="E11" s="65">
        <f>D11*Inputs!$B$9*Inputs!$B$12</f>
        <v>1.28407</v>
      </c>
      <c r="F11" s="66">
        <f>Inputs!$B$31/'Exposure '!G13</f>
        <v>25061.079364972455</v>
      </c>
      <c r="G11" s="66">
        <f>Inputs!$B$31/'Exposure '!H13</f>
        <v>3906.994114483065</v>
      </c>
      <c r="H11" s="66">
        <f>Inputs!$B$31/'Exposure '!I13</f>
        <v>2575.7220458443908</v>
      </c>
      <c r="I11" s="66">
        <f>Inputs!$B$31/'Exposure '!J13</f>
        <v>638.02289208989509</v>
      </c>
      <c r="J11" s="66">
        <f>Inputs!$B$31/'Exposure '!K13</f>
        <v>16879.731853834601</v>
      </c>
      <c r="K11" s="68">
        <f>Inputs!$C$31/'Exposure '!L13</f>
        <v>44501.356735113455</v>
      </c>
      <c r="L11" s="68">
        <f>Inputs!$C$31/'Exposure '!M13</f>
        <v>1575.0480192764876</v>
      </c>
      <c r="M11" s="68">
        <f>Inputs!$C$31/'Exposure '!N13</f>
        <v>1038.3649904859808</v>
      </c>
      <c r="N11" s="68">
        <f>Inputs!$C$31/'Exposure '!O13</f>
        <v>257.20967654239894</v>
      </c>
    </row>
    <row r="12" spans="1:15" ht="15.5" x14ac:dyDescent="0.35">
      <c r="A12" s="4" t="s">
        <v>100</v>
      </c>
      <c r="B12" s="62" t="s">
        <v>95</v>
      </c>
      <c r="C12" s="63" t="s">
        <v>95</v>
      </c>
      <c r="D12" s="69" t="s">
        <v>95</v>
      </c>
      <c r="E12" s="65">
        <f>1780/1000</f>
        <v>1.78</v>
      </c>
      <c r="F12" s="66">
        <f>Inputs!$B$31/'Exposure '!G14</f>
        <v>18078.752910213585</v>
      </c>
      <c r="G12" s="66">
        <f>Inputs!$B$31/'Exposure '!H14</f>
        <v>2818.4572654967806</v>
      </c>
      <c r="H12" s="66">
        <f>Inputs!$B$31/'Exposure '!I14</f>
        <v>1858.094049105285</v>
      </c>
      <c r="I12" s="66">
        <f>Inputs!$B$31/'Exposure '!J14</f>
        <v>460.26182867745587</v>
      </c>
      <c r="J12" s="66">
        <f>Inputs!$B$31/'Exposure '!K14</f>
        <v>12176.829933456966</v>
      </c>
      <c r="K12" s="68">
        <f>Inputs!$C$31/'Exposure '!L14</f>
        <v>32102.72873194221</v>
      </c>
      <c r="L12" s="68">
        <f>Inputs!$C$31/'Exposure '!M14</f>
        <v>1136.2201742204265</v>
      </c>
      <c r="M12" s="68">
        <f>Inputs!$C$31/'Exposure '!N14</f>
        <v>749.06367041198484</v>
      </c>
      <c r="N12" s="68">
        <f>Inputs!$C$31/'Exposure '!O14</f>
        <v>185.54788166168433</v>
      </c>
    </row>
    <row r="13" spans="1:15" ht="15.5" x14ac:dyDescent="0.35">
      <c r="A13" s="4" t="s">
        <v>101</v>
      </c>
      <c r="B13" s="62" t="s">
        <v>95</v>
      </c>
      <c r="C13" s="63" t="s">
        <v>95</v>
      </c>
      <c r="D13" s="69" t="s">
        <v>95</v>
      </c>
      <c r="E13" s="65">
        <f>201/1000</f>
        <v>0.20100000000000001</v>
      </c>
      <c r="F13" s="66">
        <f>Inputs!$B$31/'Exposure '!G15</f>
        <v>160100.39890636908</v>
      </c>
      <c r="G13" s="66">
        <f>Inputs!$B$31/'Exposure '!H15</f>
        <v>24959.472301414273</v>
      </c>
      <c r="H13" s="66">
        <f>Inputs!$B$31/'Exposure '!I15</f>
        <v>16454.763220932375</v>
      </c>
      <c r="I13" s="66">
        <f>Inputs!$B$31/'Exposure '!J15</f>
        <v>4075.9505226162764</v>
      </c>
      <c r="J13" s="66">
        <f>Inputs!$B$31/'Exposure '!K15</f>
        <v>107834.61334106169</v>
      </c>
      <c r="K13" s="68">
        <f>Inputs!$C$31/'Exposure '!L15</f>
        <v>284292.82160625444</v>
      </c>
      <c r="L13" s="68">
        <f>Inputs!$C$31/'Exposure '!M15</f>
        <v>10062.049304041589</v>
      </c>
      <c r="M13" s="68">
        <f>Inputs!$C$31/'Exposure '!N15</f>
        <v>6633.4991708126026</v>
      </c>
      <c r="N13" s="68">
        <f>Inputs!$C$31/'Exposure '!O15</f>
        <v>1643.1603450636726</v>
      </c>
    </row>
    <row r="14" spans="1:15" ht="15.5" x14ac:dyDescent="0.35">
      <c r="A14" s="4" t="s">
        <v>102</v>
      </c>
      <c r="B14" s="62" t="s">
        <v>95</v>
      </c>
      <c r="C14" s="63" t="s">
        <v>95</v>
      </c>
      <c r="D14" s="69" t="s">
        <v>95</v>
      </c>
      <c r="E14" s="65">
        <f>14100/1000</f>
        <v>14.1</v>
      </c>
      <c r="F14" s="66">
        <f>Inputs!$B$31/'Exposure '!G16</f>
        <v>2282.2822822822823</v>
      </c>
      <c r="G14" s="66">
        <f>Inputs!$B$31/'Exposure '!H16</f>
        <v>355.80524344569289</v>
      </c>
      <c r="H14" s="66">
        <f>Inputs!$B$31/'Exposure '!I16</f>
        <v>234.5679012345679</v>
      </c>
      <c r="I14" s="66">
        <f>Inputs!$B$31/'Exposure '!J16</f>
        <v>58.103975535168196</v>
      </c>
      <c r="J14" s="66">
        <f>Inputs!$B$31/'Exposure '!K16</f>
        <v>1537.2168284789645</v>
      </c>
      <c r="K14" s="68">
        <f>Inputs!$C$31/'Exposure '!L16</f>
        <v>4052.6849037487332</v>
      </c>
      <c r="L14" s="68">
        <f>Inputs!$C$31/'Exposure '!M16</f>
        <v>143.43772412144395</v>
      </c>
      <c r="M14" s="68">
        <f>Inputs!$C$31/'Exposure '!N16</f>
        <v>94.562647754137117</v>
      </c>
      <c r="N14" s="68">
        <f>Inputs!$C$31/'Exposure '!O16</f>
        <v>23.423775131758738</v>
      </c>
    </row>
    <row r="15" spans="1:15" ht="15.5" x14ac:dyDescent="0.35">
      <c r="A15" s="4" t="s">
        <v>103</v>
      </c>
      <c r="B15" s="62" t="s">
        <v>95</v>
      </c>
      <c r="C15" s="63" t="s">
        <v>95</v>
      </c>
      <c r="D15" s="69" t="s">
        <v>95</v>
      </c>
      <c r="E15" s="65">
        <f>10100/1000</f>
        <v>10.1</v>
      </c>
      <c r="F15" s="66">
        <f>Inputs!$B$31/'Exposure '!G17</f>
        <v>3186.1564534831864</v>
      </c>
      <c r="G15" s="66">
        <f>Inputs!$B$31/'Exposure '!H17</f>
        <v>496.71821114695734</v>
      </c>
      <c r="H15" s="66">
        <f>Inputs!$B$31/'Exposure '!I17</f>
        <v>327.46607994132745</v>
      </c>
      <c r="I15" s="66">
        <f>Inputs!$B$31/'Exposure '!J17</f>
        <v>81.115450994640753</v>
      </c>
      <c r="J15" s="66">
        <f>Inputs!$B$31/'Exposure '!K17</f>
        <v>2146.0155724310298</v>
      </c>
      <c r="K15" s="68">
        <f>Inputs!$C$31/'Exposure '!L17</f>
        <v>5657.7086280056574</v>
      </c>
      <c r="L15" s="68">
        <f>Inputs!$C$31/'Exposure '!M17</f>
        <v>200.24474357548115</v>
      </c>
      <c r="M15" s="68">
        <f>Inputs!$C$31/'Exposure '!N17</f>
        <v>132.013201320132</v>
      </c>
      <c r="N15" s="68">
        <f>Inputs!$C$31/'Exposure '!O17</f>
        <v>32.70051775819784</v>
      </c>
    </row>
    <row r="16" spans="1:15" ht="15.5" x14ac:dyDescent="0.35">
      <c r="A16" s="4" t="s">
        <v>104</v>
      </c>
      <c r="B16" s="62" t="s">
        <v>105</v>
      </c>
      <c r="C16" s="80" t="s">
        <v>106</v>
      </c>
      <c r="D16" s="64">
        <v>242.63</v>
      </c>
      <c r="E16" s="65">
        <f>D16*Inputs!$B$9*Inputs!$B$12</f>
        <v>2133.9308500000002</v>
      </c>
      <c r="F16" s="66">
        <f>Inputs!$B$31/'Exposure '!G18</f>
        <v>15.080235697506399</v>
      </c>
      <c r="G16" s="66">
        <f>Inputs!$B$31/'Exposure '!H18</f>
        <v>2.3509918011561948</v>
      </c>
      <c r="H16" s="66">
        <f>Inputs!$B$31/'Exposure '!I18</f>
        <v>1.5499131133548243</v>
      </c>
      <c r="I16" s="66">
        <f>Inputs!$B$31/'Exposure '!J18</f>
        <v>0.38392343174844279</v>
      </c>
      <c r="J16" s="66">
        <f>Inputs!$B$31/'Exposure '!K18</f>
        <v>10.157197587519482</v>
      </c>
      <c r="K16" s="68">
        <f>Inputs!$C$31/'Exposure '!L18</f>
        <v>26.778214084517845</v>
      </c>
      <c r="L16" s="68">
        <f>Inputs!$C$31/'Exposure '!M18</f>
        <v>0.94776825130596887</v>
      </c>
      <c r="M16" s="68">
        <f>Inputs!$C$31/'Exposure '!N18</f>
        <v>0.62482499530541635</v>
      </c>
      <c r="N16" s="68">
        <f>Inputs!$C$31/'Exposure '!O18</f>
        <v>0.1547731639747362</v>
      </c>
    </row>
    <row r="17" spans="1:14" ht="15.5" x14ac:dyDescent="0.35">
      <c r="A17" s="4" t="s">
        <v>104</v>
      </c>
      <c r="B17" s="62" t="s">
        <v>105</v>
      </c>
      <c r="C17" s="63" t="s">
        <v>107</v>
      </c>
      <c r="D17" s="64">
        <f>D16*0.06</f>
        <v>14.557799999999999</v>
      </c>
      <c r="E17" s="65">
        <f>D17*Inputs!$B$9*Inputs!$B$12</f>
        <v>128.03585099999998</v>
      </c>
      <c r="F17" s="66">
        <f>Inputs!$B$31/'Exposure '!G19</f>
        <v>251.33726162510678</v>
      </c>
      <c r="G17" s="66">
        <f>Inputs!$B$31/'Exposure '!H19</f>
        <v>39.183196685936586</v>
      </c>
      <c r="H17" s="66">
        <f>Inputs!$B$31/'Exposure '!I19</f>
        <v>25.831885222580411</v>
      </c>
      <c r="I17" s="66">
        <f>Inputs!$B$31/'Exposure '!J19</f>
        <v>6.3987238624740481</v>
      </c>
      <c r="J17" s="66">
        <f>Inputs!$B$31/'Exposure '!K19</f>
        <v>169.28662645865808</v>
      </c>
      <c r="K17" s="68">
        <f>Inputs!$C$31/'Exposure '!L19</f>
        <v>446.30356807529751</v>
      </c>
      <c r="L17" s="68">
        <f>Inputs!$C$31/'Exposure '!M19</f>
        <v>15.796137521766148</v>
      </c>
      <c r="M17" s="68">
        <f>Inputs!$C$31/'Exposure '!N19</f>
        <v>10.41374992175694</v>
      </c>
      <c r="N17" s="68">
        <f>Inputs!$C$31/'Exposure '!O19</f>
        <v>2.5795527329122705</v>
      </c>
    </row>
    <row r="18" spans="1:14" ht="15.5" x14ac:dyDescent="0.35">
      <c r="A18" s="4" t="s">
        <v>108</v>
      </c>
      <c r="B18" s="62" t="s">
        <v>105</v>
      </c>
      <c r="C18" s="63" t="s">
        <v>106</v>
      </c>
      <c r="D18" s="64">
        <v>48.322000000000003</v>
      </c>
      <c r="E18" s="65">
        <f>D18*Inputs!$B$9*Inputs!$B$12</f>
        <v>424.99199000000004</v>
      </c>
      <c r="F18" s="66">
        <f>Inputs!$B$31/'Exposure '!G20</f>
        <v>75.719498102023465</v>
      </c>
      <c r="G18" s="66">
        <f>Inputs!$B$31/'Exposure '!H20</f>
        <v>11.804584676017702</v>
      </c>
      <c r="H18" s="66">
        <f>Inputs!$B$31/'Exposure '!I20</f>
        <v>7.7822817493746337</v>
      </c>
      <c r="I18" s="66">
        <f>Inputs!$B$31/'Exposure '!J20</f>
        <v>1.9277211672762853</v>
      </c>
      <c r="J18" s="66">
        <f>Inputs!$B$31/'Exposure '!K20</f>
        <v>51.000390105125028</v>
      </c>
      <c r="K18" s="68">
        <f>Inputs!$C$31/'Exposure '!L20</f>
        <v>134.45631561869467</v>
      </c>
      <c r="L18" s="68">
        <f>Inputs!$C$31/'Exposure '!M20</f>
        <v>4.7588471258302052</v>
      </c>
      <c r="M18" s="68">
        <f>Inputs!$C$31/'Exposure '!N20</f>
        <v>3.1373140311028758</v>
      </c>
      <c r="N18" s="68">
        <f>Inputs!$C$31/'Exposure '!O20</f>
        <v>0.77713283339245554</v>
      </c>
    </row>
    <row r="19" spans="1:14" ht="15.5" x14ac:dyDescent="0.35">
      <c r="A19" s="4" t="s">
        <v>108</v>
      </c>
      <c r="B19" s="62" t="s">
        <v>105</v>
      </c>
      <c r="C19" s="63" t="s">
        <v>107</v>
      </c>
      <c r="D19" s="64">
        <f>D18*0.06</f>
        <v>2.8993199999999999</v>
      </c>
      <c r="E19" s="65">
        <f>D19*Inputs!$B$9*Inputs!$B$12</f>
        <v>25.499519399999997</v>
      </c>
      <c r="F19" s="66">
        <f>Inputs!$B$31/'Exposure '!G21</f>
        <v>1261.9916350337246</v>
      </c>
      <c r="G19" s="66">
        <f>Inputs!$B$31/'Exposure '!H21</f>
        <v>196.7430779336284</v>
      </c>
      <c r="H19" s="66">
        <f>Inputs!$B$31/'Exposure '!I21</f>
        <v>129.70469582291057</v>
      </c>
      <c r="I19" s="66">
        <f>Inputs!$B$31/'Exposure '!J21</f>
        <v>32.128686121271429</v>
      </c>
      <c r="J19" s="66">
        <f>Inputs!$B$31/'Exposure '!K21</f>
        <v>850.00650175208398</v>
      </c>
      <c r="K19" s="68">
        <f>Inputs!$C$31/'Exposure '!L21</f>
        <v>2240.9385936449121</v>
      </c>
      <c r="L19" s="68">
        <f>Inputs!$C$31/'Exposure '!M21</f>
        <v>79.31411876383676</v>
      </c>
      <c r="M19" s="68">
        <f>Inputs!$C$31/'Exposure '!N21</f>
        <v>52.288567185047938</v>
      </c>
      <c r="N19" s="68">
        <f>Inputs!$C$31/'Exposure '!O21</f>
        <v>12.95221388987426</v>
      </c>
    </row>
    <row r="20" spans="1:14" ht="15.5" x14ac:dyDescent="0.35">
      <c r="A20" s="4" t="s">
        <v>104</v>
      </c>
      <c r="B20" s="62" t="s">
        <v>109</v>
      </c>
      <c r="C20" s="63" t="s">
        <v>106</v>
      </c>
      <c r="D20" s="64">
        <v>6.6003999999999996</v>
      </c>
      <c r="E20" s="65">
        <f>D20*Inputs!$B$9*Inputs!$B$12</f>
        <v>58.050517999999997</v>
      </c>
      <c r="F20" s="66">
        <f>Inputs!$B$31/'Exposure '!G22</f>
        <v>554.34785577934349</v>
      </c>
      <c r="G20" s="66">
        <f>Inputs!$B$31/'Exposure '!H22</f>
        <v>86.422207853240323</v>
      </c>
      <c r="H20" s="66">
        <f>Inputs!$B$31/'Exposure '!I22</f>
        <v>56.974640732876956</v>
      </c>
      <c r="I20" s="66">
        <f>Inputs!$B$31/'Exposure '!J22</f>
        <v>14.112984401721816</v>
      </c>
      <c r="J20" s="66">
        <f>Inputs!$B$31/'Exposure '!K22</f>
        <v>373.37749994846558</v>
      </c>
      <c r="K20" s="68">
        <f>Inputs!$C$31/'Exposure '!L22</f>
        <v>984.36429357714167</v>
      </c>
      <c r="L20" s="68">
        <f>Inputs!$C$31/'Exposure '!M22</f>
        <v>34.839859828853889</v>
      </c>
      <c r="M20" s="68">
        <f>Inputs!$C$31/'Exposure '!N22</f>
        <v>22.968500183466634</v>
      </c>
      <c r="N20" s="68">
        <f>Inputs!$C$31/'Exposure '!O22</f>
        <v>5.6894449995743051</v>
      </c>
    </row>
    <row r="21" spans="1:14" ht="15.5" x14ac:dyDescent="0.35">
      <c r="A21" s="4" t="s">
        <v>104</v>
      </c>
      <c r="B21" s="62" t="s">
        <v>109</v>
      </c>
      <c r="C21" s="63" t="s">
        <v>107</v>
      </c>
      <c r="D21" s="64">
        <f>D20*0.06</f>
        <v>0.39602399999999999</v>
      </c>
      <c r="E21" s="65">
        <f>D21*Inputs!$B$9*Inputs!$B$12</f>
        <v>3.4830310799999999</v>
      </c>
      <c r="F21" s="66">
        <f>Inputs!$B$31/'Exposure '!G23</f>
        <v>9239.1309296557247</v>
      </c>
      <c r="G21" s="66">
        <f>Inputs!$B$31/'Exposure '!H23</f>
        <v>1440.3701308873392</v>
      </c>
      <c r="H21" s="66">
        <f>Inputs!$B$31/'Exposure '!I23</f>
        <v>949.57734554794922</v>
      </c>
      <c r="I21" s="66">
        <f>Inputs!$B$31/'Exposure '!J23</f>
        <v>235.21640669536362</v>
      </c>
      <c r="J21" s="66">
        <f>Inputs!$B$31/'Exposure '!K23</f>
        <v>6222.9583324744262</v>
      </c>
      <c r="K21" s="68">
        <f>Inputs!$C$31/'Exposure '!L23</f>
        <v>16406.071559619028</v>
      </c>
      <c r="L21" s="68">
        <f>Inputs!$C$31/'Exposure '!M23</f>
        <v>580.66433048089823</v>
      </c>
      <c r="M21" s="68">
        <f>Inputs!$C$31/'Exposure '!N23</f>
        <v>382.80833639111057</v>
      </c>
      <c r="N21" s="68">
        <f>Inputs!$C$31/'Exposure '!O23</f>
        <v>94.824083326238423</v>
      </c>
    </row>
    <row r="22" spans="1:14" ht="15.5" x14ac:dyDescent="0.35">
      <c r="A22" s="4" t="s">
        <v>108</v>
      </c>
      <c r="B22" s="62" t="s">
        <v>109</v>
      </c>
      <c r="C22" s="63" t="s">
        <v>106</v>
      </c>
      <c r="D22" s="64">
        <v>1.3146</v>
      </c>
      <c r="E22" s="65">
        <f>D22*Inputs!$B$9*Inputs!$B$12</f>
        <v>11.561907</v>
      </c>
      <c r="F22" s="66">
        <f>Inputs!$B$31/'Exposure '!G24</f>
        <v>2783.293463628464</v>
      </c>
      <c r="G22" s="66">
        <f>Inputs!$B$31/'Exposure '!H24</f>
        <v>433.91232368365092</v>
      </c>
      <c r="H22" s="66">
        <f>Inputs!$B$31/'Exposure '!I24</f>
        <v>286.06071709514765</v>
      </c>
      <c r="I22" s="66">
        <f>Inputs!$B$31/'Exposure '!J24</f>
        <v>70.859076711642075</v>
      </c>
      <c r="J22" s="66">
        <f>Inputs!$B$31/'Exposure '!K24</f>
        <v>1874.6697479536374</v>
      </c>
      <c r="K22" s="68">
        <f>Inputs!$C$31/'Exposure '!L24</f>
        <v>4942.3384172573906</v>
      </c>
      <c r="L22" s="68">
        <f>Inputs!$C$31/'Exposure '!M24</f>
        <v>174.9254608355144</v>
      </c>
      <c r="M22" s="68">
        <f>Inputs!$C$31/'Exposure '!N24</f>
        <v>115.32122973600578</v>
      </c>
      <c r="N22" s="68">
        <f>Inputs!$C$31/'Exposure '!O24</f>
        <v>28.565809200661981</v>
      </c>
    </row>
    <row r="23" spans="1:14" ht="15.5" x14ac:dyDescent="0.35">
      <c r="A23" s="4" t="s">
        <v>108</v>
      </c>
      <c r="B23" s="62" t="s">
        <v>109</v>
      </c>
      <c r="C23" s="63" t="s">
        <v>107</v>
      </c>
      <c r="D23" s="64">
        <f>D22*0.06</f>
        <v>7.8876000000000002E-2</v>
      </c>
      <c r="E23" s="65">
        <f>D23*Inputs!$B$9*Inputs!$B$12</f>
        <v>0.69371442000000005</v>
      </c>
      <c r="F23" s="66">
        <f>Inputs!$B$31/'Exposure '!G25</f>
        <v>46388.224393807723</v>
      </c>
      <c r="G23" s="66">
        <f>Inputs!$B$31/'Exposure '!H25</f>
        <v>7231.8720613941814</v>
      </c>
      <c r="H23" s="66">
        <f>Inputs!$B$31/'Exposure '!I25</f>
        <v>4767.6786182524602</v>
      </c>
      <c r="I23" s="66">
        <f>Inputs!$B$31/'Exposure '!J25</f>
        <v>1180.9846118607013</v>
      </c>
      <c r="J23" s="66">
        <f>Inputs!$B$31/'Exposure '!K25</f>
        <v>31244.495799227298</v>
      </c>
      <c r="K23" s="68">
        <f>Inputs!$C$31/'Exposure '!L25</f>
        <v>82372.30695428983</v>
      </c>
      <c r="L23" s="68">
        <f>Inputs!$C$31/'Exposure '!M25</f>
        <v>2915.4243472585727</v>
      </c>
      <c r="M23" s="68">
        <f>Inputs!$C$31/'Exposure '!N25</f>
        <v>1922.020495600096</v>
      </c>
      <c r="N23" s="68">
        <f>Inputs!$C$31/'Exposure '!O25</f>
        <v>476.096820011033</v>
      </c>
    </row>
    <row r="24" spans="1:14" ht="15.5" x14ac:dyDescent="0.35">
      <c r="A24" s="4" t="s">
        <v>140</v>
      </c>
      <c r="B24" s="62" t="s">
        <v>105</v>
      </c>
      <c r="C24" s="63" t="s">
        <v>106</v>
      </c>
      <c r="D24" s="63">
        <v>156.33000000000001</v>
      </c>
      <c r="E24" s="65">
        <f>D24*Inputs!$B$9*Inputs!$B$12</f>
        <v>1374.9223500000001</v>
      </c>
      <c r="F24" s="66">
        <f>Inputs!$B$31/'Exposure '!G26</f>
        <v>23.40508915298393</v>
      </c>
      <c r="G24" s="66">
        <f>Inputs!$B$31/'Exposure '!H26</f>
        <v>3.648827101097214</v>
      </c>
      <c r="H24" s="66">
        <f>Inputs!$B$31/'Exposure '!I26</f>
        <v>2.405523051834459</v>
      </c>
      <c r="I24" s="66">
        <f>Inputs!$B$31/'Exposure '!J26</f>
        <v>0.5958635082525725</v>
      </c>
      <c r="J24" s="66">
        <f>Inputs!$B$31/'Exposure '!K26</f>
        <v>15.764350096973399</v>
      </c>
      <c r="K24" s="68">
        <f>Inputs!$C$31/'Exposure '!L26</f>
        <v>41.560788609521936</v>
      </c>
      <c r="L24" s="68">
        <f>Inputs!$C$31/'Exposure '!M26</f>
        <v>1.470971731685327</v>
      </c>
      <c r="M24" s="68">
        <f>Inputs!$C$31/'Exposure '!N26</f>
        <v>0.96975173422217853</v>
      </c>
      <c r="N24" s="68">
        <f>Inputs!$C$31/'Exposure '!O26</f>
        <v>0.24021373233026438</v>
      </c>
    </row>
    <row r="25" spans="1:14" ht="15.5" x14ac:dyDescent="0.35">
      <c r="A25" s="4" t="s">
        <v>140</v>
      </c>
      <c r="B25" s="62" t="s">
        <v>105</v>
      </c>
      <c r="C25" s="63" t="s">
        <v>107</v>
      </c>
      <c r="D25" s="63">
        <f>D24*0.06</f>
        <v>9.3798000000000012</v>
      </c>
      <c r="E25" s="65">
        <f>D25*Inputs!$B$9*Inputs!$B$12</f>
        <v>82.49534100000001</v>
      </c>
      <c r="F25" s="66">
        <f>Inputs!$B$31/'Exposure '!G27</f>
        <v>390.08481921639884</v>
      </c>
      <c r="G25" s="66">
        <f>Inputs!$B$31/'Exposure '!H27</f>
        <v>60.813785018286886</v>
      </c>
      <c r="H25" s="66">
        <f>Inputs!$B$31/'Exposure '!I27</f>
        <v>40.092050863907652</v>
      </c>
      <c r="I25" s="66">
        <f>Inputs!$B$31/'Exposure '!J27</f>
        <v>9.9310584708762075</v>
      </c>
      <c r="J25" s="66">
        <f>Inputs!$B$31/'Exposure '!K27</f>
        <v>262.73916828289003</v>
      </c>
      <c r="K25" s="68">
        <f>Inputs!$C$31/'Exposure '!L27</f>
        <v>692.67981015869884</v>
      </c>
      <c r="L25" s="68">
        <f>Inputs!$C$31/'Exposure '!M27</f>
        <v>24.51619552808878</v>
      </c>
      <c r="M25" s="68">
        <f>Inputs!$C$31/'Exposure '!N27</f>
        <v>16.162528903702974</v>
      </c>
      <c r="N25" s="68">
        <f>Inputs!$C$31/'Exposure '!O27</f>
        <v>4.003562205504406</v>
      </c>
    </row>
    <row r="26" spans="1:14" ht="15.5" x14ac:dyDescent="0.35">
      <c r="A26" s="4" t="s">
        <v>111</v>
      </c>
      <c r="B26" s="62" t="s">
        <v>105</v>
      </c>
      <c r="C26" s="63" t="s">
        <v>106</v>
      </c>
      <c r="D26" s="62">
        <v>135.12</v>
      </c>
      <c r="E26" s="65">
        <f>D26*Inputs!$B$9*Inputs!$B$12</f>
        <v>1188.3804000000002</v>
      </c>
      <c r="F26" s="66">
        <f>Inputs!$B$31/'Exposure '!G28</f>
        <v>27.079022996491847</v>
      </c>
      <c r="G26" s="66">
        <f>Inputs!$B$31/'Exposure '!H28</f>
        <v>4.221589259284543</v>
      </c>
      <c r="H26" s="66">
        <f>Inputs!$B$31/'Exposure '!I28</f>
        <v>2.7831218079727726</v>
      </c>
      <c r="I26" s="66">
        <f>Inputs!$B$31/'Exposure '!J28</f>
        <v>0.68939714509417305</v>
      </c>
      <c r="J26" s="66">
        <f>Inputs!$B$31/'Exposure '!K28</f>
        <v>18.238905052248757</v>
      </c>
      <c r="K26" s="68">
        <f>Inputs!$C$31/'Exposure '!L28</f>
        <v>48.084651297561905</v>
      </c>
      <c r="L26" s="68">
        <f>Inputs!$C$31/'Exposure '!M28</f>
        <v>1.7018724897451687</v>
      </c>
      <c r="M26" s="68">
        <f>Inputs!$C$31/'Exposure '!N28</f>
        <v>1.1219751969431111</v>
      </c>
      <c r="N26" s="68">
        <f>Inputs!$C$31/'Exposure '!O28</f>
        <v>0.27792046162811013</v>
      </c>
    </row>
    <row r="27" spans="1:14" ht="15.5" x14ac:dyDescent="0.35">
      <c r="A27" s="4" t="s">
        <v>111</v>
      </c>
      <c r="B27" s="62" t="s">
        <v>105</v>
      </c>
      <c r="C27" s="63" t="s">
        <v>107</v>
      </c>
      <c r="D27" s="63">
        <f>D26*0.06</f>
        <v>8.1072000000000006</v>
      </c>
      <c r="E27" s="65">
        <f>D27*Inputs!$B$9*Inputs!$B$12</f>
        <v>71.302824000000015</v>
      </c>
      <c r="F27" s="66">
        <f>Inputs!$B$31/'Exposure '!G29</f>
        <v>451.31704994153074</v>
      </c>
      <c r="G27" s="66">
        <f>Inputs!$B$31/'Exposure '!H29</f>
        <v>70.359820988075725</v>
      </c>
      <c r="H27" s="66">
        <f>Inputs!$B$31/'Exposure '!I29</f>
        <v>46.38536346621288</v>
      </c>
      <c r="I27" s="66">
        <f>Inputs!$B$31/'Exposure '!J29</f>
        <v>11.489952418236216</v>
      </c>
      <c r="J27" s="66">
        <f>Inputs!$B$31/'Exposure '!K29</f>
        <v>303.98175087081256</v>
      </c>
      <c r="K27" s="68">
        <f>Inputs!$C$31/'Exposure '!L29</f>
        <v>801.410854959365</v>
      </c>
      <c r="L27" s="68">
        <f>Inputs!$C$31/'Exposure '!M29</f>
        <v>28.364541495752814</v>
      </c>
      <c r="M27" s="68">
        <f>Inputs!$C$31/'Exposure '!N29</f>
        <v>18.699586615718516</v>
      </c>
      <c r="N27" s="68">
        <f>Inputs!$C$31/'Exposure '!O29</f>
        <v>4.6320076938018344</v>
      </c>
    </row>
    <row r="28" spans="1:14" ht="15.5" x14ac:dyDescent="0.35">
      <c r="A28" s="4" t="s">
        <v>112</v>
      </c>
      <c r="B28" s="62" t="s">
        <v>105</v>
      </c>
      <c r="C28" s="63" t="s">
        <v>106</v>
      </c>
      <c r="D28" s="62">
        <v>77.483000000000004</v>
      </c>
      <c r="E28" s="65">
        <f>D28*Inputs!$B$9*Inputs!$B$12</f>
        <v>681.462985</v>
      </c>
      <c r="F28" s="66">
        <f>Inputs!$B$31/'Exposure '!G30</f>
        <v>47.22219825362955</v>
      </c>
      <c r="G28" s="66">
        <f>Inputs!$B$31/'Exposure '!H30</f>
        <v>7.3618876490911216</v>
      </c>
      <c r="H28" s="66">
        <f>Inputs!$B$31/'Exposure '!I30</f>
        <v>4.8533925982897035</v>
      </c>
      <c r="I28" s="66">
        <f>Inputs!$B$31/'Exposure '!J30</f>
        <v>1.2022165151726789</v>
      </c>
      <c r="J28" s="66">
        <f>Inputs!$B$31/'Exposure '!K30</f>
        <v>31.806213629568454</v>
      </c>
      <c r="K28" s="68">
        <f>Inputs!$C$31/'Exposure '!L30</f>
        <v>83.85320758523244</v>
      </c>
      <c r="L28" s="68">
        <f>Inputs!$C$31/'Exposure '!M30</f>
        <v>2.9678382459941814</v>
      </c>
      <c r="M28" s="68">
        <f>Inputs!$C$31/'Exposure '!N30</f>
        <v>1.9565748436554238</v>
      </c>
      <c r="N28" s="68">
        <f>Inputs!$C$31/'Exposure '!O30</f>
        <v>0.48465615393299483</v>
      </c>
    </row>
    <row r="29" spans="1:14" ht="15.5" x14ac:dyDescent="0.35">
      <c r="A29" s="4" t="s">
        <v>112</v>
      </c>
      <c r="B29" s="62" t="s">
        <v>105</v>
      </c>
      <c r="C29" s="63" t="s">
        <v>107</v>
      </c>
      <c r="D29" s="63">
        <f>D28*0.06</f>
        <v>4.6489799999999999</v>
      </c>
      <c r="E29" s="65">
        <f>D29*Inputs!$B$9*Inputs!$B$12</f>
        <v>40.887779100000003</v>
      </c>
      <c r="F29" s="66">
        <f>Inputs!$B$31/'Exposure '!G31</f>
        <v>787.03663756049252</v>
      </c>
      <c r="G29" s="66">
        <f>Inputs!$B$31/'Exposure '!H31</f>
        <v>122.69812748485205</v>
      </c>
      <c r="H29" s="66">
        <f>Inputs!$B$31/'Exposure '!I31</f>
        <v>80.889876638161724</v>
      </c>
      <c r="I29" s="66">
        <f>Inputs!$B$31/'Exposure '!J31</f>
        <v>20.036941919544649</v>
      </c>
      <c r="J29" s="66">
        <f>Inputs!$B$31/'Exposure '!K31</f>
        <v>530.10356049280745</v>
      </c>
      <c r="K29" s="68">
        <f>Inputs!$C$31/'Exposure '!L31</f>
        <v>1397.553459753874</v>
      </c>
      <c r="L29" s="68">
        <f>Inputs!$C$31/'Exposure '!M31</f>
        <v>49.463970766569695</v>
      </c>
      <c r="M29" s="68">
        <f>Inputs!$C$31/'Exposure '!N31</f>
        <v>32.609580727590391</v>
      </c>
      <c r="N29" s="68">
        <f>Inputs!$C$31/'Exposure '!O31</f>
        <v>8.0776025655499151</v>
      </c>
    </row>
    <row r="30" spans="1:14" ht="15.5" x14ac:dyDescent="0.35">
      <c r="A30" s="4" t="s">
        <v>113</v>
      </c>
      <c r="B30" s="62" t="s">
        <v>105</v>
      </c>
      <c r="C30" s="63" t="s">
        <v>106</v>
      </c>
      <c r="D30" s="62">
        <v>106.05</v>
      </c>
      <c r="E30" s="65">
        <f>D30*Inputs!$B$9*Inputs!$B$12</f>
        <v>932.70974999999999</v>
      </c>
      <c r="F30" s="66">
        <f>Inputs!$B$31/'Exposure '!G32</f>
        <v>34.501816004582544</v>
      </c>
      <c r="G30" s="66">
        <f>Inputs!$B$31/'Exposure '!H32</f>
        <v>5.3787943490290191</v>
      </c>
      <c r="H30" s="66">
        <f>Inputs!$B$31/'Exposure '!I32</f>
        <v>3.5460199782487605</v>
      </c>
      <c r="I30" s="66">
        <f>Inputs!$B$31/'Exposure '!J32</f>
        <v>0.87837192121758301</v>
      </c>
      <c r="J30" s="66">
        <f>Inputs!$B$31/'Exposure '!K32</f>
        <v>23.238480439979746</v>
      </c>
      <c r="K30" s="68">
        <f>Inputs!$C$31/'Exposure '!L32</f>
        <v>61.265422756497557</v>
      </c>
      <c r="L30" s="68">
        <f>Inputs!$C$31/'Exposure '!M32</f>
        <v>2.1683829402580592</v>
      </c>
      <c r="M30" s="68">
        <f>Inputs!$C$31/'Exposure '!N32</f>
        <v>1.4295265309849428</v>
      </c>
      <c r="N30" s="68">
        <f>Inputs!$C$31/'Exposure '!O32</f>
        <v>0.35410290217058216</v>
      </c>
    </row>
    <row r="31" spans="1:14" ht="15.5" x14ac:dyDescent="0.35">
      <c r="A31" s="4" t="s">
        <v>113</v>
      </c>
      <c r="B31" s="62" t="s">
        <v>105</v>
      </c>
      <c r="C31" s="63" t="s">
        <v>107</v>
      </c>
      <c r="D31" s="62">
        <f>D30*0.06</f>
        <v>6.3629999999999995</v>
      </c>
      <c r="E31" s="65">
        <f>D31*Inputs!$B$9*Inputs!$B$12</f>
        <v>55.962584999999997</v>
      </c>
      <c r="F31" s="66">
        <f>Inputs!$B$31/'Exposure '!G33</f>
        <v>575.03026674304238</v>
      </c>
      <c r="G31" s="66">
        <f>Inputs!$B$31/'Exposure '!H33</f>
        <v>89.646572483816982</v>
      </c>
      <c r="H31" s="66">
        <f>Inputs!$B$31/'Exposure '!I33</f>
        <v>59.10033297081268</v>
      </c>
      <c r="I31" s="66">
        <f>Inputs!$B$31/'Exposure '!J33</f>
        <v>14.63953202029305</v>
      </c>
      <c r="J31" s="66">
        <f>Inputs!$B$31/'Exposure '!K33</f>
        <v>387.30800733299577</v>
      </c>
      <c r="K31" s="68">
        <f>Inputs!$C$31/'Exposure '!L33</f>
        <v>1021.0903792749591</v>
      </c>
      <c r="L31" s="68">
        <f>Inputs!$C$31/'Exposure '!M33</f>
        <v>36.139715670967654</v>
      </c>
      <c r="M31" s="68">
        <f>Inputs!$C$31/'Exposure '!N33</f>
        <v>23.82544218308238</v>
      </c>
      <c r="N31" s="68">
        <f>Inputs!$C$31/'Exposure '!O33</f>
        <v>5.9017150361763697</v>
      </c>
    </row>
    <row r="32" spans="1:14" ht="15.5" x14ac:dyDescent="0.35">
      <c r="A32" s="4" t="s">
        <v>121</v>
      </c>
      <c r="B32" s="62" t="s">
        <v>105</v>
      </c>
      <c r="C32" s="63" t="s">
        <v>106</v>
      </c>
      <c r="D32" s="62">
        <v>28.309000000000001</v>
      </c>
      <c r="E32" s="65">
        <f>D32*Inputs!$B$9*Inputs!$B$12</f>
        <v>248.977655</v>
      </c>
      <c r="F32" s="66">
        <f>Inputs!$B$31/'Exposure '!G34</f>
        <v>129.24927010088589</v>
      </c>
      <c r="G32" s="66">
        <f>Inputs!$B$31/'Exposure '!H34</f>
        <v>20.149815984829115</v>
      </c>
      <c r="H32" s="66">
        <f>Inputs!$B$31/'Exposure '!I34</f>
        <v>13.283952760368825</v>
      </c>
      <c r="I32" s="66">
        <f>Inputs!$B$31/'Exposure '!J34</f>
        <v>3.2905204085317279</v>
      </c>
      <c r="J32" s="66">
        <f>Inputs!$B$31/'Exposure '!K34</f>
        <v>87.055030225718042</v>
      </c>
      <c r="K32" s="68">
        <f>Inputs!$C$31/'Exposure '!L34</f>
        <v>229.50998210203701</v>
      </c>
      <c r="L32" s="68">
        <f>Inputs!$C$31/'Exposure '!M34</f>
        <v>8.1231061081058034</v>
      </c>
      <c r="M32" s="68">
        <f>Inputs!$C$31/'Exposure '!N34</f>
        <v>5.355232915714196</v>
      </c>
      <c r="N32" s="68">
        <f>Inputs!$C$31/'Exposure '!O34</f>
        <v>1.3265255846264525</v>
      </c>
    </row>
    <row r="33" spans="1:14" ht="15.5" x14ac:dyDescent="0.35">
      <c r="A33" s="4" t="s">
        <v>121</v>
      </c>
      <c r="B33" s="62" t="s">
        <v>105</v>
      </c>
      <c r="C33" s="63" t="s">
        <v>107</v>
      </c>
      <c r="D33" s="62">
        <f>D32*0.06</f>
        <v>1.6985399999999999</v>
      </c>
      <c r="E33" s="65">
        <f>D33*Inputs!$B$9*Inputs!$B$12</f>
        <v>14.938659299999999</v>
      </c>
      <c r="F33" s="66">
        <f>Inputs!$B$31/'Exposure '!G35</f>
        <v>2154.1545016814312</v>
      </c>
      <c r="G33" s="66">
        <f>Inputs!$B$31/'Exposure '!H35</f>
        <v>335.83026641381866</v>
      </c>
      <c r="H33" s="66">
        <f>Inputs!$B$31/'Exposure '!I35</f>
        <v>221.39921267281377</v>
      </c>
      <c r="I33" s="66">
        <f>Inputs!$B$31/'Exposure '!J35</f>
        <v>54.842006808862131</v>
      </c>
      <c r="J33" s="66">
        <f>Inputs!$B$31/'Exposure '!K35</f>
        <v>1450.9171704286339</v>
      </c>
      <c r="K33" s="68">
        <f>Inputs!$C$31/'Exposure '!L35</f>
        <v>3825.1663683672832</v>
      </c>
      <c r="L33" s="68">
        <f>Inputs!$C$31/'Exposure '!M35</f>
        <v>135.3851018017634</v>
      </c>
      <c r="M33" s="68">
        <f>Inputs!$C$31/'Exposure '!N35</f>
        <v>89.253881928569953</v>
      </c>
      <c r="N33" s="68">
        <f>Inputs!$C$31/'Exposure '!O35</f>
        <v>22.108759743774208</v>
      </c>
    </row>
    <row r="34" spans="1:14" ht="15.5" x14ac:dyDescent="0.35">
      <c r="A34" s="4" t="s">
        <v>115</v>
      </c>
      <c r="B34" s="62" t="s">
        <v>105</v>
      </c>
      <c r="C34" s="63" t="s">
        <v>106</v>
      </c>
      <c r="D34" s="62">
        <v>73.265000000000001</v>
      </c>
      <c r="E34" s="65">
        <f>D34*Inputs!$B$9*Inputs!$B$12</f>
        <v>644.36567500000001</v>
      </c>
      <c r="F34" s="66">
        <f>Inputs!$B$31/'Exposure '!G36</f>
        <v>49.940866543178572</v>
      </c>
      <c r="G34" s="66">
        <f>Inputs!$B$31/'Exposure '!H36</f>
        <v>7.7857249807483448</v>
      </c>
      <c r="H34" s="66">
        <f>Inputs!$B$31/'Exposure '!I36</f>
        <v>5.1328112836044637</v>
      </c>
      <c r="I34" s="66">
        <f>Inputs!$B$31/'Exposure '!J36</f>
        <v>1.271430317957069</v>
      </c>
      <c r="J34" s="66">
        <f>Inputs!$B$31/'Exposure '!K36</f>
        <v>33.637355499349638</v>
      </c>
      <c r="K34" s="68">
        <f>Inputs!$C$31/'Exposure '!L36</f>
        <v>88.680790054276471</v>
      </c>
      <c r="L34" s="68">
        <f>Inputs!$C$31/'Exposure '!M36</f>
        <v>3.1387021198985492</v>
      </c>
      <c r="M34" s="68">
        <f>Inputs!$C$31/'Exposure '!N36</f>
        <v>2.0692184345997839</v>
      </c>
      <c r="N34" s="68">
        <f>Inputs!$C$31/'Exposure '!O36</f>
        <v>0.51255869480912075</v>
      </c>
    </row>
    <row r="35" spans="1:14" ht="15.5" x14ac:dyDescent="0.35">
      <c r="A35" s="4" t="s">
        <v>115</v>
      </c>
      <c r="B35" s="62" t="s">
        <v>105</v>
      </c>
      <c r="C35" s="63" t="s">
        <v>107</v>
      </c>
      <c r="D35" s="62">
        <f>D34*0.06</f>
        <v>4.3959000000000001</v>
      </c>
      <c r="E35" s="65">
        <f>D35*Inputs!$B$9*Inputs!$B$12</f>
        <v>38.661940500000007</v>
      </c>
      <c r="F35" s="66">
        <f>Inputs!$B$31/'Exposure '!G37</f>
        <v>832.34777571964287</v>
      </c>
      <c r="G35" s="66">
        <f>Inputs!$B$31/'Exposure '!H37</f>
        <v>129.7620830124724</v>
      </c>
      <c r="H35" s="66">
        <f>Inputs!$B$31/'Exposure '!I37</f>
        <v>85.54685472674106</v>
      </c>
      <c r="I35" s="66">
        <f>Inputs!$B$31/'Exposure '!J37</f>
        <v>21.190505299284482</v>
      </c>
      <c r="J35" s="66">
        <f>Inputs!$B$31/'Exposure '!K37</f>
        <v>560.62259165582736</v>
      </c>
      <c r="K35" s="68">
        <f>Inputs!$C$31/'Exposure '!L37</f>
        <v>1478.0131675712742</v>
      </c>
      <c r="L35" s="68">
        <f>Inputs!$C$31/'Exposure '!M37</f>
        <v>52.31170199830914</v>
      </c>
      <c r="M35" s="68">
        <f>Inputs!$C$31/'Exposure '!N37</f>
        <v>34.486973909996401</v>
      </c>
      <c r="N35" s="68">
        <f>Inputs!$C$31/'Exposure '!O37</f>
        <v>8.542644913485347</v>
      </c>
    </row>
    <row r="36" spans="1:14" ht="15.5" x14ac:dyDescent="0.35">
      <c r="A36" s="4" t="s">
        <v>116</v>
      </c>
      <c r="B36" s="62" t="s">
        <v>105</v>
      </c>
      <c r="C36" s="63" t="s">
        <v>106</v>
      </c>
      <c r="D36" s="62">
        <v>10.773</v>
      </c>
      <c r="E36" s="65">
        <f>D36*Inputs!$B$9*Inputs!$B$12</f>
        <v>94.748535000000004</v>
      </c>
      <c r="F36" s="66">
        <f>Inputs!$B$31/'Exposure '!G38</f>
        <v>339.63775988916535</v>
      </c>
      <c r="G36" s="66">
        <f>Inputs!$B$31/'Exposure '!H38</f>
        <v>52.949145151260325</v>
      </c>
      <c r="H36" s="66">
        <f>Inputs!$B$31/'Exposure '!I38</f>
        <v>34.90721421083088</v>
      </c>
      <c r="I36" s="66">
        <f>Inputs!$B$31/'Exposure '!J38</f>
        <v>8.6467411347929719</v>
      </c>
      <c r="J36" s="66">
        <f>Inputs!$B$31/'Exposure '!K38</f>
        <v>228.76086982826067</v>
      </c>
      <c r="K36" s="68">
        <f>Inputs!$C$31/'Exposure '!L38</f>
        <v>603.10016553667174</v>
      </c>
      <c r="L36" s="68">
        <f>Inputs!$C$31/'Exposure '!M38</f>
        <v>21.345680016185575</v>
      </c>
      <c r="M36" s="68">
        <f>Inputs!$C$31/'Exposure '!N38</f>
        <v>14.072337195855674</v>
      </c>
      <c r="N36" s="68">
        <f>Inputs!$C$31/'Exposure '!O38</f>
        <v>3.4858082962211312</v>
      </c>
    </row>
    <row r="37" spans="1:14" ht="15.5" x14ac:dyDescent="0.35">
      <c r="A37" s="4" t="s">
        <v>116</v>
      </c>
      <c r="B37" s="62" t="s">
        <v>105</v>
      </c>
      <c r="C37" s="63" t="s">
        <v>107</v>
      </c>
      <c r="D37" s="62">
        <f>D36*0.06</f>
        <v>0.64637999999999995</v>
      </c>
      <c r="E37" s="65">
        <f>D37*Inputs!$B$9*Inputs!$B$12</f>
        <v>5.6849121</v>
      </c>
      <c r="F37" s="66">
        <f>Inputs!$B$31/'Exposure '!G39</f>
        <v>5660.6293314860895</v>
      </c>
      <c r="G37" s="66">
        <f>Inputs!$B$31/'Exposure '!H39</f>
        <v>882.48575252100534</v>
      </c>
      <c r="H37" s="66">
        <f>Inputs!$B$31/'Exposure '!I39</f>
        <v>581.78690351384807</v>
      </c>
      <c r="I37" s="66">
        <f>Inputs!$B$31/'Exposure '!J39</f>
        <v>144.11235224654951</v>
      </c>
      <c r="J37" s="66">
        <f>Inputs!$B$31/'Exposure '!K39</f>
        <v>3812.6811638043441</v>
      </c>
      <c r="K37" s="68">
        <f>Inputs!$C$31/'Exposure '!L39</f>
        <v>10051.669425611197</v>
      </c>
      <c r="L37" s="68">
        <f>Inputs!$C$31/'Exposure '!M39</f>
        <v>355.76133360309291</v>
      </c>
      <c r="M37" s="68">
        <f>Inputs!$C$31/'Exposure '!N39</f>
        <v>234.53895326426127</v>
      </c>
      <c r="N37" s="68">
        <f>Inputs!$C$31/'Exposure '!O39</f>
        <v>58.096804937018845</v>
      </c>
    </row>
    <row r="38" spans="1:14" ht="15.5" x14ac:dyDescent="0.35">
      <c r="A38" s="4" t="s">
        <v>117</v>
      </c>
      <c r="B38" s="62" t="s">
        <v>105</v>
      </c>
      <c r="C38" s="63" t="s">
        <v>106</v>
      </c>
      <c r="D38" s="62">
        <v>1.5318000000000001</v>
      </c>
      <c r="E38" s="81">
        <f>D38*Inputs!$B$9*Inputs!$B$12</f>
        <v>13.472181000000001</v>
      </c>
      <c r="F38" s="66">
        <f>Inputs!$B$31/'Exposure '!G40</f>
        <v>2388.6392396435422</v>
      </c>
      <c r="G38" s="66">
        <f>Inputs!$B$31/'Exposure '!H40</f>
        <v>372.38617359611402</v>
      </c>
      <c r="H38" s="66">
        <f>Inputs!$B$31/'Exposure '!I40</f>
        <v>245.49903296336402</v>
      </c>
      <c r="I38" s="66">
        <f>Inputs!$B$31/'Exposure '!J40</f>
        <v>60.811687064319528</v>
      </c>
      <c r="J38" s="66">
        <f>Inputs!$B$31/'Exposure '!K40</f>
        <v>1608.8528859249589</v>
      </c>
      <c r="K38" s="68">
        <f>Inputs!$C$31/'Exposure '!L40</f>
        <v>4241.5446424641368</v>
      </c>
      <c r="L38" s="68">
        <f>Inputs!$C$31/'Exposure '!M40</f>
        <v>150.12208566024754</v>
      </c>
      <c r="M38" s="68">
        <f>Inputs!$C$31/'Exposure '!N40</f>
        <v>98.969374990829849</v>
      </c>
      <c r="N38" s="68">
        <f>Inputs!$C$31/'Exposure '!O40</f>
        <v>24.515349768370697</v>
      </c>
    </row>
    <row r="39" spans="1:14" ht="15.5" x14ac:dyDescent="0.35">
      <c r="A39" s="4" t="s">
        <v>117</v>
      </c>
      <c r="B39" s="62" t="s">
        <v>105</v>
      </c>
      <c r="C39" s="63" t="s">
        <v>107</v>
      </c>
      <c r="D39" s="62">
        <f>D38*0.06</f>
        <v>9.1908000000000004E-2</v>
      </c>
      <c r="E39" s="65">
        <f>D39*Inputs!$B$9*Inputs!$B$12</f>
        <v>0.8083308600000001</v>
      </c>
      <c r="F39" s="66">
        <f>Inputs!$B$31/'Exposure '!G41</f>
        <v>39810.653994059045</v>
      </c>
      <c r="G39" s="66">
        <f>Inputs!$B$31/'Exposure '!H41</f>
        <v>6206.4362266018998</v>
      </c>
      <c r="H39" s="66">
        <f>Inputs!$B$31/'Exposure '!I41</f>
        <v>4091.6505493894001</v>
      </c>
      <c r="I39" s="66">
        <f>Inputs!$B$31/'Exposure '!J41</f>
        <v>1013.528117738659</v>
      </c>
      <c r="J39" s="66">
        <f>Inputs!$B$31/'Exposure '!K41</f>
        <v>26814.214765415978</v>
      </c>
      <c r="K39" s="68">
        <f>Inputs!$C$31/'Exposure '!L41</f>
        <v>70692.410707735617</v>
      </c>
      <c r="L39" s="68">
        <f>Inputs!$C$31/'Exposure '!M41</f>
        <v>2502.0347610041254</v>
      </c>
      <c r="M39" s="68">
        <f>Inputs!$C$31/'Exposure '!N41</f>
        <v>1649.4895831804974</v>
      </c>
      <c r="N39" s="68">
        <f>Inputs!$C$31/'Exposure '!O41</f>
        <v>408.58916280617836</v>
      </c>
    </row>
    <row r="40" spans="1:14" ht="15.5" x14ac:dyDescent="0.35">
      <c r="A40" s="4" t="s">
        <v>118</v>
      </c>
      <c r="B40" s="62" t="s">
        <v>105</v>
      </c>
      <c r="C40" s="63" t="s">
        <v>106</v>
      </c>
      <c r="D40" s="62">
        <v>7.6268000000000002</v>
      </c>
      <c r="E40" s="65">
        <f>D40*Inputs!$B$9*Inputs!$B$12</f>
        <v>67.077706000000006</v>
      </c>
      <c r="F40" s="66">
        <f>Inputs!$B$31/'Exposure '!G42</f>
        <v>479.74479300440265</v>
      </c>
      <c r="G40" s="66">
        <f>Inputs!$B$31/'Exposure '!H42</f>
        <v>74.791674190293108</v>
      </c>
      <c r="H40" s="66">
        <f>Inputs!$B$31/'Exposure '!I42</f>
        <v>49.307103725452492</v>
      </c>
      <c r="I40" s="66">
        <f>Inputs!$B$31/'Exposure '!J42</f>
        <v>12.213686243919422</v>
      </c>
      <c r="J40" s="66">
        <f>Inputs!$B$31/'Exposure '!K42</f>
        <v>323.12907781243143</v>
      </c>
      <c r="K40" s="68">
        <f>Inputs!$C$31/'Exposure '!L42</f>
        <v>851.89044990383434</v>
      </c>
      <c r="L40" s="68">
        <f>Inputs!$C$31/'Exposure '!M42</f>
        <v>30.151178844910994</v>
      </c>
      <c r="M40" s="68">
        <f>Inputs!$C$31/'Exposure '!N42</f>
        <v>19.877443831089469</v>
      </c>
      <c r="N40" s="68">
        <f>Inputs!$C$31/'Exposure '!O42</f>
        <v>4.9237704902698685</v>
      </c>
    </row>
    <row r="41" spans="1:14" ht="15.5" x14ac:dyDescent="0.35">
      <c r="A41" s="4" t="s">
        <v>118</v>
      </c>
      <c r="B41" s="62" t="s">
        <v>105</v>
      </c>
      <c r="C41" s="63" t="s">
        <v>107</v>
      </c>
      <c r="D41" s="62">
        <f>D40*0.06</f>
        <v>0.45760800000000001</v>
      </c>
      <c r="E41" s="65">
        <f>D41*Inputs!$B$9*Inputs!$B$12</f>
        <v>4.0246623600000007</v>
      </c>
      <c r="F41" s="66">
        <f>Inputs!$B$31/'Exposure '!G43</f>
        <v>7995.746550073377</v>
      </c>
      <c r="G41" s="66">
        <f>Inputs!$B$31/'Exposure '!H43</f>
        <v>1246.5279031715518</v>
      </c>
      <c r="H41" s="66">
        <f>Inputs!$B$31/'Exposure '!I43</f>
        <v>821.78506209087482</v>
      </c>
      <c r="I41" s="66">
        <f>Inputs!$B$31/'Exposure '!J43</f>
        <v>203.56143739865706</v>
      </c>
      <c r="J41" s="66">
        <f>Inputs!$B$31/'Exposure '!K43</f>
        <v>5385.4846302071892</v>
      </c>
      <c r="K41" s="68">
        <f>Inputs!$C$31/'Exposure '!L43</f>
        <v>14198.174165063909</v>
      </c>
      <c r="L41" s="68">
        <f>Inputs!$C$31/'Exposure '!M43</f>
        <v>502.51964741518321</v>
      </c>
      <c r="M41" s="68">
        <f>Inputs!$C$31/'Exposure '!N43</f>
        <v>331.29073051815783</v>
      </c>
      <c r="N41" s="68">
        <f>Inputs!$C$31/'Exposure '!O43</f>
        <v>82.062841504497811</v>
      </c>
    </row>
    <row r="42" spans="1:14" ht="15.5" x14ac:dyDescent="0.35">
      <c r="A42" s="4" t="s">
        <v>119</v>
      </c>
      <c r="B42" s="62" t="s">
        <v>105</v>
      </c>
      <c r="C42" s="63" t="s">
        <v>106</v>
      </c>
      <c r="D42" s="62">
        <v>1.9212</v>
      </c>
      <c r="E42" s="65">
        <f>D42*Inputs!$B$9*Inputs!$B$12</f>
        <v>16.896954000000001</v>
      </c>
      <c r="F42" s="66">
        <f>Inputs!$B$31/'Exposure '!G44</f>
        <v>1904.495933419726</v>
      </c>
      <c r="G42" s="66">
        <f>Inputs!$B$31/'Exposure '!H44</f>
        <v>296.90877613706402</v>
      </c>
      <c r="H42" s="66">
        <f>Inputs!$B$31/'Exposure '!I44</f>
        <v>195.73985982369408</v>
      </c>
      <c r="I42" s="66">
        <f>Inputs!$B$31/'Exposure '!J44</f>
        <v>48.486020323300366</v>
      </c>
      <c r="J42" s="66">
        <f>Inputs!$B$31/'Exposure '!K44</f>
        <v>1282.761217291199</v>
      </c>
      <c r="K42" s="68">
        <f>Inputs!$C$31/'Exposure '!L44</f>
        <v>3381.8436827641917</v>
      </c>
      <c r="L42" s="68">
        <f>Inputs!$C$31/'Exposure '!M44</f>
        <v>119.69446742367643</v>
      </c>
      <c r="M42" s="68">
        <f>Inputs!$C$31/'Exposure '!N44</f>
        <v>78.909685931164461</v>
      </c>
      <c r="N42" s="68">
        <f>Inputs!$C$31/'Exposure '!O44</f>
        <v>19.546435964600374</v>
      </c>
    </row>
    <row r="43" spans="1:14" s="12" customFormat="1" ht="15.5" x14ac:dyDescent="0.35">
      <c r="A43" s="4" t="s">
        <v>119</v>
      </c>
      <c r="B43" s="62" t="s">
        <v>105</v>
      </c>
      <c r="C43" s="63" t="s">
        <v>107</v>
      </c>
      <c r="D43" s="62">
        <f>D42*0.06</f>
        <v>0.115272</v>
      </c>
      <c r="E43" s="81">
        <f>D43*Inputs!$B$9*Inputs!$B$12</f>
        <v>1.0138172400000001</v>
      </c>
      <c r="F43" s="66">
        <f>Inputs!$B$31/'Exposure '!G45</f>
        <v>31741.59889032878</v>
      </c>
      <c r="G43" s="66">
        <f>Inputs!$B$31/'Exposure '!H45</f>
        <v>4948.4796022844012</v>
      </c>
      <c r="H43" s="66">
        <f>Inputs!$B$31/'Exposure '!I45</f>
        <v>3262.3309970615678</v>
      </c>
      <c r="I43" s="66">
        <f>Inputs!$B$31/'Exposure '!J45</f>
        <v>808.10033872167287</v>
      </c>
      <c r="J43" s="66">
        <f>Inputs!$B$31/'Exposure '!K45</f>
        <v>21379.353621519986</v>
      </c>
      <c r="K43" s="68">
        <f>Inputs!$C$31/'Exposure '!L45</f>
        <v>56364.061379403196</v>
      </c>
      <c r="L43" s="68">
        <f>Inputs!$C$31/'Exposure '!M45</f>
        <v>1994.9077903946074</v>
      </c>
      <c r="M43" s="68">
        <f>Inputs!$C$31/'Exposure '!N45</f>
        <v>1315.1614321860743</v>
      </c>
      <c r="N43" s="68">
        <f>Inputs!$C$31/'Exposure '!O45</f>
        <v>325.77393274333957</v>
      </c>
    </row>
    <row r="44" spans="1:14" s="12" customFormat="1" ht="15.5" x14ac:dyDescent="0.35">
      <c r="A44" s="4" t="s">
        <v>111</v>
      </c>
      <c r="B44" s="62" t="s">
        <v>109</v>
      </c>
      <c r="C44" s="63" t="s">
        <v>106</v>
      </c>
      <c r="D44" s="62">
        <v>6.6003999999999996</v>
      </c>
      <c r="E44" s="81">
        <f>D44*Inputs!$B$9*Inputs!$B$12</f>
        <v>58.050517999999997</v>
      </c>
      <c r="F44" s="66">
        <f>Inputs!$B$31/'Exposure '!G46</f>
        <v>554.34785577934349</v>
      </c>
      <c r="G44" s="66">
        <f>Inputs!$B$31/'Exposure '!H46</f>
        <v>86.422207853240323</v>
      </c>
      <c r="H44" s="66">
        <f>Inputs!$B$31/'Exposure '!I46</f>
        <v>56.974640732876956</v>
      </c>
      <c r="I44" s="66">
        <f>Inputs!$B$31/'Exposure '!J46</f>
        <v>14.112984401721816</v>
      </c>
      <c r="J44" s="66">
        <f>Inputs!$B$31/'Exposure '!K46</f>
        <v>373.37749994846558</v>
      </c>
      <c r="K44" s="68">
        <f>Inputs!$C$31/'Exposure '!L46</f>
        <v>984.36429357714167</v>
      </c>
      <c r="L44" s="68">
        <f>Inputs!$C$31/'Exposure '!M46</f>
        <v>34.839859828853889</v>
      </c>
      <c r="M44" s="68">
        <f>Inputs!$C$31/'Exposure '!N46</f>
        <v>22.968500183466634</v>
      </c>
      <c r="N44" s="68">
        <f>Inputs!$C$31/'Exposure '!O46</f>
        <v>5.6894449995743051</v>
      </c>
    </row>
    <row r="45" spans="1:14" ht="15.5" x14ac:dyDescent="0.35">
      <c r="A45" s="4" t="s">
        <v>111</v>
      </c>
      <c r="B45" s="62" t="s">
        <v>109</v>
      </c>
      <c r="C45" s="63" t="s">
        <v>107</v>
      </c>
      <c r="D45" s="62">
        <f>D44*0.06</f>
        <v>0.39602399999999999</v>
      </c>
      <c r="E45" s="65">
        <f>D45*Inputs!$B$9*Inputs!$B$12</f>
        <v>3.4830310799999999</v>
      </c>
      <c r="F45" s="66">
        <f>Inputs!$B$31/'Exposure '!G47</f>
        <v>9239.1309296557247</v>
      </c>
      <c r="G45" s="66">
        <f>Inputs!$B$31/'Exposure '!H47</f>
        <v>1440.3701308873392</v>
      </c>
      <c r="H45" s="66">
        <f>Inputs!$B$31/'Exposure '!I47</f>
        <v>949.57734554794922</v>
      </c>
      <c r="I45" s="66">
        <f>Inputs!$B$31/'Exposure '!J47</f>
        <v>235.21640669536362</v>
      </c>
      <c r="J45" s="66">
        <f>Inputs!$B$31/'Exposure '!K47</f>
        <v>6222.9583324744262</v>
      </c>
      <c r="K45" s="68">
        <f>Inputs!$C$31/'Exposure '!L47</f>
        <v>16406.071559619028</v>
      </c>
      <c r="L45" s="68">
        <f>Inputs!$C$31/'Exposure '!M47</f>
        <v>580.66433048089823</v>
      </c>
      <c r="M45" s="68">
        <f>Inputs!$C$31/'Exposure '!N47</f>
        <v>382.80833639111057</v>
      </c>
      <c r="N45" s="68">
        <f>Inputs!$C$31/'Exposure '!O47</f>
        <v>94.824083326238423</v>
      </c>
    </row>
    <row r="46" spans="1:14" ht="15.5" x14ac:dyDescent="0.35">
      <c r="A46" s="4" t="s">
        <v>112</v>
      </c>
      <c r="B46" s="62" t="s">
        <v>109</v>
      </c>
      <c r="C46" s="63" t="s">
        <v>106</v>
      </c>
      <c r="D46" s="62">
        <v>2.0972</v>
      </c>
      <c r="E46" s="65">
        <f>D46*Inputs!$B$9*Inputs!$B$12</f>
        <v>18.444873999999999</v>
      </c>
      <c r="F46" s="66">
        <f>Inputs!$B$31/'Exposure '!G48</f>
        <v>1744.6679321409395</v>
      </c>
      <c r="G46" s="66">
        <f>Inputs!$B$31/'Exposure '!H48</f>
        <v>271.99177031972505</v>
      </c>
      <c r="H46" s="66">
        <f>Inputs!$B$31/'Exposure '!I48</f>
        <v>179.31309302559654</v>
      </c>
      <c r="I46" s="66">
        <f>Inputs!$B$31/'Exposure '!J48</f>
        <v>44.417004694413826</v>
      </c>
      <c r="J46" s="66">
        <f>Inputs!$B$31/'Exposure '!K48</f>
        <v>1175.1100756531814</v>
      </c>
      <c r="K46" s="68">
        <f>Inputs!$C$31/'Exposure '!L48</f>
        <v>3098.0345619523964</v>
      </c>
      <c r="L46" s="68">
        <f>Inputs!$C$31/'Exposure '!M48</f>
        <v>109.64953786685444</v>
      </c>
      <c r="M46" s="68">
        <f>Inputs!$C$31/'Exposure '!N48</f>
        <v>72.287473112222585</v>
      </c>
      <c r="N46" s="68">
        <f>Inputs!$C$31/'Exposure '!O48</f>
        <v>17.906071321376235</v>
      </c>
    </row>
    <row r="47" spans="1:14" ht="15.5" x14ac:dyDescent="0.35">
      <c r="A47" s="4" t="s">
        <v>112</v>
      </c>
      <c r="B47" s="62" t="s">
        <v>109</v>
      </c>
      <c r="C47" s="63" t="s">
        <v>107</v>
      </c>
      <c r="D47" s="62">
        <f>D46*0.06</f>
        <v>0.125832</v>
      </c>
      <c r="E47" s="65">
        <f>D47*Inputs!$B$9*Inputs!$B$12</f>
        <v>1.10669244</v>
      </c>
      <c r="F47" s="66">
        <f>Inputs!$B$31/'Exposure '!G49</f>
        <v>29077.798869015664</v>
      </c>
      <c r="G47" s="66">
        <f>Inputs!$B$31/'Exposure '!H49</f>
        <v>4533.1961719954188</v>
      </c>
      <c r="H47" s="66">
        <f>Inputs!$B$31/'Exposure '!I49</f>
        <v>2988.5515504266086</v>
      </c>
      <c r="I47" s="66">
        <f>Inputs!$B$31/'Exposure '!J49</f>
        <v>740.28341157356374</v>
      </c>
      <c r="J47" s="66">
        <f>Inputs!$B$31/'Exposure '!K49</f>
        <v>19585.167927553022</v>
      </c>
      <c r="K47" s="68">
        <f>Inputs!$C$31/'Exposure '!L49</f>
        <v>51633.909365873275</v>
      </c>
      <c r="L47" s="68">
        <f>Inputs!$C$31/'Exposure '!M49</f>
        <v>1827.4922977809078</v>
      </c>
      <c r="M47" s="68">
        <f>Inputs!$C$31/'Exposure '!N49</f>
        <v>1204.7912185370428</v>
      </c>
      <c r="N47" s="68">
        <f>Inputs!$C$31/'Exposure '!O49</f>
        <v>298.43452202293724</v>
      </c>
    </row>
    <row r="48" spans="1:14" ht="15.5" x14ac:dyDescent="0.35">
      <c r="A48" s="4" t="s">
        <v>113</v>
      </c>
      <c r="B48" s="62" t="s">
        <v>109</v>
      </c>
      <c r="C48" s="63" t="s">
        <v>106</v>
      </c>
      <c r="D48" s="62">
        <v>2.3254000000000001</v>
      </c>
      <c r="E48" s="65">
        <f>D48*Inputs!$B$9*Inputs!$B$12</f>
        <v>20.451893000000002</v>
      </c>
      <c r="F48" s="66">
        <f>Inputs!$B$31/'Exposure '!G50</f>
        <v>1573.4572922017624</v>
      </c>
      <c r="G48" s="66">
        <f>Inputs!$B$31/'Exposure '!H50</f>
        <v>245.30022392471298</v>
      </c>
      <c r="H48" s="66">
        <f>Inputs!$B$31/'Exposure '!I50</f>
        <v>161.71644392073668</v>
      </c>
      <c r="I48" s="66">
        <f>Inputs!$B$31/'Exposure '!J50</f>
        <v>40.058201705136611</v>
      </c>
      <c r="J48" s="66">
        <f>Inputs!$B$31/'Exposure '!K50</f>
        <v>1059.7922295776436</v>
      </c>
      <c r="K48" s="68">
        <f>Inputs!$C$31/'Exposure '!L50</f>
        <v>2794.0131088529138</v>
      </c>
      <c r="L48" s="68">
        <f>Inputs!$C$31/'Exposure '!M50</f>
        <v>98.889228009962693</v>
      </c>
      <c r="M48" s="68">
        <f>Inputs!$C$31/'Exposure '!N50</f>
        <v>65.19363920656798</v>
      </c>
      <c r="N48" s="68">
        <f>Inputs!$C$31/'Exposure '!O50</f>
        <v>16.148883106214086</v>
      </c>
    </row>
    <row r="49" spans="1:14" ht="15.5" x14ac:dyDescent="0.35">
      <c r="A49" s="4" t="s">
        <v>113</v>
      </c>
      <c r="B49" s="62" t="s">
        <v>109</v>
      </c>
      <c r="C49" s="63" t="s">
        <v>107</v>
      </c>
      <c r="D49" s="62">
        <f>D48*0.06</f>
        <v>0.13952400000000001</v>
      </c>
      <c r="E49" s="65">
        <f>D49*Inputs!$B$9*Inputs!$B$12</f>
        <v>1.2271135800000001</v>
      </c>
      <c r="F49" s="66">
        <f>Inputs!$B$31/'Exposure '!G51</f>
        <v>26224.288203362707</v>
      </c>
      <c r="G49" s="66">
        <f>Inputs!$B$31/'Exposure '!H51</f>
        <v>4088.3370654118821</v>
      </c>
      <c r="H49" s="66">
        <f>Inputs!$B$31/'Exposure '!I51</f>
        <v>2695.2740653456108</v>
      </c>
      <c r="I49" s="66">
        <f>Inputs!$B$31/'Exposure '!J51</f>
        <v>667.63669508561009</v>
      </c>
      <c r="J49" s="66">
        <f>Inputs!$B$31/'Exposure '!K51</f>
        <v>17663.203826294055</v>
      </c>
      <c r="K49" s="68">
        <f>Inputs!$C$31/'Exposure '!L51</f>
        <v>46566.885147548543</v>
      </c>
      <c r="L49" s="68">
        <f>Inputs!$C$31/'Exposure '!M51</f>
        <v>1648.1538001660444</v>
      </c>
      <c r="M49" s="68">
        <f>Inputs!$C$31/'Exposure '!N51</f>
        <v>1086.5606534427995</v>
      </c>
      <c r="N49" s="68">
        <f>Inputs!$C$31/'Exposure '!O51</f>
        <v>269.14805177023476</v>
      </c>
    </row>
    <row r="50" spans="1:14" ht="15.5" x14ac:dyDescent="0.35">
      <c r="A50" s="4" t="s">
        <v>114</v>
      </c>
      <c r="B50" s="62" t="s">
        <v>109</v>
      </c>
      <c r="C50" s="63" t="s">
        <v>106</v>
      </c>
      <c r="D50" s="62">
        <v>0.62073</v>
      </c>
      <c r="E50" s="65">
        <f>D50*Inputs!$B$9*Inputs!$B$12</f>
        <v>5.4593203500000005</v>
      </c>
      <c r="F50" s="66">
        <f>Inputs!$B$31/'Exposure '!G52</f>
        <v>5894.5396344400606</v>
      </c>
      <c r="G50" s="66">
        <f>Inputs!$B$31/'Exposure '!H52</f>
        <v>918.95210593096431</v>
      </c>
      <c r="H50" s="66">
        <f>Inputs!$B$31/'Exposure '!I52</f>
        <v>605.82768465078391</v>
      </c>
      <c r="I50" s="66">
        <f>Inputs!$B$31/'Exposure '!J52</f>
        <v>150.0674081245061</v>
      </c>
      <c r="J50" s="66">
        <f>Inputs!$B$31/'Exposure '!K52</f>
        <v>3970.2299722260113</v>
      </c>
      <c r="K50" s="68">
        <f>Inputs!$C$31/'Exposure '!L52</f>
        <v>10467.027666338932</v>
      </c>
      <c r="L50" s="68">
        <f>Inputs!$C$31/'Exposure '!M52</f>
        <v>370.46221515693975</v>
      </c>
      <c r="M50" s="68">
        <f>Inputs!$C$31/'Exposure '!N52</f>
        <v>244.23064554790841</v>
      </c>
      <c r="N50" s="68">
        <f>Inputs!$C$31/'Exposure '!O52</f>
        <v>60.497499355903919</v>
      </c>
    </row>
    <row r="51" spans="1:14" ht="15.5" x14ac:dyDescent="0.35">
      <c r="A51" s="4" t="s">
        <v>114</v>
      </c>
      <c r="B51" s="62" t="s">
        <v>109</v>
      </c>
      <c r="C51" s="63" t="s">
        <v>107</v>
      </c>
      <c r="D51" s="62">
        <f>D50*0.06</f>
        <v>3.7243800000000001E-2</v>
      </c>
      <c r="E51" s="65">
        <f>D51*Inputs!$B$9*Inputs!$B$12</f>
        <v>0.32755922100000001</v>
      </c>
      <c r="F51" s="66">
        <f>Inputs!$B$31/'Exposure '!G53</f>
        <v>98242.32724066767</v>
      </c>
      <c r="G51" s="66">
        <f>Inputs!$B$31/'Exposure '!H53</f>
        <v>15315.868432182739</v>
      </c>
      <c r="H51" s="66">
        <f>Inputs!$B$31/'Exposure '!I53</f>
        <v>10097.128077513065</v>
      </c>
      <c r="I51" s="66">
        <f>Inputs!$B$31/'Exposure '!J53</f>
        <v>2501.1234687417682</v>
      </c>
      <c r="J51" s="66">
        <f>Inputs!$B$31/'Exposure '!K53</f>
        <v>66170.499537100186</v>
      </c>
      <c r="K51" s="68">
        <f>Inputs!$C$31/'Exposure '!L53</f>
        <v>174450.46110564886</v>
      </c>
      <c r="L51" s="68">
        <f>Inputs!$C$31/'Exposure '!M53</f>
        <v>6174.3702526156621</v>
      </c>
      <c r="M51" s="68">
        <f>Inputs!$C$31/'Exposure '!N53</f>
        <v>4070.5107591318069</v>
      </c>
      <c r="N51" s="68">
        <f>Inputs!$C$31/'Exposure '!O53</f>
        <v>1008.291655931732</v>
      </c>
    </row>
    <row r="52" spans="1:14" ht="15.5" x14ac:dyDescent="0.35">
      <c r="A52" s="4" t="s">
        <v>140</v>
      </c>
      <c r="B52" s="62" t="s">
        <v>109</v>
      </c>
      <c r="C52" s="63" t="s">
        <v>106</v>
      </c>
      <c r="D52" s="62">
        <v>1.6927000000000001</v>
      </c>
      <c r="E52" s="65">
        <f>D52*Inputs!$B$9*Inputs!$B$12</f>
        <v>14.887296500000001</v>
      </c>
      <c r="F52" s="66">
        <f>Inputs!$B$31/'Exposure '!G54</f>
        <v>2161.5865701459079</v>
      </c>
      <c r="G52" s="66">
        <f>Inputs!$B$31/'Exposure '!H54</f>
        <v>336.98891753679175</v>
      </c>
      <c r="H52" s="66">
        <f>Inputs!$B$31/'Exposure '!I54</f>
        <v>222.16306415388496</v>
      </c>
      <c r="I52" s="66">
        <f>Inputs!$B$31/'Exposure '!J54</f>
        <v>55.031217726191691</v>
      </c>
      <c r="J52" s="66">
        <f>Inputs!$B$31/'Exposure '!K54</f>
        <v>1455.9229932414792</v>
      </c>
      <c r="K52" s="68">
        <f>Inputs!$C$31/'Exposure '!L54</f>
        <v>3838.3636104014681</v>
      </c>
      <c r="L52" s="68">
        <f>Inputs!$C$31/'Exposure '!M54</f>
        <v>135.85219519960251</v>
      </c>
      <c r="M52" s="68">
        <f>Inputs!$C$31/'Exposure '!N54</f>
        <v>89.561817576034258</v>
      </c>
      <c r="N52" s="68">
        <f>Inputs!$C$31/'Exposure '!O54</f>
        <v>22.185037381219495</v>
      </c>
    </row>
    <row r="53" spans="1:14" ht="15.5" x14ac:dyDescent="0.35">
      <c r="A53" s="4" t="s">
        <v>140</v>
      </c>
      <c r="B53" s="62" t="s">
        <v>109</v>
      </c>
      <c r="C53" s="63" t="s">
        <v>107</v>
      </c>
      <c r="D53" s="62">
        <f>D52*0.06</f>
        <v>0.101562</v>
      </c>
      <c r="E53" s="65">
        <f>D53*Inputs!$B$9*Inputs!$B$12</f>
        <v>0.89323779000000003</v>
      </c>
      <c r="F53" s="66">
        <f>Inputs!$B$31/'Exposure '!G55</f>
        <v>36026.442835765134</v>
      </c>
      <c r="G53" s="66">
        <f>Inputs!$B$31/'Exposure '!H55</f>
        <v>5616.4819589465305</v>
      </c>
      <c r="H53" s="66">
        <f>Inputs!$B$31/'Exposure '!I55</f>
        <v>3702.717735898083</v>
      </c>
      <c r="I53" s="66">
        <f>Inputs!$B$31/'Exposure '!J55</f>
        <v>917.18696210319479</v>
      </c>
      <c r="J53" s="66">
        <f>Inputs!$B$31/'Exposure '!K55</f>
        <v>24265.383220691318</v>
      </c>
      <c r="K53" s="68">
        <f>Inputs!$C$31/'Exposure '!L55</f>
        <v>63972.726840024465</v>
      </c>
      <c r="L53" s="68">
        <f>Inputs!$C$31/'Exposure '!M55</f>
        <v>2264.2032533267088</v>
      </c>
      <c r="M53" s="68">
        <f>Inputs!$C$31/'Exposure '!N55</f>
        <v>1492.6969596005711</v>
      </c>
      <c r="N53" s="68">
        <f>Inputs!$C$31/'Exposure '!O55</f>
        <v>369.75062302032489</v>
      </c>
    </row>
    <row r="54" spans="1:14" ht="15.5" x14ac:dyDescent="0.35">
      <c r="A54" s="4" t="s">
        <v>115</v>
      </c>
      <c r="B54" s="62" t="s">
        <v>109</v>
      </c>
      <c r="C54" s="63" t="s">
        <v>106</v>
      </c>
      <c r="D54" s="82">
        <v>4.3959000000000001</v>
      </c>
      <c r="E54" s="65">
        <f>D54*Inputs!$B$9*Inputs!$B$12</f>
        <v>38.661940500000007</v>
      </c>
      <c r="F54" s="66">
        <f>Inputs!$B$31/'Exposure '!G56</f>
        <v>4614.0196560983331</v>
      </c>
      <c r="G54" s="66">
        <f>Inputs!$B$31/'Exposure '!H56</f>
        <v>719.32048009398159</v>
      </c>
      <c r="H54" s="66">
        <f>Inputs!$B$31/'Exposure '!I56</f>
        <v>474.21868687677306</v>
      </c>
      <c r="I54" s="66">
        <f>Inputs!$B$31/'Exposure '!J56</f>
        <v>117.46701418048508</v>
      </c>
      <c r="J54" s="66">
        <f>Inputs!$B$31/'Exposure '!K56</f>
        <v>3107.7438217652607</v>
      </c>
      <c r="K54" s="68">
        <f>Inputs!$C$31/'Exposure '!L56</f>
        <v>8193.1879991507758</v>
      </c>
      <c r="L54" s="68">
        <f>Inputs!$C$31/'Exposure '!M56</f>
        <v>289.98362019466225</v>
      </c>
      <c r="M54" s="68">
        <f>Inputs!$C$31/'Exposure '!N56</f>
        <v>191.17438664685142</v>
      </c>
      <c r="N54" s="68">
        <f>Inputs!$C$31/'Exposure '!O56</f>
        <v>47.355123297843932</v>
      </c>
    </row>
    <row r="55" spans="1:14" ht="15.5" x14ac:dyDescent="0.35">
      <c r="A55" s="4" t="s">
        <v>115</v>
      </c>
      <c r="B55" s="62" t="s">
        <v>109</v>
      </c>
      <c r="C55" s="63" t="s">
        <v>107</v>
      </c>
      <c r="D55" s="82">
        <v>0.79300000000000004</v>
      </c>
      <c r="E55" s="65">
        <f>D55*Inputs!$B$9*Inputs!$B$12</f>
        <v>6.9744350000000006</v>
      </c>
      <c r="F55" s="66">
        <f>Inputs!$B$31/'Exposure '!G57</f>
        <v>76900.327601638899</v>
      </c>
      <c r="G55" s="66">
        <f>Inputs!$B$31/'Exposure '!H57</f>
        <v>11988.674668233029</v>
      </c>
      <c r="H55" s="66">
        <f>Inputs!$B$31/'Exposure '!I57</f>
        <v>7903.6447812795514</v>
      </c>
      <c r="I55" s="66">
        <f>Inputs!$B$31/'Exposure '!J57</f>
        <v>1957.7835696747513</v>
      </c>
      <c r="J55" s="66">
        <f>Inputs!$B$31/'Exposure '!K57</f>
        <v>51795.730362754352</v>
      </c>
      <c r="K55" s="68">
        <f>Inputs!$C$31/'Exposure '!L57</f>
        <v>136553.13331917961</v>
      </c>
      <c r="L55" s="68">
        <f>Inputs!$C$31/'Exposure '!M57</f>
        <v>4833.0603365777051</v>
      </c>
      <c r="M55" s="68">
        <f>Inputs!$C$31/'Exposure '!N57</f>
        <v>3186.2397774475235</v>
      </c>
      <c r="N55" s="68">
        <f>Inputs!$C$31/'Exposure '!O57</f>
        <v>789.25205496406545</v>
      </c>
    </row>
    <row r="56" spans="1:14" ht="15.5" x14ac:dyDescent="0.35">
      <c r="A56" s="4" t="s">
        <v>116</v>
      </c>
      <c r="B56" s="62" t="s">
        <v>109</v>
      </c>
      <c r="C56" s="63" t="s">
        <v>106</v>
      </c>
      <c r="D56" s="62">
        <v>0.71930000000000005</v>
      </c>
      <c r="E56" s="65">
        <f>D56*Inputs!$B$9*Inputs!$B$12</f>
        <v>6.3262435000000004</v>
      </c>
      <c r="F56" s="66">
        <f>Inputs!$B$31/'Exposure '!G58</f>
        <v>5086.7754584818267</v>
      </c>
      <c r="G56" s="66">
        <f>Inputs!$B$31/'Exposure '!H58</f>
        <v>793.02257849927344</v>
      </c>
      <c r="H56" s="66">
        <f>Inputs!$B$31/'Exposure '!I58</f>
        <v>522.80747767729883</v>
      </c>
      <c r="I56" s="66">
        <f>Inputs!$B$31/'Exposure '!J58</f>
        <v>129.50276969988136</v>
      </c>
      <c r="J56" s="66">
        <f>Inputs!$B$31/'Exposure '!K58</f>
        <v>3426.1655090502595</v>
      </c>
      <c r="K56" s="68">
        <f>Inputs!$C$31/'Exposure '!L58</f>
        <v>9032.6679873857411</v>
      </c>
      <c r="L56" s="68">
        <f>Inputs!$C$31/'Exposure '!M58</f>
        <v>319.69555236252904</v>
      </c>
      <c r="M56" s="68">
        <f>Inputs!$C$31/'Exposure '!N58</f>
        <v>210.76225303900065</v>
      </c>
      <c r="N56" s="68">
        <f>Inputs!$C$31/'Exposure '!O58</f>
        <v>52.20716359681667</v>
      </c>
    </row>
    <row r="57" spans="1:14" ht="15.5" x14ac:dyDescent="0.35">
      <c r="A57" s="4" t="s">
        <v>116</v>
      </c>
      <c r="B57" s="62" t="s">
        <v>109</v>
      </c>
      <c r="C57" s="63" t="s">
        <v>107</v>
      </c>
      <c r="D57" s="62">
        <f>D56*0.06</f>
        <v>4.3158000000000002E-2</v>
      </c>
      <c r="E57" s="65">
        <f>D57*Inputs!$B$9*Inputs!$B$12</f>
        <v>0.37957461000000003</v>
      </c>
      <c r="F57" s="66">
        <f>Inputs!$B$31/'Exposure '!G59</f>
        <v>84779.59097469713</v>
      </c>
      <c r="G57" s="66">
        <f>Inputs!$B$31/'Exposure '!H59</f>
        <v>13217.042974987893</v>
      </c>
      <c r="H57" s="66">
        <f>Inputs!$B$31/'Exposure '!I59</f>
        <v>8713.4579612883135</v>
      </c>
      <c r="I57" s="66">
        <f>Inputs!$B$31/'Exposure '!J59</f>
        <v>2158.3794949980229</v>
      </c>
      <c r="J57" s="66">
        <f>Inputs!$B$31/'Exposure '!K59</f>
        <v>57102.758484170998</v>
      </c>
      <c r="K57" s="68">
        <f>Inputs!$C$31/'Exposure '!L59</f>
        <v>150544.46645642907</v>
      </c>
      <c r="L57" s="68">
        <f>Inputs!$C$31/'Exposure '!M59</f>
        <v>5328.2592060421521</v>
      </c>
      <c r="M57" s="68">
        <f>Inputs!$C$31/'Exposure '!N59</f>
        <v>3512.7042173166774</v>
      </c>
      <c r="N57" s="68">
        <f>Inputs!$C$31/'Exposure '!O59</f>
        <v>870.11939328027802</v>
      </c>
    </row>
    <row r="58" spans="1:14" ht="15.5" x14ac:dyDescent="0.35">
      <c r="A58" s="4" t="s">
        <v>117</v>
      </c>
      <c r="B58" s="62" t="s">
        <v>109</v>
      </c>
      <c r="C58" s="63" t="s">
        <v>106</v>
      </c>
      <c r="D58" s="62">
        <v>0.10228</v>
      </c>
      <c r="E58" s="65">
        <f>D58*Inputs!$B$9*Inputs!$B$12</f>
        <v>0.89955260000000004</v>
      </c>
      <c r="F58" s="66">
        <f>Inputs!$B$31/'Exposure '!G60</f>
        <v>35773.539179565691</v>
      </c>
      <c r="G58" s="66">
        <f>Inputs!$B$31/'Exposure '!H60</f>
        <v>5577.0545631064488</v>
      </c>
      <c r="H58" s="66">
        <f>Inputs!$B$31/'Exposure '!I60</f>
        <v>3676.7248601220285</v>
      </c>
      <c r="I58" s="66">
        <f>Inputs!$B$31/'Exposure '!J60</f>
        <v>910.7483598467411</v>
      </c>
      <c r="J58" s="66">
        <f>Inputs!$B$31/'Exposure '!K60</f>
        <v>24095.041559052133</v>
      </c>
      <c r="K58" s="68">
        <f>Inputs!$C$31/'Exposure '!L60</f>
        <v>63523.641800220619</v>
      </c>
      <c r="L58" s="68">
        <f>Inputs!$C$31/'Exposure '!M60</f>
        <v>2248.308670457247</v>
      </c>
      <c r="M58" s="68">
        <f>Inputs!$C$31/'Exposure '!N60</f>
        <v>1482.2183086718144</v>
      </c>
      <c r="N58" s="68">
        <f>Inputs!$C$31/'Exposure '!O60</f>
        <v>367.15499389118344</v>
      </c>
    </row>
    <row r="59" spans="1:14" ht="15.5" x14ac:dyDescent="0.35">
      <c r="A59" s="4" t="s">
        <v>117</v>
      </c>
      <c r="B59" s="62" t="s">
        <v>109</v>
      </c>
      <c r="C59" s="63" t="s">
        <v>107</v>
      </c>
      <c r="D59" s="62">
        <f>D58*0.06</f>
        <v>6.1367999999999995E-3</v>
      </c>
      <c r="E59" s="65">
        <f>D59*Inputs!$B$9*Inputs!$B$12</f>
        <v>5.3973155999999994E-2</v>
      </c>
      <c r="F59" s="66">
        <f>Inputs!$B$31/'Exposure '!G61</f>
        <v>596225.65299276158</v>
      </c>
      <c r="G59" s="66">
        <f>Inputs!$B$31/'Exposure '!H61</f>
        <v>92950.909385107472</v>
      </c>
      <c r="H59" s="66">
        <f>Inputs!$B$31/'Exposure '!I61</f>
        <v>61278.747668700467</v>
      </c>
      <c r="I59" s="66">
        <f>Inputs!$B$31/'Exposure '!J61</f>
        <v>15179.139330779015</v>
      </c>
      <c r="J59" s="66">
        <f>Inputs!$B$31/'Exposure '!K61</f>
        <v>401584.02598420216</v>
      </c>
      <c r="K59" s="68">
        <f>Inputs!$C$31/'Exposure '!L61</f>
        <v>1058727.3633370106</v>
      </c>
      <c r="L59" s="68">
        <f>Inputs!$C$31/'Exposure '!M61</f>
        <v>37471.811174287446</v>
      </c>
      <c r="M59" s="68">
        <f>Inputs!$C$31/'Exposure '!N61</f>
        <v>24703.638477863573</v>
      </c>
      <c r="N59" s="68">
        <f>Inputs!$C$31/'Exposure '!O61</f>
        <v>6119.2498981863891</v>
      </c>
    </row>
    <row r="60" spans="1:14" ht="15.5" x14ac:dyDescent="0.35">
      <c r="A60" s="4" t="s">
        <v>122</v>
      </c>
      <c r="B60" s="62" t="s">
        <v>109</v>
      </c>
      <c r="C60" s="63" t="s">
        <v>106</v>
      </c>
      <c r="D60" s="62">
        <v>0.16722999999999999</v>
      </c>
      <c r="E60" s="65">
        <f>D60*Inputs!$B$9*Inputs!$B$12</f>
        <v>1.47078785</v>
      </c>
      <c r="F60" s="66">
        <f>Inputs!$B$31/'Exposure '!G62</f>
        <v>21879.552635806846</v>
      </c>
      <c r="G60" s="66">
        <f>Inputs!$B$31/'Exposure '!H62</f>
        <v>3410.9976721552798</v>
      </c>
      <c r="H60" s="66">
        <f>Inputs!$B$31/'Exposure '!I62</f>
        <v>2248.7317986801477</v>
      </c>
      <c r="I60" s="66">
        <f>Inputs!$B$31/'Exposure '!J62</f>
        <v>557.02530792994492</v>
      </c>
      <c r="J60" s="66">
        <f>Inputs!$B$31/'Exposure '!K62</f>
        <v>14736.834603000971</v>
      </c>
      <c r="K60" s="68">
        <f>Inputs!$C$31/'Exposure '!L62</f>
        <v>38851.869182123817</v>
      </c>
      <c r="L60" s="68">
        <f>Inputs!$C$31/'Exposure '!M62</f>
        <v>1375.0942463335957</v>
      </c>
      <c r="M60" s="68">
        <f>Inputs!$C$31/'Exposure '!N62</f>
        <v>906.54361424955562</v>
      </c>
      <c r="N60" s="68">
        <f>Inputs!$C$31/'Exposure '!O62</f>
        <v>224.55667508933951</v>
      </c>
    </row>
    <row r="61" spans="1:14" ht="15.5" x14ac:dyDescent="0.35">
      <c r="A61" s="4" t="s">
        <v>122</v>
      </c>
      <c r="B61" s="62" t="s">
        <v>109</v>
      </c>
      <c r="C61" s="63" t="s">
        <v>107</v>
      </c>
      <c r="D61" s="62">
        <f>D60*0.06</f>
        <v>1.0033799999999999E-2</v>
      </c>
      <c r="E61" s="65">
        <f>D61*Inputs!$B$9*Inputs!$B$12</f>
        <v>8.8247271000000002E-2</v>
      </c>
      <c r="F61" s="66">
        <f>Inputs!$B$31/'Exposure '!G63</f>
        <v>364659.21059678076</v>
      </c>
      <c r="G61" s="66">
        <f>Inputs!$B$31/'Exposure '!H63</f>
        <v>56849.961202587998</v>
      </c>
      <c r="H61" s="66">
        <f>Inputs!$B$31/'Exposure '!I63</f>
        <v>37478.863311335794</v>
      </c>
      <c r="I61" s="66">
        <f>Inputs!$B$31/'Exposure '!J63</f>
        <v>9283.7551321657465</v>
      </c>
      <c r="J61" s="66">
        <f>Inputs!$B$31/'Exposure '!K63</f>
        <v>245613.9100500161</v>
      </c>
      <c r="K61" s="68">
        <f>Inputs!$C$31/'Exposure '!L63</f>
        <v>647531.15303539683</v>
      </c>
      <c r="L61" s="68">
        <f>Inputs!$C$31/'Exposure '!M63</f>
        <v>22918.237438893259</v>
      </c>
      <c r="M61" s="68">
        <f>Inputs!$C$31/'Exposure '!N63</f>
        <v>15109.060237492593</v>
      </c>
      <c r="N61" s="68">
        <f>Inputs!$C$31/'Exposure '!O63</f>
        <v>3742.611251488991</v>
      </c>
    </row>
    <row r="62" spans="1:14" ht="15.5" x14ac:dyDescent="0.35">
      <c r="A62" s="4" t="s">
        <v>123</v>
      </c>
      <c r="B62" s="62" t="s">
        <v>109</v>
      </c>
      <c r="C62" s="63" t="s">
        <v>106</v>
      </c>
      <c r="D62" s="62">
        <v>4.2125000000000003E-2</v>
      </c>
      <c r="E62" s="65">
        <f>D62*Inputs!$B$9*Inputs!$B$12</f>
        <v>0.37048937500000007</v>
      </c>
      <c r="F62" s="66">
        <f>Inputs!$B$31/'Exposure '!G64</f>
        <v>86858.577739726476</v>
      </c>
      <c r="G62" s="66">
        <f>Inputs!$B$31/'Exposure '!H64</f>
        <v>13541.154675715785</v>
      </c>
      <c r="H62" s="66">
        <f>Inputs!$B$31/'Exposure '!I64</f>
        <v>8927.131601027444</v>
      </c>
      <c r="I62" s="66">
        <f>Inputs!$B$31/'Exposure '!J64</f>
        <v>2211.3078277774403</v>
      </c>
      <c r="J62" s="66">
        <f>Inputs!$B$31/'Exposure '!K64</f>
        <v>58503.04689993713</v>
      </c>
      <c r="K62" s="68">
        <f>Inputs!$C$31/'Exposure '!L64</f>
        <v>154236.1562807493</v>
      </c>
      <c r="L62" s="68">
        <f>Inputs!$C$31/'Exposure '!M64</f>
        <v>5458.9201380265204</v>
      </c>
      <c r="M62" s="68">
        <f>Inputs!$C$31/'Exposure '!N64</f>
        <v>3598.8436465508175</v>
      </c>
      <c r="N62" s="68">
        <f>Inputs!$C$31/'Exposure '!O64</f>
        <v>891.45668309056953</v>
      </c>
    </row>
    <row r="63" spans="1:14" ht="15.5" x14ac:dyDescent="0.35">
      <c r="A63" s="4" t="s">
        <v>123</v>
      </c>
      <c r="B63" s="62" t="s">
        <v>109</v>
      </c>
      <c r="C63" s="63" t="s">
        <v>107</v>
      </c>
      <c r="D63" s="62">
        <f>D62*0.06</f>
        <v>2.5275000000000002E-3</v>
      </c>
      <c r="E63" s="65">
        <f>D63*Inputs!$B$9*Inputs!$B$12</f>
        <v>2.2229362500000002E-2</v>
      </c>
      <c r="F63" s="66">
        <f>Inputs!$B$31/'Exposure '!G65</f>
        <v>1447642.9623287749</v>
      </c>
      <c r="G63" s="66">
        <f>Inputs!$B$31/'Exposure '!H65</f>
        <v>225685.91126192972</v>
      </c>
      <c r="H63" s="66">
        <f>Inputs!$B$31/'Exposure '!I65</f>
        <v>148785.52668379073</v>
      </c>
      <c r="I63" s="66">
        <f>Inputs!$B$31/'Exposure '!J65</f>
        <v>36855.130462957335</v>
      </c>
      <c r="J63" s="66">
        <f>Inputs!$B$31/'Exposure '!K65</f>
        <v>975050.781665619</v>
      </c>
      <c r="K63" s="68">
        <f>Inputs!$C$31/'Exposure '!L65</f>
        <v>2570602.6046791552</v>
      </c>
      <c r="L63" s="68">
        <f>Inputs!$C$31/'Exposure '!M65</f>
        <v>90982.002300442007</v>
      </c>
      <c r="M63" s="68">
        <f>Inputs!$C$31/'Exposure '!N65</f>
        <v>59980.72744251362</v>
      </c>
      <c r="N63" s="68">
        <f>Inputs!$C$31/'Exposure '!O65</f>
        <v>14857.611384842823</v>
      </c>
    </row>
    <row r="64" spans="1:14" ht="15.5" x14ac:dyDescent="0.35">
      <c r="A64" s="4" t="s">
        <v>124</v>
      </c>
      <c r="B64" s="62" t="s">
        <v>105</v>
      </c>
      <c r="C64" s="63" t="s">
        <v>106</v>
      </c>
      <c r="D64" s="63">
        <v>54.9</v>
      </c>
      <c r="E64" s="65">
        <f>D64*Inputs!$B$9*Inputs!$B$12</f>
        <v>482.84550000000002</v>
      </c>
      <c r="F64" s="66">
        <f>Inputs!$B$31/'Exposure '!G66</f>
        <v>66.646950588087037</v>
      </c>
      <c r="G64" s="66">
        <f>Inputs!$B$31/'Exposure '!H66</f>
        <v>10.390184712468624</v>
      </c>
      <c r="H64" s="66">
        <f>Inputs!$B$31/'Exposure '!I66</f>
        <v>6.8498254771089444</v>
      </c>
      <c r="I64" s="66">
        <f>Inputs!$B$31/'Exposure '!J66</f>
        <v>1.6967457603847846</v>
      </c>
      <c r="J64" s="66">
        <f>Inputs!$B$31/'Exposure '!K66</f>
        <v>44.889632981053765</v>
      </c>
      <c r="K64" s="68">
        <f>Inputs!$C$31/'Exposure '!L66</f>
        <v>118.34604887662231</v>
      </c>
      <c r="L64" s="68">
        <f>Inputs!$C$31/'Exposure '!M66</f>
        <v>4.1886522917006772</v>
      </c>
      <c r="M64" s="68">
        <f>Inputs!$C$31/'Exposure '!N66</f>
        <v>2.7614078071211874</v>
      </c>
      <c r="N64" s="68">
        <f>Inputs!$C$31/'Exposure '!O66</f>
        <v>0.68401844763552355</v>
      </c>
    </row>
    <row r="65" spans="1:14" ht="15.5" x14ac:dyDescent="0.35">
      <c r="A65" s="4" t="s">
        <v>124</v>
      </c>
      <c r="B65" s="62" t="s">
        <v>109</v>
      </c>
      <c r="C65" s="63" t="s">
        <v>106</v>
      </c>
      <c r="D65" s="63">
        <v>0.59499999999999997</v>
      </c>
      <c r="E65" s="65">
        <f>D65*Inputs!$B$9*Inputs!$B$12</f>
        <v>5.2330249999999996</v>
      </c>
      <c r="F65" s="66">
        <f>Inputs!$B$31/'Exposure '!G67</f>
        <v>6149.4413231697117</v>
      </c>
      <c r="G65" s="66">
        <f>Inputs!$B$31/'Exposure '!H67</f>
        <v>958.69099279752515</v>
      </c>
      <c r="H65" s="66">
        <f>Inputs!$B$31/'Exposure '!I67</f>
        <v>632.02591377022031</v>
      </c>
      <c r="I65" s="66">
        <f>Inputs!$B$31/'Exposure '!J67</f>
        <v>156.55687772289861</v>
      </c>
      <c r="J65" s="66">
        <f>Inputs!$B$31/'Exposure '!K67</f>
        <v>4141.9173960669787</v>
      </c>
      <c r="K65" s="68">
        <f>Inputs!$C$31/'Exposure '!L67</f>
        <v>10919.660644246329</v>
      </c>
      <c r="L65" s="68">
        <f>Inputs!$C$31/'Exposure '!M67</f>
        <v>386.48237111658352</v>
      </c>
      <c r="M65" s="68">
        <f>Inputs!$C$31/'Exposure '!N67</f>
        <v>254.79208169908102</v>
      </c>
      <c r="N65" s="68">
        <f>Inputs!$C$31/'Exposure '!O67</f>
        <v>63.113634916286117</v>
      </c>
    </row>
    <row r="66" spans="1:14" ht="15" customHeight="1" x14ac:dyDescent="0.35">
      <c r="A66" s="4" t="s">
        <v>125</v>
      </c>
      <c r="B66" s="62" t="s">
        <v>105</v>
      </c>
      <c r="C66" s="63" t="s">
        <v>106</v>
      </c>
      <c r="D66" s="63">
        <v>182</v>
      </c>
      <c r="E66" s="65">
        <f>D66*Inputs!$B$9*Inputs!$B$12</f>
        <v>1600.69</v>
      </c>
      <c r="F66" s="66">
        <f>Inputs!$B$31/'Exposure '!G68</f>
        <v>20.103942787285597</v>
      </c>
      <c r="G66" s="66">
        <f>Inputs!$B$31/'Exposure '!H68</f>
        <v>3.1341820918380625</v>
      </c>
      <c r="H66" s="66">
        <f>Inputs!$B$31/'Exposure '!I68</f>
        <v>2.0662385642487973</v>
      </c>
      <c r="I66" s="66">
        <f>Inputs!$B$31/'Exposure '!J68</f>
        <v>0.51182056178639923</v>
      </c>
      <c r="J66" s="66">
        <f>Inputs!$B$31/'Exposure '!K68</f>
        <v>13.540883794834352</v>
      </c>
      <c r="K66" s="68">
        <f>Inputs!$C$31/'Exposure '!L68</f>
        <v>35.698890567728384</v>
      </c>
      <c r="L66" s="68">
        <f>Inputs!$C$31/'Exposure '!M68</f>
        <v>1.2635000594195998</v>
      </c>
      <c r="M66" s="68">
        <f>Inputs!$C$31/'Exposure '!N68</f>
        <v>0.83297411324699555</v>
      </c>
      <c r="N66" s="68">
        <f>Inputs!$C$31/'Exposure '!O68</f>
        <v>0.20633303722631999</v>
      </c>
    </row>
    <row r="67" spans="1:14" ht="15" customHeight="1" x14ac:dyDescent="0.35">
      <c r="A67" s="4" t="s">
        <v>125</v>
      </c>
      <c r="B67" s="62" t="s">
        <v>109</v>
      </c>
      <c r="C67" s="63" t="s">
        <v>106</v>
      </c>
      <c r="D67" s="63">
        <v>6.35</v>
      </c>
      <c r="E67" s="65">
        <f>D67*Inputs!$B$9*Inputs!$B$12</f>
        <v>55.84825</v>
      </c>
      <c r="F67" s="66">
        <f>Inputs!$B$31/'Exposure '!G69</f>
        <v>576.20749406078392</v>
      </c>
      <c r="G67" s="66">
        <f>Inputs!$B$31/'Exposure '!H69</f>
        <v>89.830100899925597</v>
      </c>
      <c r="H67" s="66">
        <f>Inputs!$B$31/'Exposure '!I69</f>
        <v>59.221325778469456</v>
      </c>
      <c r="I67" s="66">
        <f>Inputs!$B$31/'Exposure '!J69</f>
        <v>14.669502715767665</v>
      </c>
      <c r="J67" s="66">
        <f>Inputs!$B$31/'Exposure '!K69</f>
        <v>388.10092136375619</v>
      </c>
      <c r="K67" s="68">
        <f>Inputs!$C$31/'Exposure '!L69</f>
        <v>1023.1808005238685</v>
      </c>
      <c r="L67" s="68">
        <f>Inputs!$C$31/'Exposure '!M69</f>
        <v>36.213702490451524</v>
      </c>
      <c r="M67" s="68">
        <f>Inputs!$C$31/'Exposure '!N69</f>
        <v>23.874218678890262</v>
      </c>
      <c r="N67" s="68">
        <f>Inputs!$C$31/'Exposure '!O69</f>
        <v>5.9137972874315334</v>
      </c>
    </row>
    <row r="68" spans="1:14" ht="15" customHeight="1" x14ac:dyDescent="0.35">
      <c r="A68" s="4" t="s">
        <v>126</v>
      </c>
      <c r="B68" s="62" t="s">
        <v>105</v>
      </c>
      <c r="C68" s="63" t="s">
        <v>106</v>
      </c>
      <c r="D68" s="63">
        <v>36.200000000000003</v>
      </c>
      <c r="E68" s="65">
        <f>D68*Inputs!$B$9*Inputs!$B$12</f>
        <v>318.37900000000002</v>
      </c>
      <c r="F68" s="66">
        <f>Inputs!$B$31/'Exposure '!G70</f>
        <v>101.07507147198837</v>
      </c>
      <c r="G68" s="66">
        <f>Inputs!$B$31/'Exposure '!H70</f>
        <v>15.757490074986949</v>
      </c>
      <c r="H68" s="66">
        <f>Inputs!$B$31/'Exposure '!I70</f>
        <v>10.388271234621024</v>
      </c>
      <c r="I68" s="66">
        <f>Inputs!$B$31/'Exposure '!J70</f>
        <v>2.5732414984841068</v>
      </c>
      <c r="J68" s="66">
        <f>Inputs!$B$31/'Exposure '!K70</f>
        <v>68.078476537564981</v>
      </c>
      <c r="K68" s="68">
        <f>Inputs!$C$31/'Exposure '!L70</f>
        <v>179.4806100366454</v>
      </c>
      <c r="L68" s="68">
        <f>Inputs!$C$31/'Exposure '!M70</f>
        <v>6.3524036136565529</v>
      </c>
      <c r="M68" s="68">
        <f>Inputs!$C$31/'Exposure '!N70</f>
        <v>4.1878809008550606</v>
      </c>
      <c r="N68" s="68">
        <f>Inputs!$C$31/'Exposure '!O70</f>
        <v>1.0373649937897855</v>
      </c>
    </row>
    <row r="69" spans="1:14" ht="15" customHeight="1" x14ac:dyDescent="0.35">
      <c r="A69" s="4" t="s">
        <v>126</v>
      </c>
      <c r="B69" s="62" t="s">
        <v>109</v>
      </c>
      <c r="C69" s="63" t="s">
        <v>106</v>
      </c>
      <c r="D69" s="63">
        <v>1.27</v>
      </c>
      <c r="E69" s="65">
        <f>D69*Inputs!$B$9*Inputs!$B$12</f>
        <v>11.169650000000001</v>
      </c>
      <c r="F69" s="66">
        <f>Inputs!$B$31/'Exposure '!G71</f>
        <v>2881.0374703039201</v>
      </c>
      <c r="G69" s="66">
        <f>Inputs!$B$31/'Exposure '!H71</f>
        <v>449.15050449962797</v>
      </c>
      <c r="H69" s="66">
        <f>Inputs!$B$31/'Exposure '!I71</f>
        <v>296.10662889234732</v>
      </c>
      <c r="I69" s="66">
        <f>Inputs!$B$31/'Exposure '!J71</f>
        <v>73.347513578838331</v>
      </c>
      <c r="J69" s="66">
        <f>Inputs!$B$31/'Exposure '!K71</f>
        <v>1940.5046068187812</v>
      </c>
      <c r="K69" s="68">
        <f>Inputs!$C$31/'Exposure '!L71</f>
        <v>5115.9040026193425</v>
      </c>
      <c r="L69" s="68">
        <f>Inputs!$C$31/'Exposure '!M71</f>
        <v>181.06851245225766</v>
      </c>
      <c r="M69" s="68">
        <f>Inputs!$C$31/'Exposure '!N71</f>
        <v>119.37109339445132</v>
      </c>
      <c r="N69" s="68">
        <f>Inputs!$C$31/'Exposure '!O71</f>
        <v>29.568986437157672</v>
      </c>
    </row>
    <row r="70" spans="1:14" ht="15" customHeight="1" x14ac:dyDescent="0.35">
      <c r="A70" s="4" t="s">
        <v>127</v>
      </c>
      <c r="B70" s="62" t="s">
        <v>105</v>
      </c>
      <c r="C70" s="63" t="s">
        <v>106</v>
      </c>
      <c r="D70" s="63">
        <v>101</v>
      </c>
      <c r="E70" s="65">
        <f>D70*Inputs!$B$9*Inputs!$B$12</f>
        <v>888.29500000000007</v>
      </c>
      <c r="F70" s="66">
        <f>Inputs!$B$31/'Exposure '!G72</f>
        <v>36.226906804811669</v>
      </c>
      <c r="G70" s="66">
        <f>Inputs!$B$31/'Exposure '!H72</f>
        <v>5.6477340664804698</v>
      </c>
      <c r="H70" s="66">
        <f>Inputs!$B$31/'Exposure '!I72</f>
        <v>3.7233209771611988</v>
      </c>
      <c r="I70" s="66">
        <f>Inputs!$B$31/'Exposure '!J72</f>
        <v>0.92229051727846201</v>
      </c>
      <c r="J70" s="66">
        <f>Inputs!$B$31/'Exposure '!K72</f>
        <v>24.400404461978731</v>
      </c>
      <c r="K70" s="68">
        <f>Inputs!$C$31/'Exposure '!L72</f>
        <v>64.328693894322441</v>
      </c>
      <c r="L70" s="68">
        <f>Inputs!$C$31/'Exposure '!M72</f>
        <v>2.276802087270962</v>
      </c>
      <c r="M70" s="68">
        <f>Inputs!$C$31/'Exposure '!N72</f>
        <v>1.50100285753419</v>
      </c>
      <c r="N70" s="68">
        <f>Inputs!$C$31/'Exposure '!O72</f>
        <v>0.37180804727911126</v>
      </c>
    </row>
    <row r="71" spans="1:14" ht="15" customHeight="1" x14ac:dyDescent="0.35">
      <c r="A71" s="4" t="s">
        <v>127</v>
      </c>
      <c r="B71" s="62" t="s">
        <v>109</v>
      </c>
      <c r="C71" s="63" t="s">
        <v>106</v>
      </c>
      <c r="D71" s="63">
        <v>2.74</v>
      </c>
      <c r="E71" s="65">
        <f>D71*Inputs!$B$9*Inputs!$B$12</f>
        <v>24.098300000000002</v>
      </c>
      <c r="F71" s="66">
        <f>Inputs!$B$31/'Exposure '!G73</f>
        <v>1335.3713822211598</v>
      </c>
      <c r="G71" s="66">
        <f>Inputs!$B$31/'Exposure '!H73</f>
        <v>208.18289807099538</v>
      </c>
      <c r="H71" s="66">
        <f>Inputs!$B$31/'Exposure '!I73</f>
        <v>137.24650317273029</v>
      </c>
      <c r="I71" s="66">
        <f>Inputs!$B$31/'Exposure '!J73</f>
        <v>33.996840235446953</v>
      </c>
      <c r="J71" s="66">
        <f>Inputs!$B$31/'Exposure '!K73</f>
        <v>899.43096739410623</v>
      </c>
      <c r="K71" s="68">
        <f>Inputs!$C$31/'Exposure '!L73</f>
        <v>2371.2401763965563</v>
      </c>
      <c r="L71" s="68">
        <f>Inputs!$C$31/'Exposure '!M73</f>
        <v>83.925916355608436</v>
      </c>
      <c r="M71" s="68">
        <f>Inputs!$C$31/'Exposure '!N73</f>
        <v>55.328937449252976</v>
      </c>
      <c r="N71" s="68">
        <f>Inputs!$C$31/'Exposure '!O73</f>
        <v>13.705333129631471</v>
      </c>
    </row>
    <row r="72" spans="1:14" ht="15" customHeight="1" x14ac:dyDescent="0.35">
      <c r="A72" s="4" t="s">
        <v>128</v>
      </c>
      <c r="B72" s="62" t="s">
        <v>105</v>
      </c>
      <c r="C72" s="63" t="s">
        <v>106</v>
      </c>
      <c r="D72" s="63">
        <v>58.1</v>
      </c>
      <c r="E72" s="65">
        <f>D72*Inputs!$B$9*Inputs!$B$12</f>
        <v>510.98950000000002</v>
      </c>
      <c r="F72" s="66">
        <f>Inputs!$B$31/'Exposure '!G74</f>
        <v>62.976206321617525</v>
      </c>
      <c r="G72" s="66">
        <f>Inputs!$B$31/'Exposure '!H74</f>
        <v>9.8179198057577874</v>
      </c>
      <c r="H72" s="66">
        <f>Inputs!$B$31/'Exposure '!I74</f>
        <v>6.4725545386106882</v>
      </c>
      <c r="I72" s="66">
        <f>Inputs!$B$31/'Exposure '!J74</f>
        <v>1.6032933260778774</v>
      </c>
      <c r="J72" s="66">
        <f>Inputs!$B$31/'Exposure '!K74</f>
        <v>42.417226345264233</v>
      </c>
      <c r="K72" s="68">
        <f>Inputs!$C$31/'Exposure '!L74</f>
        <v>111.82784997119731</v>
      </c>
      <c r="L72" s="68">
        <f>Inputs!$C$31/'Exposure '!M74</f>
        <v>3.9579519933626024</v>
      </c>
      <c r="M72" s="68">
        <f>Inputs!$C$31/'Exposure '!N74</f>
        <v>2.6093164993279374</v>
      </c>
      <c r="N72" s="68">
        <f>Inputs!$C$31/'Exposure '!O74</f>
        <v>0.64634445396196627</v>
      </c>
    </row>
    <row r="73" spans="1:14" ht="15" customHeight="1" x14ac:dyDescent="0.35">
      <c r="A73" s="4" t="s">
        <v>128</v>
      </c>
      <c r="B73" s="62" t="s">
        <v>109</v>
      </c>
      <c r="C73" s="63" t="s">
        <v>106</v>
      </c>
      <c r="D73" s="63">
        <v>1.57</v>
      </c>
      <c r="E73" s="65">
        <f>D73*Inputs!$B$9*Inputs!$B$12</f>
        <v>13.808150000000001</v>
      </c>
      <c r="F73" s="66">
        <f>Inputs!$B$31/'Exposure '!G75</f>
        <v>2330.520756233107</v>
      </c>
      <c r="G73" s="66">
        <f>Inputs!$B$31/'Exposure '!H75</f>
        <v>363.32556733409393</v>
      </c>
      <c r="H73" s="66">
        <f>Inputs!$B$31/'Exposure '!I75</f>
        <v>239.52574439062485</v>
      </c>
      <c r="I73" s="66">
        <f>Inputs!$B$31/'Exposure '!J75</f>
        <v>59.332065124283218</v>
      </c>
      <c r="J73" s="66">
        <f>Inputs!$B$31/'Exposure '!K75</f>
        <v>1569.7075481909885</v>
      </c>
      <c r="K73" s="68">
        <f>Inputs!$C$31/'Exposure '!L75</f>
        <v>4138.3427282334806</v>
      </c>
      <c r="L73" s="68">
        <f>Inputs!$C$31/'Exposure '!M75</f>
        <v>146.46943363972431</v>
      </c>
      <c r="M73" s="68">
        <f>Inputs!$C$31/'Exposure '!N75</f>
        <v>96.561330325447884</v>
      </c>
      <c r="N73" s="68">
        <f>Inputs!$C$31/'Exposure '!O75</f>
        <v>23.918861640248554</v>
      </c>
    </row>
    <row r="74" spans="1:14" ht="15" customHeight="1" x14ac:dyDescent="0.35">
      <c r="A74" s="4" t="s">
        <v>129</v>
      </c>
      <c r="B74" s="62" t="s">
        <v>105</v>
      </c>
      <c r="C74" s="63" t="s">
        <v>106</v>
      </c>
      <c r="D74" s="83">
        <v>3.6799999999999999E-2</v>
      </c>
      <c r="E74" s="65">
        <f>D74*Inputs!$B$9*Inputs!$B$12</f>
        <v>0.323656</v>
      </c>
      <c r="F74" s="66">
        <f>Inputs!$B$31/'Exposure '!G76</f>
        <v>99427.108350162453</v>
      </c>
      <c r="G74" s="66">
        <f>Inputs!$B$31/'Exposure '!H76</f>
        <v>15500.574475938243</v>
      </c>
      <c r="H74" s="66">
        <f>Inputs!$B$31/'Exposure '!I76</f>
        <v>10218.897247100029</v>
      </c>
      <c r="I74" s="66">
        <f>Inputs!$B$31/'Exposure '!J76</f>
        <v>2531.2864740523009</v>
      </c>
      <c r="J74" s="66">
        <f>Inputs!$B$31/'Exposure '!K76</f>
        <v>66968.501376626416</v>
      </c>
      <c r="K74" s="68">
        <f>Inputs!$C$31/'Exposure '!L76</f>
        <v>176554.29574256972</v>
      </c>
      <c r="L74" s="68">
        <f>Inputs!$C$31/'Exposure '!M76</f>
        <v>6248.831815607803</v>
      </c>
      <c r="M74" s="68">
        <f>Inputs!$C$31/'Exposure '!N76</f>
        <v>4119.6002339932929</v>
      </c>
      <c r="N74" s="68">
        <f>Inputs!$C$31/'Exposure '!O76</f>
        <v>1020.4514341084305</v>
      </c>
    </row>
    <row r="75" spans="1:14" ht="15" customHeight="1" x14ac:dyDescent="0.35">
      <c r="A75" s="4" t="s">
        <v>129</v>
      </c>
      <c r="B75" s="62" t="s">
        <v>105</v>
      </c>
      <c r="C75" s="63" t="s">
        <v>107</v>
      </c>
      <c r="D75" s="83">
        <f>D74*0.06</f>
        <v>2.2079999999999999E-3</v>
      </c>
      <c r="E75" s="65">
        <f>D75*Inputs!$B$9*Inputs!$B$12</f>
        <v>1.9419359999999997E-2</v>
      </c>
      <c r="F75" s="66">
        <f>Inputs!$B$31/'Exposure '!G77</f>
        <v>1657118.4725027077</v>
      </c>
      <c r="G75" s="66">
        <f>Inputs!$B$31/'Exposure '!H77</f>
        <v>258342.90793230414</v>
      </c>
      <c r="H75" s="66">
        <f>Inputs!$B$31/'Exposure '!I77</f>
        <v>170314.95411833382</v>
      </c>
      <c r="I75" s="66">
        <f>Inputs!$B$31/'Exposure '!J77</f>
        <v>42188.107900871684</v>
      </c>
      <c r="J75" s="66">
        <f>Inputs!$B$31/'Exposure '!K77</f>
        <v>1116141.6896104403</v>
      </c>
      <c r="K75" s="68">
        <f>Inputs!$C$31/'Exposure '!L77</f>
        <v>2942571.5957094952</v>
      </c>
      <c r="L75" s="68">
        <f>Inputs!$C$31/'Exposure '!M77</f>
        <v>104147.19692679675</v>
      </c>
      <c r="M75" s="68">
        <f>Inputs!$C$31/'Exposure '!N77</f>
        <v>68660.003899888208</v>
      </c>
      <c r="N75" s="68">
        <f>Inputs!$C$31/'Exposure '!O77</f>
        <v>17007.523901807177</v>
      </c>
    </row>
    <row r="76" spans="1:14" ht="15" customHeight="1" x14ac:dyDescent="0.35">
      <c r="A76" s="4" t="s">
        <v>129</v>
      </c>
      <c r="B76" s="62" t="s">
        <v>109</v>
      </c>
      <c r="C76" s="63" t="s">
        <v>106</v>
      </c>
      <c r="D76" s="83">
        <v>2.2599999999999999E-3</v>
      </c>
      <c r="E76" s="65">
        <f>D76*Inputs!$B$9*Inputs!$B$12</f>
        <v>1.9876700000000001E-2</v>
      </c>
      <c r="F76" s="66">
        <f>Inputs!$B$31/'Exposure '!G78</f>
        <v>1618990.0828699023</v>
      </c>
      <c r="G76" s="66">
        <f>Inputs!$B$31/'Exposure '!H78</f>
        <v>252398.73482943693</v>
      </c>
      <c r="H76" s="66">
        <f>Inputs!$B$31/'Exposure '!I78</f>
        <v>166396.20296162882</v>
      </c>
      <c r="I76" s="66">
        <f>Inputs!$B$31/'Exposure '!J78</f>
        <v>41217.408073064013</v>
      </c>
      <c r="J76" s="66">
        <f>Inputs!$B$31/'Exposure '!K78</f>
        <v>1090460.553389315</v>
      </c>
      <c r="K76" s="68">
        <f>Inputs!$C$31/'Exposure '!L78</f>
        <v>2874866.4085515775</v>
      </c>
      <c r="L76" s="68">
        <f>Inputs!$C$31/'Exposure '!M78</f>
        <v>101750.88974087044</v>
      </c>
      <c r="M76" s="68">
        <f>Inputs!$C$31/'Exposure '!N78</f>
        <v>67080.216199536808</v>
      </c>
      <c r="N76" s="68">
        <f>Inputs!$C$31/'Exposure '!O78</f>
        <v>16616.20034300453</v>
      </c>
    </row>
    <row r="77" spans="1:14" ht="15" customHeight="1" x14ac:dyDescent="0.35">
      <c r="A77" s="4" t="s">
        <v>129</v>
      </c>
      <c r="B77" s="62" t="s">
        <v>109</v>
      </c>
      <c r="C77" s="63" t="s">
        <v>107</v>
      </c>
      <c r="D77" s="83">
        <f>D76*0.06</f>
        <v>1.3559999999999999E-4</v>
      </c>
      <c r="E77" s="65">
        <f>D77*Inputs!$B$9*Inputs!$B$12</f>
        <v>1.1926020000000001E-3</v>
      </c>
      <c r="F77" s="66">
        <f>Inputs!$B$31/'Exposure '!G79</f>
        <v>26983168.047831703</v>
      </c>
      <c r="G77" s="66">
        <f>Inputs!$B$31/'Exposure '!H79</f>
        <v>4206645.5804906162</v>
      </c>
      <c r="H77" s="66">
        <f>Inputs!$B$31/'Exposure '!I79</f>
        <v>2773270.0493604797</v>
      </c>
      <c r="I77" s="66">
        <f>Inputs!$B$31/'Exposure '!J79</f>
        <v>686956.80121773365</v>
      </c>
      <c r="J77" s="66">
        <f>Inputs!$B$31/'Exposure '!K79</f>
        <v>18174342.556488588</v>
      </c>
      <c r="K77" s="68">
        <f>Inputs!$C$31/'Exposure '!L79</f>
        <v>47914440.142526299</v>
      </c>
      <c r="L77" s="68">
        <f>Inputs!$C$31/'Exposure '!M79</f>
        <v>1695848.1623478408</v>
      </c>
      <c r="M77" s="68">
        <f>Inputs!$C$31/'Exposure '!N79</f>
        <v>1118003.6033256135</v>
      </c>
      <c r="N77" s="68">
        <f>Inputs!$C$31/'Exposure '!O79</f>
        <v>276936.67238340888</v>
      </c>
    </row>
    <row r="78" spans="1:14" ht="15" customHeight="1" x14ac:dyDescent="0.35">
      <c r="A78" s="4" t="s">
        <v>130</v>
      </c>
      <c r="B78" s="62" t="s">
        <v>105</v>
      </c>
      <c r="C78" s="63" t="s">
        <v>106</v>
      </c>
      <c r="D78" s="83">
        <v>0.20799999999999999</v>
      </c>
      <c r="E78" s="65">
        <f>D78*Inputs!$B$9*Inputs!$B$12</f>
        <v>1.8293599999999999</v>
      </c>
      <c r="F78" s="66">
        <f>Inputs!$B$31/'Exposure '!G80</f>
        <v>17590.949938874899</v>
      </c>
      <c r="G78" s="66">
        <f>Inputs!$B$31/'Exposure '!H80</f>
        <v>2742.4093303583049</v>
      </c>
      <c r="H78" s="66">
        <f>Inputs!$B$31/'Exposure '!I80</f>
        <v>1807.9587437176976</v>
      </c>
      <c r="I78" s="66">
        <f>Inputs!$B$31/'Exposure '!J80</f>
        <v>447.84299156309942</v>
      </c>
      <c r="J78" s="66">
        <f>Inputs!$B$31/'Exposure '!K80</f>
        <v>11848.273320480059</v>
      </c>
      <c r="K78" s="68">
        <f>Inputs!$C$31/'Exposure '!L80</f>
        <v>31236.529246762329</v>
      </c>
      <c r="L78" s="68">
        <f>Inputs!$C$31/'Exposure '!M80</f>
        <v>1105.56255199215</v>
      </c>
      <c r="M78" s="68">
        <f>Inputs!$C$31/'Exposure '!N80</f>
        <v>728.85234909112114</v>
      </c>
      <c r="N78" s="68">
        <f>Inputs!$C$31/'Exposure '!O80</f>
        <v>180.54140757303003</v>
      </c>
    </row>
    <row r="79" spans="1:14" ht="15" customHeight="1" x14ac:dyDescent="0.35">
      <c r="A79" s="4" t="s">
        <v>130</v>
      </c>
      <c r="B79" s="62" t="s">
        <v>105</v>
      </c>
      <c r="C79" s="63" t="s">
        <v>107</v>
      </c>
      <c r="D79" s="83">
        <f>D78*0.06</f>
        <v>1.248E-2</v>
      </c>
      <c r="E79" s="65">
        <f>D79*Inputs!$B$9*Inputs!$B$12</f>
        <v>0.1097616</v>
      </c>
      <c r="F79" s="66">
        <f>Inputs!$B$31/'Exposure '!G81</f>
        <v>293182.4989812483</v>
      </c>
      <c r="G79" s="66">
        <f>Inputs!$B$31/'Exposure '!H81</f>
        <v>45706.822172638422</v>
      </c>
      <c r="H79" s="66">
        <f>Inputs!$B$31/'Exposure '!I81</f>
        <v>30132.645728628286</v>
      </c>
      <c r="I79" s="66">
        <f>Inputs!$B$31/'Exposure '!J81</f>
        <v>7464.0498593849898</v>
      </c>
      <c r="J79" s="66">
        <f>Inputs!$B$31/'Exposure '!K81</f>
        <v>197471.22200800094</v>
      </c>
      <c r="K79" s="68">
        <f>Inputs!$C$31/'Exposure '!L81</f>
        <v>520608.82077937218</v>
      </c>
      <c r="L79" s="68">
        <f>Inputs!$C$31/'Exposure '!M81</f>
        <v>18426.042533202501</v>
      </c>
      <c r="M79" s="68">
        <f>Inputs!$C$31/'Exposure '!N81</f>
        <v>12147.539151518682</v>
      </c>
      <c r="N79" s="68">
        <f>Inputs!$C$31/'Exposure '!O81</f>
        <v>3009.0234595504999</v>
      </c>
    </row>
    <row r="80" spans="1:14" ht="15" customHeight="1" x14ac:dyDescent="0.35">
      <c r="A80" s="4" t="s">
        <v>130</v>
      </c>
      <c r="B80" s="62" t="s">
        <v>109</v>
      </c>
      <c r="C80" s="63" t="s">
        <v>106</v>
      </c>
      <c r="D80" s="83">
        <v>1.2800000000000001E-2</v>
      </c>
      <c r="E80" s="65">
        <f>D80*Inputs!$B$9*Inputs!$B$12</f>
        <v>0.11257600000000001</v>
      </c>
      <c r="F80" s="66">
        <f>Inputs!$B$31/'Exposure '!G82</f>
        <v>285852.93650671706</v>
      </c>
      <c r="G80" s="66">
        <f>Inputs!$B$31/'Exposure '!H82</f>
        <v>44564.151618322459</v>
      </c>
      <c r="H80" s="66">
        <f>Inputs!$B$31/'Exposure '!I82</f>
        <v>29379.329585412583</v>
      </c>
      <c r="I80" s="66">
        <f>Inputs!$B$31/'Exposure '!J82</f>
        <v>7277.4486129003653</v>
      </c>
      <c r="J80" s="66">
        <f>Inputs!$B$31/'Exposure '!K82</f>
        <v>192534.44145780092</v>
      </c>
      <c r="K80" s="68">
        <f>Inputs!$C$31/'Exposure '!L82</f>
        <v>507593.60025988787</v>
      </c>
      <c r="L80" s="68">
        <f>Inputs!$C$31/'Exposure '!M82</f>
        <v>17965.391469872437</v>
      </c>
      <c r="M80" s="68">
        <f>Inputs!$C$31/'Exposure '!N82</f>
        <v>11843.850672730718</v>
      </c>
      <c r="N80" s="68">
        <f>Inputs!$C$31/'Exposure '!O82</f>
        <v>2933.7978730617374</v>
      </c>
    </row>
    <row r="81" spans="1:14" ht="15" customHeight="1" x14ac:dyDescent="0.35">
      <c r="A81" s="4" t="s">
        <v>130</v>
      </c>
      <c r="B81" s="62" t="s">
        <v>109</v>
      </c>
      <c r="C81" s="63" t="s">
        <v>107</v>
      </c>
      <c r="D81" s="63">
        <f>D80*0.06</f>
        <v>7.6800000000000002E-4</v>
      </c>
      <c r="E81" s="65">
        <f>D81*Inputs!$B$9*Inputs!$B$12</f>
        <v>6.7545600000000006E-3</v>
      </c>
      <c r="F81" s="66">
        <f>Inputs!$B$31/'Exposure '!G83</f>
        <v>4764215.608445284</v>
      </c>
      <c r="G81" s="66">
        <f>Inputs!$B$31/'Exposure '!H83</f>
        <v>742735.86030537437</v>
      </c>
      <c r="H81" s="66">
        <f>Inputs!$B$31/'Exposure '!I83</f>
        <v>489655.49309020973</v>
      </c>
      <c r="I81" s="66">
        <f>Inputs!$B$31/'Exposure '!J83</f>
        <v>121290.81021500606</v>
      </c>
      <c r="J81" s="66">
        <f>Inputs!$B$31/'Exposure '!K83</f>
        <v>3208907.3576300149</v>
      </c>
      <c r="K81" s="68">
        <f>Inputs!$C$31/'Exposure '!L83</f>
        <v>8459893.3376647979</v>
      </c>
      <c r="L81" s="68">
        <f>Inputs!$C$31/'Exposure '!M83</f>
        <v>299423.19116454065</v>
      </c>
      <c r="M81" s="68">
        <f>Inputs!$C$31/'Exposure '!N83</f>
        <v>197397.51121217862</v>
      </c>
      <c r="N81" s="68">
        <f>Inputs!$C$31/'Exposure '!O83</f>
        <v>48896.631217695613</v>
      </c>
    </row>
    <row r="82" spans="1:14" ht="15" customHeight="1" x14ac:dyDescent="0.35">
      <c r="A82" s="4" t="s">
        <v>131</v>
      </c>
      <c r="B82" s="62" t="s">
        <v>105</v>
      </c>
      <c r="C82" s="63" t="s">
        <v>55</v>
      </c>
      <c r="D82" s="84">
        <v>1.44</v>
      </c>
      <c r="E82" s="65">
        <f>D82*Inputs!$B$9*Inputs!$B$12</f>
        <v>12.6648</v>
      </c>
      <c r="F82" s="66">
        <f>Inputs!$B$31/'Exposure '!G84</f>
        <v>2540.9149911708182</v>
      </c>
      <c r="G82" s="66">
        <f>Inputs!$B$31/'Exposure '!H84</f>
        <v>396.12579216286639</v>
      </c>
      <c r="H82" s="66">
        <f>Inputs!$B$31/'Exposure '!I84</f>
        <v>261.14959631477853</v>
      </c>
      <c r="I82" s="66">
        <f>Inputs!$B$31/'Exposure '!J84</f>
        <v>64.688432114669908</v>
      </c>
      <c r="J82" s="66">
        <f>Inputs!$B$31/'Exposure '!K84</f>
        <v>1711.4172574026747</v>
      </c>
      <c r="K82" s="68">
        <f>Inputs!$C$31/'Exposure '!L84</f>
        <v>4511.9431134212264</v>
      </c>
      <c r="L82" s="68">
        <f>Inputs!$C$31/'Exposure '!M84</f>
        <v>159.69236862108838</v>
      </c>
      <c r="M82" s="68">
        <f>Inputs!$C$31/'Exposure '!N84</f>
        <v>105.27867264649527</v>
      </c>
      <c r="N82" s="68">
        <f>Inputs!$C$31/'Exposure '!O84</f>
        <v>26.078203316104336</v>
      </c>
    </row>
    <row r="83" spans="1:14" ht="15" customHeight="1" x14ac:dyDescent="0.35">
      <c r="A83" s="4" t="s">
        <v>127</v>
      </c>
      <c r="B83" s="62" t="s">
        <v>105</v>
      </c>
      <c r="C83" s="63" t="s">
        <v>107</v>
      </c>
      <c r="D83" s="84">
        <v>6.05</v>
      </c>
      <c r="E83" s="65">
        <f>D83*Inputs!$B$9*Inputs!$B$12</f>
        <v>53.20975</v>
      </c>
      <c r="F83" s="66">
        <f>Inputs!$B$31/'Exposure '!G86</f>
        <v>604.77976649355014</v>
      </c>
      <c r="G83" s="66">
        <f>Inputs!$B$31/'Exposure '!H86</f>
        <v>94.284486068516941</v>
      </c>
      <c r="H83" s="66">
        <f>Inputs!$B$31/'Exposure '!I86</f>
        <v>62.157920445170426</v>
      </c>
      <c r="I83" s="66">
        <f>Inputs!$B$31/'Exposure '!J86</f>
        <v>15.396916073574324</v>
      </c>
      <c r="J83" s="66">
        <f>Inputs!$B$31/'Exposure '!K86</f>
        <v>407.34559515038876</v>
      </c>
      <c r="K83" s="68">
        <f>Inputs!$B$31/'Exposure '!L86</f>
        <v>2663.9108762215897</v>
      </c>
      <c r="L83" s="68">
        <f>Inputs!$B$31/'Exposure '!M86</f>
        <v>94.284486068516941</v>
      </c>
      <c r="M83" s="68">
        <f>Inputs!$B$31/'Exposure '!N86</f>
        <v>62.157920445170426</v>
      </c>
      <c r="N83" s="66">
        <f>Inputs!$B$31/'Exposure '!O86</f>
        <v>15.396916073574324</v>
      </c>
    </row>
    <row r="84" spans="1:14" ht="15" customHeight="1" x14ac:dyDescent="0.35">
      <c r="A84" s="4" t="s">
        <v>132</v>
      </c>
      <c r="B84" s="62" t="s">
        <v>105</v>
      </c>
      <c r="C84" s="63" t="s">
        <v>55</v>
      </c>
      <c r="D84" s="63">
        <v>1.08</v>
      </c>
      <c r="E84" s="65">
        <f>D84*Inputs!$B$9*Inputs!$B$12</f>
        <v>9.4985999999999997</v>
      </c>
      <c r="F84" s="66">
        <f>Inputs!$B$31/'Exposure '!G85</f>
        <v>3387.8866548944243</v>
      </c>
      <c r="G84" s="66">
        <f>Inputs!$B$31/'Exposure '!H85</f>
        <v>528.16772288382163</v>
      </c>
      <c r="H84" s="66">
        <f>Inputs!$B$31/'Exposure '!I85</f>
        <v>348.19946175303801</v>
      </c>
      <c r="I84" s="66">
        <f>Inputs!$B$31/'Exposure '!J85</f>
        <v>86.251242819559877</v>
      </c>
      <c r="J84" s="66">
        <f>Inputs!$B$31/'Exposure '!K85</f>
        <v>2281.8896765369</v>
      </c>
      <c r="K84" s="68">
        <f>Inputs!$C$31/'Exposure '!L85</f>
        <v>6015.9241512283024</v>
      </c>
      <c r="L84" s="68">
        <f>Inputs!$C$31/'Exposure '!M85</f>
        <v>212.92315816145106</v>
      </c>
      <c r="M84" s="68">
        <f>Inputs!$C$31/'Exposure '!N85</f>
        <v>140.37156352866035</v>
      </c>
      <c r="N84" s="68">
        <f>Inputs!$C$31/'Exposure '!O85</f>
        <v>34.770937754805772</v>
      </c>
    </row>
    <row r="85" spans="1:14" ht="15" customHeight="1" x14ac:dyDescent="0.35">
      <c r="A85" s="4" t="s">
        <v>131</v>
      </c>
      <c r="B85" s="62" t="s">
        <v>109</v>
      </c>
      <c r="C85" s="63" t="s">
        <v>55</v>
      </c>
      <c r="D85" s="84">
        <v>3.8899999999999997E-2</v>
      </c>
      <c r="E85" s="65">
        <f>D85*Inputs!$B$9*Inputs!$B$12</f>
        <v>0.34212549999999997</v>
      </c>
      <c r="F85" s="66">
        <f>Inputs!$B$31/'Exposure '!G87</f>
        <v>94059.57807933107</v>
      </c>
      <c r="G85" s="66">
        <f>Inputs!$B$31/'Exposure '!H87</f>
        <v>14663.78253764852</v>
      </c>
      <c r="H85" s="66">
        <f>Inputs!$B$31/'Exposure '!I87</f>
        <v>9667.234413709024</v>
      </c>
      <c r="I85" s="66">
        <f>Inputs!$B$31/'Exposure '!J87</f>
        <v>2394.6360474325111</v>
      </c>
      <c r="J85" s="66">
        <f>Inputs!$B$31/'Exposure '!K87</f>
        <v>63353.23523547178</v>
      </c>
      <c r="K85" s="68">
        <f>Inputs!$C$31/'Exposure '!L87</f>
        <v>167023.08697497597</v>
      </c>
      <c r="L85" s="68">
        <f>Inputs!$C$31/'Exposure '!M87</f>
        <v>5911.4912805749918</v>
      </c>
      <c r="M85" s="68">
        <f>Inputs!$C$31/'Exposure '!N87</f>
        <v>3897.2053627494392</v>
      </c>
      <c r="N85" s="68">
        <f>Inputs!$C$31/'Exposure '!O87</f>
        <v>965.36279627738406</v>
      </c>
    </row>
    <row r="86" spans="1:14" ht="15" customHeight="1" x14ac:dyDescent="0.35">
      <c r="A86" s="4" t="s">
        <v>133</v>
      </c>
      <c r="B86" s="62" t="s">
        <v>105</v>
      </c>
      <c r="C86" s="63" t="s">
        <v>55</v>
      </c>
      <c r="D86" s="84">
        <v>0.66500000000000004</v>
      </c>
      <c r="E86" s="65">
        <f>D86*Inputs!$B$9*Inputs!$B$12</f>
        <v>5.8486750000000001</v>
      </c>
      <c r="F86" s="66">
        <f>Inputs!$B$31/'Exposure '!G88</f>
        <v>5502.1317102044786</v>
      </c>
      <c r="G86" s="66">
        <f>Inputs!$B$31/'Exposure '!H88</f>
        <v>857.77615145041716</v>
      </c>
      <c r="H86" s="66">
        <f>Inputs!$B$31/'Exposure '!I88</f>
        <v>565.49687021546026</v>
      </c>
      <c r="I86" s="66">
        <f>Inputs!$B$31/'Exposure '!J88</f>
        <v>140.07720638364611</v>
      </c>
      <c r="J86" s="66">
        <f>Inputs!$B$31/'Exposure '!K88</f>
        <v>3705.9260912178229</v>
      </c>
      <c r="K86" s="68">
        <f>Inputs!$C$31/'Exposure '!L88</f>
        <v>9770.2226816940838</v>
      </c>
      <c r="L86" s="68">
        <f>Inputs!$C$31/'Exposure '!M88</f>
        <v>345.80001626220627</v>
      </c>
      <c r="M86" s="68">
        <f>Inputs!$C$31/'Exposure '!N88</f>
        <v>227.97186257286191</v>
      </c>
      <c r="N86" s="68">
        <f>Inputs!$C$31/'Exposure '!O88</f>
        <v>56.470094398782308</v>
      </c>
    </row>
    <row r="87" spans="1:14" ht="15" customHeight="1" x14ac:dyDescent="0.35">
      <c r="A87" s="4" t="s">
        <v>133</v>
      </c>
      <c r="B87" s="62" t="s">
        <v>109</v>
      </c>
      <c r="C87" s="63" t="s">
        <v>55</v>
      </c>
      <c r="D87" s="84">
        <v>1.7999999999999999E-2</v>
      </c>
      <c r="E87" s="65">
        <f>D87*Inputs!$B$9*Inputs!$B$12</f>
        <v>0.15830999999999998</v>
      </c>
      <c r="F87" s="66">
        <f>Inputs!$B$31/'Exposure '!G89</f>
        <v>203273.1992936655</v>
      </c>
      <c r="G87" s="66">
        <f>Inputs!$B$31/'Exposure '!H89</f>
        <v>31690.063373029308</v>
      </c>
      <c r="H87" s="66">
        <f>Inputs!$B$31/'Exposure '!I89</f>
        <v>20891.967705182284</v>
      </c>
      <c r="I87" s="66">
        <f>Inputs!$B$31/'Exposure '!J89</f>
        <v>5175.0745691735938</v>
      </c>
      <c r="J87" s="66">
        <f>Inputs!$B$31/'Exposure '!K89</f>
        <v>136913.380592214</v>
      </c>
      <c r="K87" s="68">
        <f>Inputs!$C$31/'Exposure '!L89</f>
        <v>360955.4490736982</v>
      </c>
      <c r="L87" s="68">
        <f>Inputs!$C$31/'Exposure '!M89</f>
        <v>12775.389489687068</v>
      </c>
      <c r="M87" s="68">
        <f>Inputs!$C$31/'Exposure '!N89</f>
        <v>8422.2938117196227</v>
      </c>
      <c r="N87" s="68">
        <f>Inputs!$C$31/'Exposure '!O89</f>
        <v>2086.2562652883471</v>
      </c>
    </row>
    <row r="88" spans="1:14" ht="15" customHeight="1" x14ac:dyDescent="0.35">
      <c r="A88" s="4"/>
      <c r="B88" s="4"/>
      <c r="C88" s="4"/>
      <c r="D88" s="62"/>
      <c r="E88" s="62"/>
      <c r="F88" s="4"/>
      <c r="G88" s="4"/>
      <c r="H88" s="4"/>
      <c r="I88" s="4"/>
      <c r="J88" s="4"/>
      <c r="K88" s="4"/>
      <c r="L88" s="4"/>
      <c r="M88" s="4"/>
      <c r="N88" s="4"/>
    </row>
    <row r="89" spans="1:14" ht="15" customHeight="1" x14ac:dyDescent="0.35">
      <c r="A89" s="4"/>
      <c r="B89" s="4"/>
      <c r="C89" s="4"/>
      <c r="D89" s="62"/>
      <c r="E89" s="62"/>
      <c r="F89" s="4"/>
      <c r="G89" s="4"/>
      <c r="H89" s="4"/>
      <c r="I89" s="4"/>
      <c r="J89" s="4"/>
      <c r="K89" s="4"/>
      <c r="L89" s="4"/>
      <c r="M89" s="4"/>
      <c r="N89" s="4"/>
    </row>
  </sheetData>
  <sheetProtection algorithmName="SHA-512" hashValue="V0S6/Ev5EAo7zt6mHBqxeN242IpBqsGcZFFJBYG7IpTjV3z+uElL2vJ845lBq3rLSInP07tQMCw7MOsJwRm0SQ==" saltValue="FGpQ61ChXtffWJZMra+1xg==" spinCount="100000" sheet="1" formatCells="0" formatColumns="0" formatRows="0"/>
  <autoFilter ref="A6:N87" xr:uid="{DF168587-7958-4750-9BD0-A6E2B15D9BAE}"/>
  <mergeCells count="7">
    <mergeCell ref="F5:I5"/>
    <mergeCell ref="K5:N5"/>
    <mergeCell ref="A5:A6"/>
    <mergeCell ref="E5:E6"/>
    <mergeCell ref="D5:D6"/>
    <mergeCell ref="C5:C6"/>
    <mergeCell ref="B5:B6"/>
  </mergeCells>
  <phoneticPr fontId="1" type="noConversion"/>
  <pageMargins left="0.7" right="0.7" top="0.75" bottom="0.75" header="0.3" footer="0.3"/>
  <drawing r:id="rId1"/>
  <legacyDrawing r:id="rId2"/>
  <extLst>
    <ext xmlns:x14="http://schemas.microsoft.com/office/spreadsheetml/2009/9/main" uri="{78C0D931-6437-407d-A8EE-F0AAD7539E65}">
      <x14:conditionalFormattings>
        <x14:conditionalFormatting xmlns:xm="http://schemas.microsoft.com/office/excel/2006/main">
          <x14:cfRule type="cellIs" priority="1" operator="lessThan" id="{94AAB129-94FC-4F92-B30E-6E5E737D2C61}">
            <xm:f>Inputs!$B$32</xm:f>
            <x14:dxf>
              <font>
                <color rgb="FF9C0006"/>
              </font>
              <fill>
                <patternFill>
                  <bgColor rgb="FFFFC7CE"/>
                </patternFill>
              </fill>
            </x14:dxf>
          </x14:cfRule>
          <xm:sqref>F7:N87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165E7-753F-4B43-AE55-B0A7BCF41066}">
  <dimension ref="A1:N18"/>
  <sheetViews>
    <sheetView zoomScale="85" zoomScaleNormal="85" workbookViewId="0">
      <selection activeCell="G19" sqref="G19"/>
    </sheetView>
  </sheetViews>
  <sheetFormatPr defaultColWidth="8.81640625" defaultRowHeight="15.5" x14ac:dyDescent="0.35"/>
  <cols>
    <col min="1" max="1" width="29.7265625" style="4" customWidth="1"/>
    <col min="2" max="2" width="13.26953125" style="4" customWidth="1"/>
    <col min="3" max="3" width="18" style="4" customWidth="1"/>
    <col min="4" max="4" width="15.54296875" style="4" customWidth="1"/>
    <col min="5" max="5" width="12.81640625" style="4" customWidth="1"/>
    <col min="6" max="6" width="15.26953125" style="4" customWidth="1"/>
    <col min="7" max="7" width="9.54296875" style="4" bestFit="1" customWidth="1"/>
    <col min="8" max="8" width="13.26953125" style="4" customWidth="1"/>
    <col min="9" max="9" width="13.7265625" style="4" customWidth="1"/>
    <col min="10" max="10" width="12.26953125" style="4" customWidth="1"/>
    <col min="11" max="11" width="10.54296875" style="4" bestFit="1" customWidth="1"/>
    <col min="12" max="12" width="13.1796875" style="4" customWidth="1"/>
    <col min="13" max="13" width="13.26953125" style="4" customWidth="1"/>
    <col min="14" max="14" width="12.26953125" style="4" customWidth="1"/>
    <col min="15" max="16384" width="8.81640625" style="4"/>
  </cols>
  <sheetData>
    <row r="1" spans="1:14" s="61" customFormat="1" ht="52.15" customHeight="1" thickBot="1" x14ac:dyDescent="0.4">
      <c r="A1" s="71" t="s">
        <v>81</v>
      </c>
      <c r="B1" s="72" t="s">
        <v>82</v>
      </c>
      <c r="C1" s="72" t="s">
        <v>141</v>
      </c>
      <c r="D1" s="73" t="s">
        <v>142</v>
      </c>
      <c r="E1" s="73" t="s">
        <v>84</v>
      </c>
      <c r="F1" s="73" t="s">
        <v>85</v>
      </c>
      <c r="G1" s="74" t="s">
        <v>143</v>
      </c>
      <c r="H1" s="75" t="s">
        <v>90</v>
      </c>
      <c r="I1" s="74" t="s">
        <v>91</v>
      </c>
      <c r="J1" s="74" t="s">
        <v>92</v>
      </c>
      <c r="K1" s="76" t="s">
        <v>89</v>
      </c>
      <c r="L1" s="77" t="s">
        <v>90</v>
      </c>
      <c r="M1" s="76" t="s">
        <v>91</v>
      </c>
      <c r="N1" s="76" t="s">
        <v>92</v>
      </c>
    </row>
    <row r="2" spans="1:14" ht="16" thickTop="1" x14ac:dyDescent="0.35">
      <c r="A2" s="4" t="s">
        <v>96</v>
      </c>
      <c r="B2" s="62" t="s">
        <v>95</v>
      </c>
      <c r="C2" s="63" t="s">
        <v>95</v>
      </c>
      <c r="D2" s="63" t="s">
        <v>95</v>
      </c>
      <c r="E2" s="64">
        <v>0.151</v>
      </c>
      <c r="F2" s="65">
        <f>E2*Inputs!$B$9*Inputs!$B$12</f>
        <v>1.3280449999999999</v>
      </c>
      <c r="G2" s="66">
        <f>Inputs!$B$31/(F2*Inputs!$B$13*Inputs!$B$14*Inputs!$B$23/Inputs!$B$15)</f>
        <v>24231.242299907146</v>
      </c>
      <c r="H2" s="67">
        <f>Inputs!$B$31/(F2*Inputs!$B$13*Inputs!$B$14*Inputs!$B$25/Inputs!$B$15)</f>
        <v>3777.62344844058</v>
      </c>
      <c r="I2" s="67">
        <f>Inputs!$B$31/(F2*Inputs!$B$13*Inputs!$B$14*Inputs!$B$27/Inputs!$B$15)</f>
        <v>2490.4332363793451</v>
      </c>
      <c r="J2" s="67">
        <f>Inputs!$B$31/(F2*Inputs!$B$13*Inputs!$B$14*Inputs!$B$28/Inputs!$B$15)</f>
        <v>616.89630625910388</v>
      </c>
      <c r="K2" s="68">
        <f>Inputs!$C$31/(F2*Inputs!$B$13*Inputs!$B$14*Inputs!$C$23/Inputs!$B$15)</f>
        <v>43027.801876334874</v>
      </c>
      <c r="L2" s="68">
        <f>Inputs!$C$31/(F2*Inputs!$B$13*Inputs!$B$14*Inputs!$B$25/Inputs!$B$15)</f>
        <v>1522.8941113534254</v>
      </c>
      <c r="M2" s="68">
        <f>Inputs!$C$31/(F2*Inputs!$B$13*Inputs!$B$14*Inputs!$B$27/Inputs!$B$15)</f>
        <v>1003.9820437811469</v>
      </c>
      <c r="N2" s="68">
        <f>Inputs!$C$31/(F2*Inputs!$B$13*Inputs!$B$14*Inputs!$B$28/Inputs!$B$15)</f>
        <v>248.69279983569697</v>
      </c>
    </row>
    <row r="3" spans="1:14" x14ac:dyDescent="0.35">
      <c r="A3" s="4" t="s">
        <v>97</v>
      </c>
      <c r="B3" s="62" t="s">
        <v>95</v>
      </c>
      <c r="C3" s="63" t="s">
        <v>95</v>
      </c>
      <c r="D3" s="63" t="s">
        <v>95</v>
      </c>
      <c r="E3" s="64">
        <v>0.42499999999999999</v>
      </c>
      <c r="F3" s="65">
        <f>E3*Inputs!$B$9*Inputs!$B$12</f>
        <v>3.7378750000000003</v>
      </c>
      <c r="G3" s="66">
        <f>Inputs!$B$31/(F3*Inputs!$B$13*Inputs!$B$14*Inputs!$B$23/Inputs!$B$15)</f>
        <v>8609.2178524375959</v>
      </c>
      <c r="H3" s="67">
        <f>Inputs!$B$31/(F3*Inputs!$B$13*Inputs!$B$14*Inputs!$B$25/Inputs!$B$15)</f>
        <v>1342.1673899165353</v>
      </c>
      <c r="I3" s="67">
        <f>Inputs!$B$31/(F3*Inputs!$B$13*Inputs!$B$14*Inputs!$B$27/Inputs!$B$15)</f>
        <v>884.83627927830844</v>
      </c>
      <c r="J3" s="67">
        <f>Inputs!$B$31/(F3*Inputs!$B$13*Inputs!$B$14*Inputs!$B$28/Inputs!$B$15)</f>
        <v>219.17962881205804</v>
      </c>
      <c r="K3" s="68">
        <f>Inputs!$C$31/(F3*Inputs!$B$13*Inputs!$B$14*Inputs!$C$23/Inputs!$B$15)</f>
        <v>15287.524901944858</v>
      </c>
      <c r="L3" s="68">
        <f>Inputs!$C$31/(F3*Inputs!$B$13*Inputs!$B$14*Inputs!$B$25/Inputs!$B$15)</f>
        <v>541.07531956321691</v>
      </c>
      <c r="M3" s="68">
        <f>Inputs!$C$31/(F3*Inputs!$B$13*Inputs!$B$14*Inputs!$B$27/Inputs!$B$15)</f>
        <v>356.70891437871336</v>
      </c>
      <c r="N3" s="68">
        <f>Inputs!$C$31/(F3*Inputs!$B$13*Inputs!$B$14*Inputs!$B$28/Inputs!$B$15)</f>
        <v>88.359088882800563</v>
      </c>
    </row>
    <row r="4" spans="1:14" x14ac:dyDescent="0.35">
      <c r="A4" s="4" t="s">
        <v>98</v>
      </c>
      <c r="B4" s="62" t="s">
        <v>95</v>
      </c>
      <c r="C4" s="63" t="s">
        <v>95</v>
      </c>
      <c r="D4" s="63" t="s">
        <v>95</v>
      </c>
      <c r="E4" s="64">
        <v>0.7</v>
      </c>
      <c r="F4" s="65">
        <f>E4*Inputs!$B$9*Inputs!$B$12</f>
        <v>6.1565000000000003</v>
      </c>
      <c r="G4" s="66">
        <f>Inputs!$B$31/(F4*Inputs!$B$13*Inputs!$B$14*Inputs!$B$23/Inputs!$B$15)</f>
        <v>5227.0251246942553</v>
      </c>
      <c r="H4" s="67">
        <f>Inputs!$B$31/(F4*Inputs!$B$13*Inputs!$B$14*Inputs!$B$25/Inputs!$B$15)</f>
        <v>814.88734387789634</v>
      </c>
      <c r="I4" s="67">
        <f>Inputs!$B$31/(F4*Inputs!$B$13*Inputs!$B$14*Inputs!$B$27/Inputs!$B$15)</f>
        <v>537.22202670468721</v>
      </c>
      <c r="J4" s="67">
        <f>Inputs!$B$31/(F4*Inputs!$B$13*Inputs!$B$14*Inputs!$B$28/Inputs!$B$15)</f>
        <v>133.07334606446381</v>
      </c>
      <c r="K4" s="68">
        <f>Inputs!$C$31/(F4*Inputs!$B$13*Inputs!$B$14*Inputs!$C$23/Inputs!$B$15)</f>
        <v>9281.7115476093786</v>
      </c>
      <c r="L4" s="68">
        <f>Inputs!$C$31/(F4*Inputs!$B$13*Inputs!$B$14*Inputs!$B$25/Inputs!$B$15)</f>
        <v>328.51001544909599</v>
      </c>
      <c r="M4" s="68">
        <f>Inputs!$C$31/(F4*Inputs!$B$13*Inputs!$B$14*Inputs!$B$27/Inputs!$B$15)</f>
        <v>216.57326944421882</v>
      </c>
      <c r="N4" s="68">
        <f>Inputs!$C$31/(F4*Inputs!$B$13*Inputs!$B$14*Inputs!$B$28/Inputs!$B$15)</f>
        <v>53.646589678843192</v>
      </c>
    </row>
    <row r="5" spans="1:14" x14ac:dyDescent="0.35">
      <c r="A5" s="4" t="s">
        <v>99</v>
      </c>
      <c r="B5" s="62" t="s">
        <v>95</v>
      </c>
      <c r="C5" s="63" t="s">
        <v>95</v>
      </c>
      <c r="D5" s="63" t="s">
        <v>95</v>
      </c>
      <c r="E5" s="64">
        <v>0.14599999999999999</v>
      </c>
      <c r="F5" s="65">
        <f>E5*Inputs!$B$9*Inputs!$B$12</f>
        <v>1.28407</v>
      </c>
      <c r="G5" s="66">
        <f>Inputs!$B$31/(F5*Inputs!$B$13*Inputs!$B$14*Inputs!$B$23/Inputs!$B$15)</f>
        <v>25061.079364972458</v>
      </c>
      <c r="H5" s="67">
        <f>Inputs!$B$31/(F5*Inputs!$B$13*Inputs!$B$14*Inputs!$B$25/Inputs!$B$15)</f>
        <v>3906.994114483065</v>
      </c>
      <c r="I5" s="67">
        <f>Inputs!$B$31/(F5*Inputs!$B$13*Inputs!$B$14*Inputs!$B$27/Inputs!$B$15)</f>
        <v>2575.7220458443908</v>
      </c>
      <c r="J5" s="67">
        <f>Inputs!$B$31/(F5*Inputs!$B$13*Inputs!$B$14*Inputs!$B$28/Inputs!$B$15)</f>
        <v>638.02289208989498</v>
      </c>
      <c r="K5" s="68">
        <f>Inputs!$C$31/(F5*Inputs!$B$13*Inputs!$B$14*Inputs!$C$23/Inputs!$B$15)</f>
        <v>44501.356735113462</v>
      </c>
      <c r="L5" s="68">
        <f>Inputs!$C$31/(F5*Inputs!$B$13*Inputs!$B$14*Inputs!$B$25/Inputs!$B$15)</f>
        <v>1575.0480192764876</v>
      </c>
      <c r="M5" s="68">
        <f>Inputs!$C$31/(F5*Inputs!$B$13*Inputs!$B$14*Inputs!$B$27/Inputs!$B$15)</f>
        <v>1038.3649904859808</v>
      </c>
      <c r="N5" s="68">
        <f>Inputs!$C$31/(F5*Inputs!$B$13*Inputs!$B$14*Inputs!$B$28/Inputs!$B$15)</f>
        <v>257.20967654239888</v>
      </c>
    </row>
    <row r="6" spans="1:14" x14ac:dyDescent="0.35">
      <c r="A6" s="4" t="s">
        <v>100</v>
      </c>
      <c r="B6" s="62" t="s">
        <v>95</v>
      </c>
      <c r="C6" s="63" t="s">
        <v>95</v>
      </c>
      <c r="D6" s="63" t="s">
        <v>95</v>
      </c>
      <c r="E6" s="69" t="s">
        <v>95</v>
      </c>
      <c r="F6" s="65">
        <f>1780/1000</f>
        <v>1.78</v>
      </c>
      <c r="G6" s="66">
        <f>Inputs!$B$31/(F6*Inputs!$B$13*Inputs!$B$14*Inputs!$B$23/Inputs!$B$15)</f>
        <v>18078.752910213585</v>
      </c>
      <c r="H6" s="67">
        <f>Inputs!$B$31/(F6*Inputs!$B$13*Inputs!$B$14*Inputs!$B$25/Inputs!$B$15)</f>
        <v>2818.4572654967806</v>
      </c>
      <c r="I6" s="67">
        <f>Inputs!$B$31/(F6*Inputs!$B$13*Inputs!$B$14*Inputs!$B$27/Inputs!$B$15)</f>
        <v>1858.094049105285</v>
      </c>
      <c r="J6" s="67">
        <f>Inputs!$B$31/(F6*Inputs!$B$13*Inputs!$B$14*Inputs!$B$28/Inputs!$B$15)</f>
        <v>460.26182867745587</v>
      </c>
      <c r="K6" s="68">
        <f>Inputs!$C$31/(F6*Inputs!$B$13*Inputs!$B$14*Inputs!$C$23/Inputs!$B$15)</f>
        <v>32102.728731942214</v>
      </c>
      <c r="L6" s="68">
        <f>Inputs!$C$31/(F6*Inputs!$B$13*Inputs!$B$14*Inputs!$B$25/Inputs!$B$15)</f>
        <v>1136.2201742204268</v>
      </c>
      <c r="M6" s="68">
        <f>Inputs!$C$31/(F6*Inputs!$B$13*Inputs!$B$14*Inputs!$B$27/Inputs!$B$15)</f>
        <v>749.06367041198496</v>
      </c>
      <c r="N6" s="68">
        <f>Inputs!$C$31/(F6*Inputs!$B$13*Inputs!$B$14*Inputs!$B$28/Inputs!$B$15)</f>
        <v>185.54788166168433</v>
      </c>
    </row>
    <row r="7" spans="1:14" x14ac:dyDescent="0.35">
      <c r="A7" s="4" t="s">
        <v>101</v>
      </c>
      <c r="B7" s="62" t="s">
        <v>95</v>
      </c>
      <c r="C7" s="63" t="s">
        <v>95</v>
      </c>
      <c r="D7" s="63" t="s">
        <v>95</v>
      </c>
      <c r="E7" s="69" t="s">
        <v>95</v>
      </c>
      <c r="F7" s="65">
        <f>201/1000</f>
        <v>0.20100000000000001</v>
      </c>
      <c r="G7" s="66">
        <f>Inputs!$B$31/(F7*Inputs!$B$13*Inputs!$B$14*Inputs!$B$23/Inputs!$B$15)</f>
        <v>160100.39890636908</v>
      </c>
      <c r="H7" s="67">
        <f>Inputs!$B$31/(F7*Inputs!$B$13*Inputs!$B$14*Inputs!$B$25/Inputs!$B$15)</f>
        <v>24959.472301414273</v>
      </c>
      <c r="I7" s="67">
        <f>Inputs!$B$31/(F7*Inputs!$B$13*Inputs!$B$14*Inputs!$B$27/Inputs!$B$15)</f>
        <v>16454.763220932375</v>
      </c>
      <c r="J7" s="67">
        <f>Inputs!$B$31/(F7*Inputs!$B$13*Inputs!$B$14*Inputs!$B$28/Inputs!$B$15)</f>
        <v>4075.9505226162764</v>
      </c>
      <c r="K7" s="68">
        <f>Inputs!$C$31/(F7*Inputs!$B$13*Inputs!$B$14*Inputs!$C$23/Inputs!$B$15)</f>
        <v>284292.82160625444</v>
      </c>
      <c r="L7" s="68">
        <f>Inputs!$C$31/(F7*Inputs!$B$13*Inputs!$B$14*Inputs!$B$25/Inputs!$B$15)</f>
        <v>10062.049304041589</v>
      </c>
      <c r="M7" s="68">
        <f>Inputs!$C$31/(F7*Inputs!$B$13*Inputs!$B$14*Inputs!$B$27/Inputs!$B$15)</f>
        <v>6633.4991708126036</v>
      </c>
      <c r="N7" s="68">
        <f>Inputs!$C$31/(F7*Inputs!$B$13*Inputs!$B$14*Inputs!$B$28/Inputs!$B$15)</f>
        <v>1643.1603450636726</v>
      </c>
    </row>
    <row r="8" spans="1:14" x14ac:dyDescent="0.35">
      <c r="A8" s="4" t="s">
        <v>102</v>
      </c>
      <c r="B8" s="62" t="s">
        <v>95</v>
      </c>
      <c r="C8" s="63" t="s">
        <v>95</v>
      </c>
      <c r="D8" s="63" t="s">
        <v>95</v>
      </c>
      <c r="E8" s="69" t="s">
        <v>95</v>
      </c>
      <c r="F8" s="65">
        <f>14100/1000</f>
        <v>14.1</v>
      </c>
      <c r="G8" s="66">
        <f>Inputs!$B$31/(F8*Inputs!$B$13*Inputs!$B$14*Inputs!$B$23/Inputs!$B$15)</f>
        <v>2282.2822822822823</v>
      </c>
      <c r="H8" s="67">
        <f>Inputs!$B$31/(F8*Inputs!$B$13*Inputs!$B$14*Inputs!$B$25/Inputs!$B$15)</f>
        <v>355.80524344569289</v>
      </c>
      <c r="I8" s="67">
        <f>Inputs!$B$31/(F8*Inputs!$B$13*Inputs!$B$14*Inputs!$B$27/Inputs!$B$15)</f>
        <v>234.5679012345679</v>
      </c>
      <c r="J8" s="67">
        <f>Inputs!$B$31/(F8*Inputs!$B$13*Inputs!$B$14*Inputs!$B$28/Inputs!$B$15)</f>
        <v>58.103975535168196</v>
      </c>
      <c r="K8" s="68">
        <f>Inputs!$C$31/(F8*Inputs!$B$13*Inputs!$B$14*Inputs!$C$23/Inputs!$B$15)</f>
        <v>4052.6849037487336</v>
      </c>
      <c r="L8" s="68">
        <f>Inputs!$C$31/(F8*Inputs!$B$13*Inputs!$B$14*Inputs!$B$25/Inputs!$B$15)</f>
        <v>143.43772412144395</v>
      </c>
      <c r="M8" s="68">
        <f>Inputs!$C$31/(F8*Inputs!$B$13*Inputs!$B$14*Inputs!$B$27/Inputs!$B$15)</f>
        <v>94.562647754137117</v>
      </c>
      <c r="N8" s="68">
        <f>Inputs!$C$31/(F8*Inputs!$B$13*Inputs!$B$14*Inputs!$B$28/Inputs!$B$15)</f>
        <v>23.423775131758738</v>
      </c>
    </row>
    <row r="9" spans="1:14" x14ac:dyDescent="0.35">
      <c r="A9" s="4" t="s">
        <v>103</v>
      </c>
      <c r="B9" s="62" t="s">
        <v>95</v>
      </c>
      <c r="C9" s="63" t="s">
        <v>95</v>
      </c>
      <c r="D9" s="63" t="s">
        <v>95</v>
      </c>
      <c r="E9" s="69" t="s">
        <v>95</v>
      </c>
      <c r="F9" s="65">
        <f>10100/1000</f>
        <v>10.1</v>
      </c>
      <c r="G9" s="66">
        <f>Inputs!$B$31/(F9*Inputs!$B$13*Inputs!$B$14*Inputs!$B$23/Inputs!$B$15)</f>
        <v>3186.1564534831864</v>
      </c>
      <c r="H9" s="67">
        <f>Inputs!$B$31/(F9*Inputs!$B$13*Inputs!$B$14*Inputs!$B$25/Inputs!$B$15)</f>
        <v>496.71821114695734</v>
      </c>
      <c r="I9" s="67">
        <f>Inputs!$B$31/(F9*Inputs!$B$13*Inputs!$B$14*Inputs!$B$27/Inputs!$B$15)</f>
        <v>327.46607994132745</v>
      </c>
      <c r="J9" s="67">
        <f>Inputs!$B$31/(F9*Inputs!$B$13*Inputs!$B$14*Inputs!$B$28/Inputs!$B$15)</f>
        <v>81.115450994640753</v>
      </c>
      <c r="K9" s="68">
        <f>Inputs!$C$31/(F9*Inputs!$B$13*Inputs!$B$14*Inputs!$C$23/Inputs!$B$15)</f>
        <v>5657.7086280056574</v>
      </c>
      <c r="L9" s="68">
        <f>Inputs!$C$31/(F9*Inputs!$B$13*Inputs!$B$14*Inputs!$B$25/Inputs!$B$15)</f>
        <v>200.24474357548115</v>
      </c>
      <c r="M9" s="68">
        <f>Inputs!$C$31/(F9*Inputs!$B$13*Inputs!$B$14*Inputs!$B$27/Inputs!$B$15)</f>
        <v>132.01320132013203</v>
      </c>
      <c r="N9" s="68">
        <f>Inputs!$C$31/(F9*Inputs!$B$13*Inputs!$B$14*Inputs!$B$28/Inputs!$B$15)</f>
        <v>32.70051775819784</v>
      </c>
    </row>
    <row r="10" spans="1:14" x14ac:dyDescent="0.35">
      <c r="A10" s="4" t="s">
        <v>144</v>
      </c>
      <c r="B10" s="62" t="s">
        <v>105</v>
      </c>
      <c r="C10" s="63">
        <v>116.51731392961541</v>
      </c>
      <c r="D10" s="63" t="s">
        <v>106</v>
      </c>
      <c r="E10" s="64">
        <v>242.63</v>
      </c>
      <c r="F10" s="65">
        <f>E10*Inputs!$B$9*Inputs!$B$12</f>
        <v>2133.9308500000002</v>
      </c>
      <c r="G10" s="66">
        <f>Inputs!$B$31/(F10*Inputs!$B$13*Inputs!$B$14*Inputs!$B$23/Inputs!$B$15)</f>
        <v>15.080235697506403</v>
      </c>
      <c r="H10" s="67">
        <f>Inputs!$B$31/(F10*Inputs!$B$13*Inputs!$B$14*Inputs!$B$25/Inputs!$B$15)</f>
        <v>2.3509918011561948</v>
      </c>
      <c r="I10" s="67">
        <f>Inputs!$B$31/(F10*Inputs!$B$13*Inputs!$B$14*Inputs!$B$27/Inputs!$B$15)</f>
        <v>1.5499131133548245</v>
      </c>
      <c r="J10" s="67">
        <f>Inputs!$B$31/(F10*Inputs!$B$13*Inputs!$B$14*Inputs!$B$28/Inputs!$B$15)</f>
        <v>0.38392343174844279</v>
      </c>
      <c r="K10" s="68">
        <f>Inputs!$C$31/(F10*Inputs!$B$13*Inputs!$B$14*Inputs!$C$23/Inputs!$B$15)</f>
        <v>26.778214084517845</v>
      </c>
      <c r="L10" s="68">
        <f>Inputs!$C$31/(F10*Inputs!$B$13*Inputs!$B$14*Inputs!$B$25/Inputs!$B$15)</f>
        <v>0.94776825130596887</v>
      </c>
      <c r="M10" s="68">
        <f>Inputs!$C$31/(F10*Inputs!$B$13*Inputs!$B$14*Inputs!$B$27/Inputs!$B$15)</f>
        <v>0.62482499530541646</v>
      </c>
      <c r="N10" s="68">
        <f>Inputs!$C$31/(F10*Inputs!$B$13*Inputs!$B$14*Inputs!$B$28/Inputs!$B$15)</f>
        <v>0.1547731639747362</v>
      </c>
    </row>
    <row r="11" spans="1:14" x14ac:dyDescent="0.35">
      <c r="A11" s="4" t="s">
        <v>144</v>
      </c>
      <c r="B11" s="62" t="s">
        <v>105</v>
      </c>
      <c r="C11" s="63">
        <v>116.51731392961541</v>
      </c>
      <c r="D11" s="63" t="s">
        <v>107</v>
      </c>
      <c r="E11" s="64">
        <f>E10*0.06</f>
        <v>14.557799999999999</v>
      </c>
      <c r="F11" s="65">
        <f>E11*Inputs!$B$9*Inputs!$B$12</f>
        <v>128.03585099999998</v>
      </c>
      <c r="G11" s="66">
        <f>Inputs!$B$31/(F11*Inputs!$B$13*Inputs!$B$14*Inputs!$B$23/Inputs!$B$15)</f>
        <v>251.33726162510678</v>
      </c>
      <c r="H11" s="67">
        <f>Inputs!$B$31/(F11*Inputs!$B$13*Inputs!$B$14*Inputs!$B$25/Inputs!$B$15)</f>
        <v>39.183196685936586</v>
      </c>
      <c r="I11" s="67">
        <f>Inputs!$B$31/(F11*Inputs!$B$13*Inputs!$B$14*Inputs!$B$27/Inputs!$B$15)</f>
        <v>25.831885222580414</v>
      </c>
      <c r="J11" s="67">
        <f>Inputs!$B$31/(F11*Inputs!$B$13*Inputs!$B$14*Inputs!$B$28/Inputs!$B$15)</f>
        <v>6.3987238624740472</v>
      </c>
      <c r="K11" s="68">
        <f>Inputs!$C$31/(F11*Inputs!$B$13*Inputs!$B$14*Inputs!$C$23/Inputs!$B$15)</f>
        <v>446.30356807529751</v>
      </c>
      <c r="L11" s="68">
        <f>Inputs!$C$31/(F11*Inputs!$B$13*Inputs!$B$14*Inputs!$B$25/Inputs!$B$15)</f>
        <v>15.796137521766148</v>
      </c>
      <c r="M11" s="68">
        <f>Inputs!$C$31/(F11*Inputs!$B$13*Inputs!$B$14*Inputs!$B$27/Inputs!$B$15)</f>
        <v>10.413749921756942</v>
      </c>
      <c r="N11" s="68">
        <f>Inputs!$C$31/(F11*Inputs!$B$13*Inputs!$B$14*Inputs!$B$28/Inputs!$B$15)</f>
        <v>2.5795527329122701</v>
      </c>
    </row>
    <row r="12" spans="1:14" x14ac:dyDescent="0.35">
      <c r="A12" s="4" t="s">
        <v>145</v>
      </c>
      <c r="B12" s="62" t="s">
        <v>105</v>
      </c>
      <c r="C12" s="63">
        <v>23.206063569303971</v>
      </c>
      <c r="D12" s="63" t="s">
        <v>106</v>
      </c>
      <c r="E12" s="64">
        <v>48.322000000000003</v>
      </c>
      <c r="F12" s="65">
        <f>E12*Inputs!$B$9*Inputs!$B$12</f>
        <v>424.99199000000004</v>
      </c>
      <c r="G12" s="66">
        <f>Inputs!$B$31/(F12*Inputs!$B$13*Inputs!$B$14*Inputs!$B$23/Inputs!$B$15)</f>
        <v>75.719498102023479</v>
      </c>
      <c r="H12" s="67">
        <f>Inputs!$B$31/(F12*Inputs!$B$13*Inputs!$B$14*Inputs!$B$25/Inputs!$B$15)</f>
        <v>11.804584676017702</v>
      </c>
      <c r="I12" s="67">
        <f>Inputs!$B$31/(F12*Inputs!$B$13*Inputs!$B$14*Inputs!$B$27/Inputs!$B$15)</f>
        <v>7.7822817493746337</v>
      </c>
      <c r="J12" s="67">
        <f>Inputs!$B$31/(F12*Inputs!$B$13*Inputs!$B$14*Inputs!$B$28/Inputs!$B$15)</f>
        <v>1.9277211672762853</v>
      </c>
      <c r="K12" s="68">
        <f>Inputs!$C$31/(F12*Inputs!$B$13*Inputs!$B$14*Inputs!$C$23/Inputs!$B$15)</f>
        <v>134.4563156186947</v>
      </c>
      <c r="L12" s="68">
        <f>Inputs!$C$31/(F12*Inputs!$B$13*Inputs!$B$14*Inputs!$B$25/Inputs!$B$15)</f>
        <v>4.7588471258302052</v>
      </c>
      <c r="M12" s="68">
        <f>Inputs!$C$31/(F12*Inputs!$B$13*Inputs!$B$14*Inputs!$B$27/Inputs!$B$15)</f>
        <v>3.1373140311028758</v>
      </c>
      <c r="N12" s="68">
        <f>Inputs!$C$31/(F12*Inputs!$B$13*Inputs!$B$14*Inputs!$B$28/Inputs!$B$15)</f>
        <v>0.77713283339245554</v>
      </c>
    </row>
    <row r="13" spans="1:14" x14ac:dyDescent="0.35">
      <c r="A13" s="4" t="s">
        <v>145</v>
      </c>
      <c r="B13" s="62" t="s">
        <v>105</v>
      </c>
      <c r="C13" s="63">
        <v>23.206063569303971</v>
      </c>
      <c r="D13" s="63" t="s">
        <v>107</v>
      </c>
      <c r="E13" s="64">
        <f>E12*0.06</f>
        <v>2.8993199999999999</v>
      </c>
      <c r="F13" s="65">
        <f>E13*Inputs!$B$9*Inputs!$B$12</f>
        <v>25.499519399999997</v>
      </c>
      <c r="G13" s="66">
        <f>Inputs!$B$31/(F13*Inputs!$B$13*Inputs!$B$14*Inputs!$B$23/Inputs!$B$15)</f>
        <v>1261.9916350337248</v>
      </c>
      <c r="H13" s="67">
        <f>Inputs!$B$31/(F13*Inputs!$B$13*Inputs!$B$14*Inputs!$B$25/Inputs!$B$15)</f>
        <v>196.74307793362846</v>
      </c>
      <c r="I13" s="67">
        <f>Inputs!$B$31/(F13*Inputs!$B$13*Inputs!$B$14*Inputs!$B$27/Inputs!$B$15)</f>
        <v>129.70469582291057</v>
      </c>
      <c r="J13" s="67">
        <f>Inputs!$B$31/(F13*Inputs!$B$13*Inputs!$B$14*Inputs!$B$28/Inputs!$B$15)</f>
        <v>32.128686121271429</v>
      </c>
      <c r="K13" s="68">
        <f>Inputs!$C$31/(F13*Inputs!$B$13*Inputs!$B$14*Inputs!$C$23/Inputs!$B$15)</f>
        <v>2240.9385936449121</v>
      </c>
      <c r="L13" s="68">
        <f>Inputs!$C$31/(F13*Inputs!$B$13*Inputs!$B$14*Inputs!$B$25/Inputs!$B$15)</f>
        <v>79.314118763836774</v>
      </c>
      <c r="M13" s="68">
        <f>Inputs!$C$31/(F13*Inputs!$B$13*Inputs!$B$14*Inputs!$B$27/Inputs!$B$15)</f>
        <v>52.288567185047938</v>
      </c>
      <c r="N13" s="68">
        <f>Inputs!$C$31/(F13*Inputs!$B$13*Inputs!$B$14*Inputs!$B$28/Inputs!$B$15)</f>
        <v>12.952213889874262</v>
      </c>
    </row>
    <row r="14" spans="1:14" x14ac:dyDescent="0.35">
      <c r="A14" s="4" t="s">
        <v>144</v>
      </c>
      <c r="B14" s="62" t="s">
        <v>109</v>
      </c>
      <c r="C14" s="63">
        <v>116.51731392961541</v>
      </c>
      <c r="D14" s="63" t="s">
        <v>106</v>
      </c>
      <c r="E14" s="64">
        <v>6.6003999999999996</v>
      </c>
      <c r="F14" s="65">
        <f>E14*Inputs!$B$9*Inputs!$B$12</f>
        <v>58.050517999999997</v>
      </c>
      <c r="G14" s="66">
        <f>Inputs!$B$31/(F14*Inputs!$B$13*Inputs!$B$14*Inputs!$B$23/Inputs!$B$15)</f>
        <v>554.34785577934349</v>
      </c>
      <c r="H14" s="67">
        <f>Inputs!$B$31/(F14*Inputs!$B$13*Inputs!$B$14*Inputs!$B$25/Inputs!$B$15)</f>
        <v>86.422207853240337</v>
      </c>
      <c r="I14" s="67">
        <f>Inputs!$B$31/(F14*Inputs!$B$13*Inputs!$B$14*Inputs!$B$27/Inputs!$B$15)</f>
        <v>56.974640732876964</v>
      </c>
      <c r="J14" s="67">
        <f>Inputs!$B$31/(F14*Inputs!$B$13*Inputs!$B$14*Inputs!$B$28/Inputs!$B$15)</f>
        <v>14.112984401721816</v>
      </c>
      <c r="K14" s="68">
        <f>Inputs!$C$31/(F14*Inputs!$B$13*Inputs!$B$14*Inputs!$C$23/Inputs!$B$15)</f>
        <v>984.36429357714167</v>
      </c>
      <c r="L14" s="68">
        <f>Inputs!$C$31/(F14*Inputs!$B$13*Inputs!$B$14*Inputs!$B$25/Inputs!$B$15)</f>
        <v>34.839859828853889</v>
      </c>
      <c r="M14" s="68">
        <f>Inputs!$C$31/(F14*Inputs!$B$13*Inputs!$B$14*Inputs!$B$27/Inputs!$B$15)</f>
        <v>22.968500183466638</v>
      </c>
      <c r="N14" s="68">
        <f>Inputs!$C$31/(F14*Inputs!$B$13*Inputs!$B$14*Inputs!$B$28/Inputs!$B$15)</f>
        <v>5.6894449995743051</v>
      </c>
    </row>
    <row r="15" spans="1:14" x14ac:dyDescent="0.35">
      <c r="A15" s="4" t="s">
        <v>144</v>
      </c>
      <c r="B15" s="62" t="s">
        <v>109</v>
      </c>
      <c r="C15" s="63">
        <v>116.51731392961541</v>
      </c>
      <c r="D15" s="63" t="s">
        <v>107</v>
      </c>
      <c r="E15" s="64">
        <f>E14*0.06</f>
        <v>0.39602399999999999</v>
      </c>
      <c r="F15" s="65">
        <f>E15*Inputs!$B$9*Inputs!$B$12</f>
        <v>3.4830310799999999</v>
      </c>
      <c r="G15" s="66">
        <f>Inputs!$B$31/(F15*Inputs!$B$13*Inputs!$B$14*Inputs!$B$23/Inputs!$B$15)</f>
        <v>9239.1309296557247</v>
      </c>
      <c r="H15" s="67">
        <f>Inputs!$B$31/(F15*Inputs!$B$13*Inputs!$B$14*Inputs!$B$25/Inputs!$B$15)</f>
        <v>1440.370130887339</v>
      </c>
      <c r="I15" s="67">
        <f>Inputs!$B$31/(F15*Inputs!$B$13*Inputs!$B$14*Inputs!$B$27/Inputs!$B$15)</f>
        <v>949.57734554794945</v>
      </c>
      <c r="J15" s="67">
        <f>Inputs!$B$31/(F15*Inputs!$B$13*Inputs!$B$14*Inputs!$B$28/Inputs!$B$15)</f>
        <v>235.21640669536362</v>
      </c>
      <c r="K15" s="68">
        <f>Inputs!$C$31/(F15*Inputs!$B$13*Inputs!$B$14*Inputs!$C$23/Inputs!$B$15)</f>
        <v>16406.071559619028</v>
      </c>
      <c r="L15" s="68">
        <f>Inputs!$C$31/(F15*Inputs!$B$13*Inputs!$B$14*Inputs!$B$25/Inputs!$B$15)</f>
        <v>580.66433048089812</v>
      </c>
      <c r="M15" s="68">
        <f>Inputs!$C$31/(F15*Inputs!$B$13*Inputs!$B$14*Inputs!$B$27/Inputs!$B$15)</f>
        <v>382.80833639111063</v>
      </c>
      <c r="N15" s="68">
        <f>Inputs!$C$31/(F15*Inputs!$B$13*Inputs!$B$14*Inputs!$B$28/Inputs!$B$15)</f>
        <v>94.824083326238423</v>
      </c>
    </row>
    <row r="16" spans="1:14" x14ac:dyDescent="0.35">
      <c r="A16" s="4" t="s">
        <v>145</v>
      </c>
      <c r="B16" s="62" t="s">
        <v>109</v>
      </c>
      <c r="C16" s="63">
        <v>23.206063569303971</v>
      </c>
      <c r="D16" s="63" t="s">
        <v>106</v>
      </c>
      <c r="E16" s="64">
        <v>1.3146</v>
      </c>
      <c r="F16" s="65">
        <f>E16*Inputs!$B$9*Inputs!$B$12</f>
        <v>11.561907</v>
      </c>
      <c r="G16" s="66">
        <f>Inputs!$B$31/(F16*Inputs!$B$13*Inputs!$B$14*Inputs!$B$23/Inputs!$B$15)</f>
        <v>2783.293463628464</v>
      </c>
      <c r="H16" s="67">
        <f>Inputs!$B$31/(F16*Inputs!$B$13*Inputs!$B$14*Inputs!$B$25/Inputs!$B$15)</f>
        <v>433.91232368365092</v>
      </c>
      <c r="I16" s="67">
        <f>Inputs!$B$31/(F16*Inputs!$B$13*Inputs!$B$14*Inputs!$B$27/Inputs!$B$15)</f>
        <v>286.06071709514765</v>
      </c>
      <c r="J16" s="67">
        <f>Inputs!$B$31/(F16*Inputs!$B$13*Inputs!$B$14*Inputs!$B$28/Inputs!$B$15)</f>
        <v>70.859076711642075</v>
      </c>
      <c r="K16" s="68">
        <f>Inputs!$C$31/(F16*Inputs!$B$13*Inputs!$B$14*Inputs!$C$23/Inputs!$B$15)</f>
        <v>4942.3384172573906</v>
      </c>
      <c r="L16" s="68">
        <f>Inputs!$C$31/(F16*Inputs!$B$13*Inputs!$B$14*Inputs!$B$25/Inputs!$B$15)</f>
        <v>174.9254608355144</v>
      </c>
      <c r="M16" s="68">
        <f>Inputs!$C$31/(F16*Inputs!$B$13*Inputs!$B$14*Inputs!$B$27/Inputs!$B$15)</f>
        <v>115.32122973600578</v>
      </c>
      <c r="N16" s="68">
        <f>Inputs!$C$31/(F16*Inputs!$B$13*Inputs!$B$14*Inputs!$B$28/Inputs!$B$15)</f>
        <v>28.565809200661981</v>
      </c>
    </row>
    <row r="17" spans="1:14" x14ac:dyDescent="0.35">
      <c r="A17" s="4" t="s">
        <v>145</v>
      </c>
      <c r="B17" s="62" t="s">
        <v>109</v>
      </c>
      <c r="C17" s="63">
        <v>23.206063569303971</v>
      </c>
      <c r="D17" s="63" t="s">
        <v>107</v>
      </c>
      <c r="E17" s="64">
        <f>E16*0.06</f>
        <v>7.8876000000000002E-2</v>
      </c>
      <c r="F17" s="65">
        <f>E17*Inputs!$B$9*Inputs!$B$12</f>
        <v>0.69371442000000005</v>
      </c>
      <c r="G17" s="66">
        <f>Inputs!$B$31/(F17*Inputs!$B$13*Inputs!$B$14*Inputs!$B$23/Inputs!$B$15)</f>
        <v>46388.224393807723</v>
      </c>
      <c r="H17" s="67">
        <f>Inputs!$B$31/(F17*Inputs!$B$13*Inputs!$B$14*Inputs!$B$25/Inputs!$B$15)</f>
        <v>7231.8720613941814</v>
      </c>
      <c r="I17" s="67">
        <f>Inputs!$B$31/(F17*Inputs!$B$13*Inputs!$B$14*Inputs!$B$27/Inputs!$B$15)</f>
        <v>4767.6786182524602</v>
      </c>
      <c r="J17" s="67">
        <f>Inputs!$B$31/(F17*Inputs!$B$13*Inputs!$B$14*Inputs!$B$28/Inputs!$B$15)</f>
        <v>1180.9846118607013</v>
      </c>
      <c r="K17" s="68">
        <f>Inputs!$C$31/(F17*Inputs!$B$13*Inputs!$B$14*Inputs!$C$23/Inputs!$B$15)</f>
        <v>82372.306954289845</v>
      </c>
      <c r="L17" s="68">
        <f>Inputs!$C$31/(F17*Inputs!$B$13*Inputs!$B$14*Inputs!$B$25/Inputs!$B$15)</f>
        <v>2915.4243472585727</v>
      </c>
      <c r="M17" s="68">
        <f>Inputs!$C$31/(F17*Inputs!$B$13*Inputs!$B$14*Inputs!$B$27/Inputs!$B$15)</f>
        <v>1922.020495600096</v>
      </c>
      <c r="N17" s="68">
        <f>Inputs!$C$31/(F17*Inputs!$B$13*Inputs!$B$14*Inputs!$B$28/Inputs!$B$15)</f>
        <v>476.096820011033</v>
      </c>
    </row>
    <row r="18" spans="1:14" x14ac:dyDescent="0.35">
      <c r="A18" s="4" t="s">
        <v>94</v>
      </c>
      <c r="B18" s="62" t="s">
        <v>95</v>
      </c>
      <c r="C18" s="63" t="s">
        <v>95</v>
      </c>
      <c r="D18" s="63" t="s">
        <v>95</v>
      </c>
      <c r="E18" s="64">
        <f>0.056*1000</f>
        <v>56</v>
      </c>
      <c r="F18" s="70">
        <f>E18*Inputs!$B$9*Inputs!$B$12</f>
        <v>492.52000000000004</v>
      </c>
      <c r="G18" s="66">
        <f>Inputs!$B$31/(F18*Inputs!$B$13*Inputs!$B$14*Inputs!$B$23/Inputs!$B$15)</f>
        <v>65.337814058678191</v>
      </c>
      <c r="H18" s="67">
        <f>Inputs!$B$31/(F18*Inputs!$B$13*Inputs!$B$14*Inputs!$B$25/Inputs!$B$15)</f>
        <v>10.186091798473704</v>
      </c>
      <c r="I18" s="67">
        <f>Inputs!$B$31/(F18*Inputs!$B$13*Inputs!$B$14*Inputs!$B$27/Inputs!$B$15)</f>
        <v>6.7152753338085898</v>
      </c>
      <c r="J18" s="67">
        <f>Inputs!$B$31/(F18*Inputs!$B$13*Inputs!$B$14*Inputs!$B$28/Inputs!$B$15)</f>
        <v>1.6634168258057975</v>
      </c>
      <c r="K18" s="68">
        <f>Inputs!$C$31/(F18*Inputs!$B$13*Inputs!$B$14*Inputs!$C$23/Inputs!$B$15)</f>
        <v>116.02139434511722</v>
      </c>
      <c r="L18" s="68">
        <f>Inputs!$C$31/(F18*Inputs!$B$13*Inputs!$B$14*Inputs!$B$25/Inputs!$B$15)</f>
        <v>4.1063751931136991</v>
      </c>
      <c r="M18" s="68">
        <f>Inputs!$C$31/(F18*Inputs!$B$13*Inputs!$B$14*Inputs!$B$27/Inputs!$B$15)</f>
        <v>2.7071658680527353</v>
      </c>
      <c r="N18" s="68">
        <f>Inputs!$C$31/(F18*Inputs!$B$13*Inputs!$B$14*Inputs!$B$28/Inputs!$B$15)</f>
        <v>0.67058237098553997</v>
      </c>
    </row>
  </sheetData>
  <sheetProtection algorithmName="SHA-512" hashValue="i+TSWltvkg0IzTN3O7+HlRe4Hj9fq7vV3HkKKB7CGK4qhcdoFUrwhPRYMJn9lXjodwu5teXBJp5rRYb8T+DESw==" saltValue="+TS4KDDGk42UcILn0ZmGSg==" spinCount="100000" sheet="1" formatCells="0" formatColumns="0" formatRows="0"/>
  <phoneticPr fontId="1" type="noConversion"/>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 operator="lessThan" id="{D3D6A217-8FF5-4119-BF70-DC023674D44C}">
            <xm:f>Inputs!$B$32</xm:f>
            <x14:dxf>
              <font>
                <color rgb="FF9C0006"/>
              </font>
              <fill>
                <patternFill>
                  <bgColor rgb="FFFFC7CE"/>
                </patternFill>
              </fill>
            </x14:dxf>
          </x14:cfRule>
          <xm:sqref>G2:N18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d8da0f-3542-4e50-96c8-f1f698624e86">
      <Terms xmlns="http://schemas.microsoft.com/office/infopath/2007/PartnerControls"/>
    </lcf76f155ced4ddcb4097134ff3c332f>
    <TaxCatchAll xmlns="4ffa91fb-a0ff-4ac5-b2db-65c790d184a4">
      <Value>1869</Value>
      <Value>1868</Value>
      <Value>1590</Value>
      <Value>1198</Value>
      <Value>137</Value>
    </TaxCatchAll>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D4</TermName>
          <TermId xmlns="http://schemas.microsoft.com/office/infopath/2007/PartnerControls">e42bb572-aeba-4dad-a3e2-dfc318fa019a</TermId>
        </TermInfo>
        <TermInfo xmlns="http://schemas.microsoft.com/office/infopath/2007/PartnerControls">
          <TermName xmlns="http://schemas.microsoft.com/office/infopath/2007/PartnerControls">Human Health</TermName>
          <TermId xmlns="http://schemas.microsoft.com/office/infopath/2007/PartnerControls">24c777ae-77a4-4cf0-abb4-2137f04323a1</TermId>
        </TermInfo>
        <TermInfo xmlns="http://schemas.microsoft.com/office/infopath/2007/PartnerControls">
          <TermName xmlns="http://schemas.microsoft.com/office/infopath/2007/PartnerControls">risk calculator</TermName>
          <TermId xmlns="http://schemas.microsoft.com/office/infopath/2007/PartnerControls">8af20125-90c4-4af3-92eb-7f5682895c4d</TermId>
        </TermInfo>
        <TermInfo xmlns="http://schemas.microsoft.com/office/infopath/2007/PartnerControls">
          <TermName xmlns="http://schemas.microsoft.com/office/infopath/2007/PartnerControls">Fish Ingestion</TermName>
          <TermId xmlns="http://schemas.microsoft.com/office/infopath/2007/PartnerControls">dd7150ca-d154-4698-bec3-16c88dee639f</TermId>
        </TermInfo>
        <TermInfo xmlns="http://schemas.microsoft.com/office/infopath/2007/PartnerControls">
          <TermName xmlns="http://schemas.microsoft.com/office/infopath/2007/PartnerControls">octamethylcyclotetrasiloxane</TermName>
          <TermId xmlns="http://schemas.microsoft.com/office/infopath/2007/PartnerControls">035a888b-bf1e-4eac-a525-063599ca8691</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2024-09-30T20:42:55+00:00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23352F79007E408EFF44D6142FFCE2" ma:contentTypeVersion="21" ma:contentTypeDescription="Create a new document." ma:contentTypeScope="" ma:versionID="e95dd583e1418bbab84cc60b808c79a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fecc2597-e8fd-4279-ac06-bd7c891938be" xmlns:ns6="ead8da0f-3542-4e50-96c8-f1f698624e86" targetNamespace="http://schemas.microsoft.com/office/2006/metadata/properties" ma:root="true" ma:fieldsID="2f7c14c724f6fd5b0410ef8d6affcf61" ns1:_="" ns2:_="" ns3:_="" ns4:_="" ns5:_="" ns6:_="">
    <xsd:import namespace="http://schemas.microsoft.com/sharepoint/v3"/>
    <xsd:import namespace="4ffa91fb-a0ff-4ac5-b2db-65c790d184a4"/>
    <xsd:import namespace="http://schemas.microsoft.com/sharepoint.v3"/>
    <xsd:import namespace="http://schemas.microsoft.com/sharepoint/v3/fields"/>
    <xsd:import namespace="fecc2597-e8fd-4279-ac06-bd7c891938be"/>
    <xsd:import namespace="ead8da0f-3542-4e50-96c8-f1f698624e8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AutoTags" minOccurs="0"/>
                <xsd:element ref="ns6:MediaServiceOCR" minOccurs="0"/>
                <xsd:element ref="ns6:MediaServiceGenerationTime" minOccurs="0"/>
                <xsd:element ref="ns6:MediaServiceEventHashCode" minOccurs="0"/>
                <xsd:element ref="ns1:_ip_UnifiedCompliancePolicyProperties" minOccurs="0"/>
                <xsd:element ref="ns1:_ip_UnifiedCompliancePolicyUIAction" minOccurs="0"/>
                <xsd:element ref="ns6:lcf76f155ced4ddcb4097134ff3c332f" minOccurs="0"/>
                <xsd:element ref="ns6:MediaServiceObjectDetectorVersions" minOccurs="0"/>
                <xsd:element ref="ns6:MediaServiceSearchProperties" minOccurs="0"/>
                <xsd:element ref="ns6:MediaServiceDateTaken"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60cad11-562a-4490-8456-b2fd6f157897}" ma:internalName="TaxCatchAllLabel" ma:readOnly="true" ma:showField="CatchAllDataLabel"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60cad11-562a-4490-8456-b2fd6f157897}" ma:internalName="TaxCatchAll" ma:showField="CatchAllData"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cc2597-e8fd-4279-ac06-bd7c891938be"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d8da0f-3542-4e50-96c8-f1f698624e86"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DateTaken" ma:index="43" nillable="true" ma:displayName="MediaServiceDateTaken" ma:description="" ma:hidden="true" ma:indexed="true" ma:internalName="MediaServiceDateTaken" ma:readOnly="true">
      <xsd:simpleType>
        <xsd:restriction base="dms:Text"/>
      </xsd:simpleType>
    </xsd:element>
    <xsd:element name="MediaServiceLocation" ma:index="44" nillable="true" ma:displayName="Location" ma:description="" ma:indexed="true" ma:internalName="MediaServiceLocation" ma:readOnly="true">
      <xsd:simpleType>
        <xsd:restriction base="dms:Text"/>
      </xsd:simpleType>
    </xsd:element>
    <xsd:element name="MediaLengthInSeconds" ma:index="4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21D94E3C-4CB3-424B-B4B5-69088273BF04}">
  <ds:schemaRefs>
    <ds:schemaRef ds:uri="http://schemas.microsoft.com/sharepoint/v3/contenttype/forms"/>
  </ds:schemaRefs>
</ds:datastoreItem>
</file>

<file path=customXml/itemProps2.xml><?xml version="1.0" encoding="utf-8"?>
<ds:datastoreItem xmlns:ds="http://schemas.openxmlformats.org/officeDocument/2006/customXml" ds:itemID="{0901FEF8-852B-4CC8-BB3A-11F2BE113F50}">
  <ds:schemaRefs>
    <ds:schemaRef ds:uri="http://schemas.microsoft.com/office/2006/metadata/properties"/>
    <ds:schemaRef ds:uri="http://schemas.microsoft.com/office/infopath/2007/PartnerControls"/>
    <ds:schemaRef ds:uri="ead8da0f-3542-4e50-96c8-f1f698624e86"/>
    <ds:schemaRef ds:uri="4ffa91fb-a0ff-4ac5-b2db-65c790d184a4"/>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5084EFB6-318E-4373-8A9E-97A604C7AF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fecc2597-e8fd-4279-ac06-bd7c891938be"/>
    <ds:schemaRef ds:uri="ead8da0f-3542-4e50-96c8-f1f698624e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74F1F56-453D-443C-8EC5-C2389618AA5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 Page</vt:lpstr>
      <vt:lpstr>READ ME</vt:lpstr>
      <vt:lpstr>Inputs</vt:lpstr>
      <vt:lpstr>Exposure </vt:lpstr>
      <vt:lpstr>Risk Estimates</vt:lpstr>
      <vt:lpstr>Bounding Analysis</vt:lpstr>
      <vt:lpstr>Inputs!Print_Area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Fish Ingestion Risk Calculator for Octamethylcyclotetrasiloxane (D4)</dc:title>
  <dc:subject>Risk Calculator for D4 Fish Ingestion</dc:subject>
  <dc:creator>US EPA</dc:creator>
  <cp:keywords>octamethylcyclotetrasiloxane ; D4 ; Fish Ingestion ; risk calculator ; Human Health</cp:keywords>
  <dc:description/>
  <cp:lastModifiedBy>Lindsay, Sarah</cp:lastModifiedBy>
  <cp:revision/>
  <dcterms:created xsi:type="dcterms:W3CDTF">2024-01-31T19:02:25Z</dcterms:created>
  <dcterms:modified xsi:type="dcterms:W3CDTF">2025-09-16T17:07:02Z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0x010100D723352F79007E408EFF44D6142FFCE2</vt:lpwstr>
  </property>
  <property fmtid="{D5CDD505-2E9C-101B-9397-08002B2CF9AE}" pid="3" name="TaxKeyword">
    <vt:lpwstr>1868;#D4|e42bb572-aeba-4dad-a3e2-dfc318fa019a;#137;#Human Health|24c777ae-77a4-4cf0-abb4-2137f04323a1;#1198;#risk calculator|8af20125-90c4-4af3-92eb-7f5682895c4d;#1590;#Fish Ingestion|dd7150ca-d154-4698-bec3-16c88dee639f;#1869;#octamethylcyclotetrasiloxane|035a888b-bf1e-4eac-a525-063599ca8691</vt:lpwstr>
  </property>
  <property fmtid="{D5CDD505-2E9C-101B-9397-08002B2CF9AE}" pid="4" name="MediaServiceImageTags">
    <vt:lpwstr/>
  </property>
  <property fmtid="{D5CDD505-2E9C-101B-9397-08002B2CF9AE}" pid="5" name="EPA Subject">
    <vt:lpwstr/>
  </property>
  <property fmtid="{D5CDD505-2E9C-101B-9397-08002B2CF9AE}" pid="6" name="Document Type">
    <vt:lpwstr/>
  </property>
  <property fmtid="{D5CDD505-2E9C-101B-9397-08002B2CF9AE}" pid="7" name="Document_x0020_Type">
    <vt:lpwstr/>
  </property>
  <property fmtid="{D5CDD505-2E9C-101B-9397-08002B2CF9AE}" pid="8" name="EPA_x0020_Subject">
    <vt:lpwstr/>
  </property>
</Properties>
</file>