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usepa-my.sharepoint.com/personal/lindsay_sarah_epa_gov/Documents/Desktop/in progress/D4/"/>
    </mc:Choice>
  </mc:AlternateContent>
  <xr:revisionPtr revIDLastSave="1" documentId="8_{82E0483C-633C-4D2A-98BC-3BF2E9934EAF}" xr6:coauthVersionLast="47" xr6:coauthVersionMax="47" xr10:uidLastSave="{54EFC9C8-699F-49B8-98E4-8537DFF97090}"/>
  <bookViews>
    <workbookView xWindow="-110" yWindow="-110" windowWidth="19420" windowHeight="10300" tabRatio="924" xr2:uid="{779C6AF3-8D9C-4740-A106-A8D391C10609}"/>
  </bookViews>
  <sheets>
    <sheet name="Cover Page" sheetId="11" r:id="rId1"/>
    <sheet name="READ ME" sheetId="12" r:id="rId2"/>
    <sheet name="GenPop Risk Calculations" sheetId="7" r:id="rId3"/>
    <sheet name="BST Runs - Crop" sheetId="3" r:id="rId4"/>
    <sheet name="BST Runs - Pasture" sheetId="4" r:id="rId5"/>
    <sheet name="D4 P-Chem BST Inputs" sheetId="1" r:id="rId6"/>
    <sheet name="SimpleTreat Inputs and Outputs" sheetId="8" r:id="rId7"/>
    <sheet name="SimpleTreat About" sheetId="13" r:id="rId8"/>
    <sheet name="ECA Data - Industrial WWTPs" sheetId="9" r:id="rId9"/>
    <sheet name="ECA Data - Non-Industrial WWTPs" sheetId="10" r:id="rId10"/>
  </sheets>
  <definedNames>
    <definedName name="_Hlk155184369" localSheetId="5">'D4 P-Chem BST Inputs'!$C$9</definedName>
    <definedName name="eliaerbiod">'SimpleTreat Inputs and Outputs'!#REF!</definedName>
    <definedName name="eliaerstrip">'SimpleTreat Inputs and Outputs'!#REF!</definedName>
    <definedName name="elipsps">'SimpleTreat Inputs and Outputs'!#REF!</definedName>
    <definedName name="elipsvol">'SimpleTreat Inputs and Outputs'!#REF!</definedName>
    <definedName name="elislsss">'SimpleTreat Inputs and Outputs'!#REF!</definedName>
    <definedName name="elislsvol">'SimpleTreat Inputs and Outputs'!#REF!</definedName>
    <definedName name="sdf">'SimpleTreat Inputs and Outputs'!$D$63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9" l="1"/>
  <c r="K9" i="9" s="1"/>
  <c r="C14" i="7"/>
  <c r="E40" i="7" s="1"/>
  <c r="E48" i="7" s="1"/>
  <c r="C13" i="7"/>
  <c r="C12" i="7"/>
  <c r="C38" i="7" s="1"/>
  <c r="C46" i="7" s="1"/>
  <c r="C11" i="7"/>
  <c r="C37" i="7" s="1"/>
  <c r="C10" i="7"/>
  <c r="D36" i="7" s="1"/>
  <c r="B10" i="1"/>
  <c r="J10" i="9"/>
  <c r="J8" i="9"/>
  <c r="K8" i="9" s="1"/>
  <c r="J7" i="9"/>
  <c r="K7" i="9" s="1"/>
  <c r="J6" i="9"/>
  <c r="K6" i="9" s="1"/>
  <c r="J5" i="9"/>
  <c r="K5" i="9" s="1"/>
  <c r="G70" i="8"/>
  <c r="D67" i="8"/>
  <c r="C36" i="7" l="1"/>
  <c r="C44" i="7" s="1"/>
  <c r="D40" i="7"/>
  <c r="D48" i="7" s="1"/>
  <c r="C40" i="7"/>
  <c r="C48" i="7" s="1"/>
  <c r="E38" i="7"/>
  <c r="C39" i="7"/>
  <c r="C47" i="7" s="1"/>
  <c r="E37" i="7"/>
  <c r="E39" i="7"/>
  <c r="E36" i="7"/>
  <c r="D37" i="7"/>
  <c r="D38" i="7"/>
  <c r="D39" i="7"/>
  <c r="D44" i="7"/>
  <c r="B11" i="1"/>
  <c r="E44" i="7" l="1"/>
  <c r="D45" i="7"/>
  <c r="E46" i="7"/>
  <c r="E47" i="7"/>
  <c r="E45" i="7"/>
  <c r="D47" i="7"/>
  <c r="D46" i="7"/>
  <c r="C45" i="7"/>
</calcChain>
</file>

<file path=xl/sharedStrings.xml><?xml version="1.0" encoding="utf-8"?>
<sst xmlns="http://schemas.openxmlformats.org/spreadsheetml/2006/main" count="1170" uniqueCount="346">
  <si>
    <t>PUBLIC RELEASE DRAFT</t>
  </si>
  <si>
    <t>September 2025</t>
  </si>
  <si>
    <t>Draft Biosolids-Amended Soil Concentration Results and Risk Calculations for Octamethylcyclotetrasiloxane (D4)</t>
  </si>
  <si>
    <t>CASRN 556-67-2</t>
  </si>
  <si>
    <t>Table of Contents</t>
  </si>
  <si>
    <t>Sheet Name</t>
  </si>
  <si>
    <t>Description</t>
  </si>
  <si>
    <t>Additional information on the Biosolids Tool (BST) is available at {U.S. EPA, 2023, 11350916}</t>
  </si>
  <si>
    <t>GenPop Risk Calculations</t>
  </si>
  <si>
    <t>General population screening-level risk calculations for incidental ingestion of biosolids-amended soil</t>
  </si>
  <si>
    <t>BST Runs - Crop</t>
  </si>
  <si>
    <t>Summary of the BST runs and output soil concentrations run under Crop scenario that integrates soil tilling</t>
  </si>
  <si>
    <t>BST Runs - Pasture</t>
  </si>
  <si>
    <t>Summary of the BST runs and output soil concentrations run under Pasture scenario that does note integrate soil tilling</t>
  </si>
  <si>
    <t>D4 P-Chem BST Inputs</t>
  </si>
  <si>
    <t>The physical and chemical properties inputted to the BST model for D4</t>
  </si>
  <si>
    <t>SimpleTreat Inputs and Outputs</t>
  </si>
  <si>
    <t>Modeling inputs and output (sludge concentration) from SimpleTreat modeling of high-end engineering release scenario from the Formulation of Adhesives and Sealants (Neat D4) Occupational Exposure Scenario (OES)</t>
  </si>
  <si>
    <t>SimpleTreat About</t>
  </si>
  <si>
    <t>Background information on the SimpleTreat model</t>
  </si>
  <si>
    <t>ECA Data - Industrial WWTPs</t>
  </si>
  <si>
    <t>Summary of biosolids concentration data from the Enforcable Consent Agreement (ECA) from industrial wastewater treatment plants (WWTPs)</t>
  </si>
  <si>
    <t>Summary of biosolids concentration data from the ECA from non-industrial WWTPs</t>
  </si>
  <si>
    <t>Other Definitions for Biosolids Tool (BST) Run Sheets</t>
  </si>
  <si>
    <t>Parameter</t>
  </si>
  <si>
    <t>Till scenario</t>
  </si>
  <si>
    <t>Crop: biosolids are land-applied at an agronomic rate to a tilled field used to grow crops for human consumption
Pasture: biosolids are land-applied at an agronomic rate to an untilled field used to pasture beef and dairy cattle raised to produce beef and milk for human consumption.</t>
  </si>
  <si>
    <t>Climate</t>
  </si>
  <si>
    <t>Average, Dry and Wet climate conditions</t>
  </si>
  <si>
    <t>Receptor</t>
  </si>
  <si>
    <t xml:space="preserve">While the BST conducts succesive risk calculations for the adult farmer and the child of farmer exposure points, these risk calculations were not carried forward for the D4 risk evaluation. Rather the interim soil concentrations (the soil concentration for adult farmers and child of farmer was the same) was used for successive general population exposure assessment. </t>
  </si>
  <si>
    <t>Pathway</t>
  </si>
  <si>
    <t xml:space="preserve">Results filtered for soil concentrations </t>
  </si>
  <si>
    <t>Health benchmark</t>
  </si>
  <si>
    <t>N/A (see entry for 'Receptor')</t>
  </si>
  <si>
    <t>Run notes</t>
  </si>
  <si>
    <t>Model warning flags or other conditions noted</t>
  </si>
  <si>
    <t>Soil concentration</t>
  </si>
  <si>
    <t xml:space="preserve">BST output soil concentration </t>
  </si>
  <si>
    <t>D4 release OES or Data source</t>
  </si>
  <si>
    <t>Highest engineering release estimate to WWTPs from generic scenarios (Formulation of Adhesives and Sealants (Neat D4) OES), OR concentrations from the ECA data: Industrial or Non-industrial WWTPs, and respective mean and 95th percentile biosolids concentrations</t>
  </si>
  <si>
    <t>Release estimate (kg/day) (SimpleTreat input)</t>
  </si>
  <si>
    <t>Chemical mass loading rate to WWTP used as an input to SimpleTreat for the highest engineering release estimate to WWTPs from generic scenarios (Formulation of Adhesives and Sealants (Neat D4) OES)</t>
  </si>
  <si>
    <t>Modeled or monitored biosolids concentration (mg/kg)</t>
  </si>
  <si>
    <t>Biosolids/sludge concentrations from SimpleTreat output and ECA data used as D4 concentration in biosolids input to BST</t>
  </si>
  <si>
    <t>Screening-level Risk Calculations for General Population Exposure to D4 via Incidental Ingestion of Biosolids-Amended Soil</t>
  </si>
  <si>
    <t>Exposure Factor Excerpts from the Exposure Factors Handbook; Handbook: {U.S. EPA, 2011, 786546}; Chapter 5: {U.S. EPA, 2017, 5097842}</t>
  </si>
  <si>
    <t>D4 Hazard Values</t>
  </si>
  <si>
    <t>D4 PODs (adult)</t>
  </si>
  <si>
    <t>Value (mg/kg-day)</t>
  </si>
  <si>
    <t>Acute HED</t>
  </si>
  <si>
    <t>Chronic/Intermediate HED</t>
  </si>
  <si>
    <r>
      <t>Maximum D4 Screening Soil Concentrations (C</t>
    </r>
    <r>
      <rPr>
        <b/>
        <vertAlign val="subscript"/>
        <sz val="11"/>
        <color theme="1"/>
        <rFont val="Times New Roman"/>
        <family val="1"/>
      </rPr>
      <t>soil</t>
    </r>
    <r>
      <rPr>
        <b/>
        <sz val="11"/>
        <color theme="1"/>
        <rFont val="Times New Roman"/>
        <family val="1"/>
      </rPr>
      <t>) - Dry Climate Scenarios</t>
    </r>
  </si>
  <si>
    <t>D4 Release OES or Data Source</t>
  </si>
  <si>
    <r>
      <t>C</t>
    </r>
    <r>
      <rPr>
        <b/>
        <vertAlign val="subscript"/>
        <sz val="11"/>
        <color theme="1"/>
        <rFont val="Times New Roman"/>
        <family val="1"/>
      </rPr>
      <t>soil</t>
    </r>
    <r>
      <rPr>
        <b/>
        <sz val="11"/>
        <color theme="1"/>
        <rFont val="Times New Roman"/>
        <family val="1"/>
      </rPr>
      <t xml:space="preserve"> (mg/kg dw)</t>
    </r>
  </si>
  <si>
    <t>Run Notes</t>
  </si>
  <si>
    <t>Formulation of Adhesives and Sealants (Neat D4)</t>
  </si>
  <si>
    <r>
      <t xml:space="preserve">Maximum </t>
    </r>
    <r>
      <rPr>
        <b/>
        <sz val="11"/>
        <color theme="1"/>
        <rFont val="Times New Roman"/>
        <family val="1"/>
      </rPr>
      <t>crop</t>
    </r>
    <r>
      <rPr>
        <sz val="11"/>
        <color theme="1"/>
        <rFont val="Times New Roman"/>
        <family val="1"/>
      </rPr>
      <t>; solubility limit exceeded</t>
    </r>
  </si>
  <si>
    <t>ECA Industrial – 95th</t>
  </si>
  <si>
    <r>
      <t xml:space="preserve">Maximum </t>
    </r>
    <r>
      <rPr>
        <b/>
        <sz val="11"/>
        <color theme="1"/>
        <rFont val="Times New Roman"/>
        <family val="1"/>
      </rPr>
      <t>crop</t>
    </r>
  </si>
  <si>
    <r>
      <t xml:space="preserve">Maximum </t>
    </r>
    <r>
      <rPr>
        <b/>
        <sz val="11"/>
        <color theme="1"/>
        <rFont val="Times New Roman"/>
        <family val="1"/>
      </rPr>
      <t>pasture</t>
    </r>
    <r>
      <rPr>
        <sz val="11"/>
        <color theme="1"/>
        <rFont val="Times New Roman"/>
        <family val="1"/>
      </rPr>
      <t>; solubility limit exceeded</t>
    </r>
  </si>
  <si>
    <r>
      <t xml:space="preserve">Maximum </t>
    </r>
    <r>
      <rPr>
        <b/>
        <sz val="11"/>
        <color theme="1"/>
        <rFont val="Times New Roman"/>
        <family val="1"/>
      </rPr>
      <t>pasture</t>
    </r>
  </si>
  <si>
    <t>ECA Non-industrial – 95th</t>
  </si>
  <si>
    <t>Exposure Dose Equations</t>
  </si>
  <si>
    <t>Exposure Factors for Screening Scenario: Maximum Ingestion Rate per Body Weight</t>
  </si>
  <si>
    <t>Factor/Variable</t>
  </si>
  <si>
    <t>Value</t>
  </si>
  <si>
    <t>Units</t>
  </si>
  <si>
    <t>Max ingestion rate (IR)</t>
  </si>
  <si>
    <t>mg/day</t>
  </si>
  <si>
    <t>6 to &lt;11 year mo. body weight (BW)</t>
  </si>
  <si>
    <t>kg</t>
  </si>
  <si>
    <t>Averaging time (AT)</t>
  </si>
  <si>
    <t>years</t>
  </si>
  <si>
    <t>Exposure duration (ED)</t>
  </si>
  <si>
    <t>Exposure factor (EF) – acute</t>
  </si>
  <si>
    <t>days/year</t>
  </si>
  <si>
    <t>Exposure factor (EF) – intermediate</t>
  </si>
  <si>
    <t>Exposure factor (EF) – chronic</t>
  </si>
  <si>
    <t>Conversion factor (CF)</t>
  </si>
  <si>
    <t>kg/mg</t>
  </si>
  <si>
    <t>Incidental Soil Ingestion Exposure Dose Calculations</t>
  </si>
  <si>
    <t>Acute ADR (mg/kg-day)</t>
  </si>
  <si>
    <t>Intermediate ADD (mg/kg-day)</t>
  </si>
  <si>
    <t>Chronic ADD (mg/kg-day)</t>
  </si>
  <si>
    <t>Incidental Soil Ingestion Risk Calculations</t>
  </si>
  <si>
    <t>Acute MOE</t>
  </si>
  <si>
    <t>Intermediate MOE</t>
  </si>
  <si>
    <t>Chronic MOE</t>
  </si>
  <si>
    <t>Benchmark MOE = 30</t>
  </si>
  <si>
    <t>No Risk</t>
  </si>
  <si>
    <t>Till Scenario</t>
  </si>
  <si>
    <t>CAS</t>
  </si>
  <si>
    <t>Chemical Name</t>
  </si>
  <si>
    <t>Health Benchmark</t>
  </si>
  <si>
    <t>Soil Concentration</t>
  </si>
  <si>
    <t>Conc. Units</t>
  </si>
  <si>
    <t>Modeled or Monitored Biosolids Concentration (mg/kg)</t>
  </si>
  <si>
    <t>Crop</t>
  </si>
  <si>
    <t>Avg</t>
  </si>
  <si>
    <t>556-67-2</t>
  </si>
  <si>
    <t>D4</t>
  </si>
  <si>
    <t>Adult farmer</t>
  </si>
  <si>
    <t>Soil</t>
  </si>
  <si>
    <t>Non-cancer</t>
  </si>
  <si>
    <t>solubility limit exceeded</t>
  </si>
  <si>
    <t>mg/kg</t>
  </si>
  <si>
    <t>Child of farmer</t>
  </si>
  <si>
    <t>Dry</t>
  </si>
  <si>
    <t>Wet</t>
  </si>
  <si>
    <t>ECA Industrial – mean</t>
  </si>
  <si>
    <t>ECA Non-Industrial – mean</t>
  </si>
  <si>
    <t>ECA Non-Industrial – 95th</t>
  </si>
  <si>
    <t>Release estimate (kg/day)
(SimpleTreat input)</t>
  </si>
  <si>
    <t>Pasture</t>
  </si>
  <si>
    <t>Biosolids Tool Chemical Inputs</t>
  </si>
  <si>
    <t>Source</t>
  </si>
  <si>
    <t>Name</t>
  </si>
  <si>
    <t>Molecular weight</t>
  </si>
  <si>
    <t>{Haynes, 2014, 6982969}</t>
  </si>
  <si>
    <r>
      <t>Log octanol/water partition coefficient (log K</t>
    </r>
    <r>
      <rPr>
        <vertAlign val="subscript"/>
        <sz val="11"/>
        <color theme="1"/>
        <rFont val="Times New Roman"/>
        <family val="1"/>
      </rPr>
      <t>OW</t>
    </r>
    <r>
      <rPr>
        <sz val="11"/>
        <color theme="1"/>
        <rFont val="Times New Roman"/>
        <family val="1"/>
      </rPr>
      <t>; L/kg)</t>
    </r>
  </si>
  <si>
    <t>{Kozerski, 2007, 6987895}</t>
  </si>
  <si>
    <r>
      <t>Organic carbon/water partition coefficient (K</t>
    </r>
    <r>
      <rPr>
        <vertAlign val="subscript"/>
        <sz val="11"/>
        <color theme="1"/>
        <rFont val="Times New Roman"/>
        <family val="1"/>
      </rPr>
      <t>OC</t>
    </r>
    <r>
      <rPr>
        <sz val="11"/>
        <color theme="1"/>
        <rFont val="Times New Roman"/>
        <family val="1"/>
      </rPr>
      <t>; L/kg)</t>
    </r>
  </si>
  <si>
    <t>Average of {Miller, 2007, 6987894} and {Kozerski, 2014, 6833861}</t>
  </si>
  <si>
    <r>
      <t>Henry's law constant (atm·m</t>
    </r>
    <r>
      <rPr>
        <vertAlign val="superscript"/>
        <sz val="11"/>
        <color theme="1"/>
        <rFont val="Times New Roman"/>
        <family val="1"/>
      </rPr>
      <t>3</t>
    </r>
    <r>
      <rPr>
        <sz val="11"/>
        <color theme="1"/>
        <rFont val="Times New Roman"/>
        <family val="1"/>
      </rPr>
      <t>/mol at 21.7 °C)</t>
    </r>
  </si>
  <si>
    <t>{Xu, 2012, 2188633}</t>
  </si>
  <si>
    <t>Water solubility (mg/L)</t>
  </si>
  <si>
    <r>
      <t>{Dow Corning, 1991, 7310465}</t>
    </r>
    <r>
      <rPr>
        <sz val="11"/>
        <color theme="1"/>
        <rFont val="Times New Roman"/>
        <family val="1"/>
      </rPr>
      <t>, {Dow Corning, 1993, 5895933}, and {Varaprath, 1996, 6984031}</t>
    </r>
    <r>
      <rPr>
        <sz val="11"/>
        <color rgb="FF000000"/>
        <rFont val="Times New Roman"/>
        <family val="1"/>
      </rPr>
      <t xml:space="preserve"> as cited in </t>
    </r>
    <r>
      <rPr>
        <sz val="11"/>
        <color theme="1"/>
        <rFont val="Times New Roman"/>
        <family val="1"/>
      </rPr>
      <t>{NCBI, 2021, 6982832}</t>
    </r>
    <r>
      <rPr>
        <sz val="11"/>
        <color rgb="FF000000"/>
        <rFont val="Times New Roman"/>
        <family val="1"/>
      </rPr>
      <t xml:space="preserve"> </t>
    </r>
  </si>
  <si>
    <r>
      <t>Diffusivity in water (D</t>
    </r>
    <r>
      <rPr>
        <vertAlign val="subscript"/>
        <sz val="11"/>
        <color theme="1"/>
        <rFont val="Times New Roman"/>
        <family val="1"/>
      </rPr>
      <t>w</t>
    </r>
    <r>
      <rPr>
        <sz val="11"/>
        <color theme="1"/>
        <rFont val="Times New Roman"/>
        <family val="1"/>
      </rPr>
      <t>)</t>
    </r>
  </si>
  <si>
    <r>
      <t>Diffusivity in air (D</t>
    </r>
    <r>
      <rPr>
        <vertAlign val="subscript"/>
        <sz val="11"/>
        <color theme="1"/>
        <rFont val="Times New Roman"/>
        <family val="1"/>
      </rPr>
      <t>a</t>
    </r>
    <r>
      <rPr>
        <sz val="11"/>
        <color theme="1"/>
        <rFont val="Times New Roman"/>
        <family val="1"/>
      </rPr>
      <t>)</t>
    </r>
  </si>
  <si>
    <r>
      <t>Hydrolysis rate in soil pore water (K</t>
    </r>
    <r>
      <rPr>
        <vertAlign val="subscript"/>
        <sz val="11"/>
        <color theme="1"/>
        <rFont val="Times New Roman"/>
        <family val="1"/>
      </rPr>
      <t>h</t>
    </r>
    <r>
      <rPr>
        <sz val="11"/>
        <color theme="1"/>
        <rFont val="Times New Roman"/>
        <family val="1"/>
      </rPr>
      <t>; d</t>
    </r>
    <r>
      <rPr>
        <vertAlign val="superscript"/>
        <sz val="11"/>
        <color theme="1"/>
        <rFont val="Times New Roman"/>
        <family val="1"/>
      </rPr>
      <t>–1</t>
    </r>
    <r>
      <rPr>
        <sz val="11"/>
        <color theme="1"/>
        <rFont val="Times New Roman"/>
        <family val="1"/>
      </rPr>
      <t xml:space="preserve"> first order)</t>
    </r>
  </si>
  <si>
    <r>
      <t>Average of {Durham, 2005, 6987839} and {Gatidou, 2016, 5375770}; Half-life = 99.6 hours at pH 7; K</t>
    </r>
    <r>
      <rPr>
        <vertAlign val="subscript"/>
        <sz val="11"/>
        <color rgb="FF000000"/>
        <rFont val="Times New Roman"/>
        <family val="1"/>
      </rPr>
      <t>h</t>
    </r>
    <r>
      <rPr>
        <sz val="11"/>
        <color rgb="FF000000"/>
        <rFont val="Times New Roman"/>
        <family val="1"/>
      </rPr>
      <t xml:space="preserve"> = ln(2)/t</t>
    </r>
    <r>
      <rPr>
        <vertAlign val="subscript"/>
        <sz val="11"/>
        <color rgb="FF000000"/>
        <rFont val="Times New Roman"/>
        <family val="1"/>
      </rPr>
      <t>1/2</t>
    </r>
  </si>
  <si>
    <t>High-End Engineering Release Estimate from the Formulation of Adhesives and Sealants (Neat D4) OES</t>
  </si>
  <si>
    <t>SimpleTreat 4 Export file</t>
  </si>
  <si>
    <t>Calculation mode:</t>
  </si>
  <si>
    <t>SimpleTreat 4</t>
  </si>
  <si>
    <t>Version:</t>
  </si>
  <si>
    <t>4.1.0</t>
  </si>
  <si>
    <t>Date:</t>
  </si>
  <si>
    <t>Thursday, February 20, 2025</t>
  </si>
  <si>
    <t>Input</t>
  </si>
  <si>
    <t>Substance</t>
  </si>
  <si>
    <t>User value</t>
  </si>
  <si>
    <t>Default value</t>
  </si>
  <si>
    <t>Unit</t>
  </si>
  <si>
    <t>Chemical class</t>
  </si>
  <si>
    <t>Neutral</t>
  </si>
  <si>
    <t>-</t>
  </si>
  <si>
    <t>g/mole</t>
  </si>
  <si>
    <t>Octanol-water particion coefficient (Kow)</t>
  </si>
  <si>
    <t>Aparent Kow at actual pH (Dow)</t>
  </si>
  <si>
    <t>Vapour pressure</t>
  </si>
  <si>
    <t>Pa</t>
  </si>
  <si>
    <t>Vapour pressure used (temp. corrected)</t>
  </si>
  <si>
    <t>Temperature for determining vapour pressure</t>
  </si>
  <si>
    <t>Kelvin</t>
  </si>
  <si>
    <t>Solubility (S)</t>
  </si>
  <si>
    <t>mg/l</t>
  </si>
  <si>
    <t>Solubility used (temp. corrected)</t>
  </si>
  <si>
    <t>Temperature for determining solubility</t>
  </si>
  <si>
    <t>pKa</t>
  </si>
  <si>
    <t xml:space="preserve">- </t>
  </si>
  <si>
    <t>Henry coefficient (H)</t>
  </si>
  <si>
    <t>Pam3/mole</t>
  </si>
  <si>
    <t>Henry coefficient used (temp. corrected - only for user value)</t>
  </si>
  <si>
    <t>Temperature for determining Henry coefficient (only for user value)</t>
  </si>
  <si>
    <t>Organic carbon partition coefficient (Koc)</t>
  </si>
  <si>
    <t>l/kg</t>
  </si>
  <si>
    <t>Partition coefficient in raw sewage (Kps)</t>
  </si>
  <si>
    <t>Partition coefficient in activated sludge (Kpas)</t>
  </si>
  <si>
    <t>Mode of operation</t>
  </si>
  <si>
    <t>Facility type</t>
  </si>
  <si>
    <t>Municipal</t>
  </si>
  <si>
    <t>Operation mode</t>
  </si>
  <si>
    <t>Primary solids removal</t>
  </si>
  <si>
    <t>Sewage flow (Q)</t>
  </si>
  <si>
    <t>m3/d PE</t>
  </si>
  <si>
    <t>Mass of sewage solids (SO)</t>
  </si>
  <si>
    <t>kg/d PE</t>
  </si>
  <si>
    <t>Mass of O2 binding material in sewage (BOD)</t>
  </si>
  <si>
    <t>g O2/d PE</t>
  </si>
  <si>
    <t>Fraction of BOD in sewage solids (FB)</t>
  </si>
  <si>
    <t>Fraction of sewage solids removed by primary sedimentation (FS)</t>
  </si>
  <si>
    <t>Sludge loading rate (kslr)</t>
  </si>
  <si>
    <t>pH</t>
  </si>
  <si>
    <t>Surface or bubble aeration</t>
  </si>
  <si>
    <t>surface</t>
  </si>
  <si>
    <t>Model parameters</t>
  </si>
  <si>
    <t>Surplus sludge</t>
  </si>
  <si>
    <r>
      <t>kg</t>
    </r>
    <r>
      <rPr>
        <vertAlign val="subscript"/>
        <sz val="10"/>
        <rFont val="Arial"/>
        <family val="2"/>
      </rPr>
      <t>dwt</t>
    </r>
    <r>
      <rPr>
        <sz val="10"/>
        <color theme="1"/>
        <rFont val="Arial"/>
        <family val="2"/>
      </rPr>
      <t>PE</t>
    </r>
    <r>
      <rPr>
        <vertAlign val="superscript"/>
        <sz val="10"/>
        <rFont val="Arial"/>
        <family val="2"/>
      </rPr>
      <t>-1</t>
    </r>
    <r>
      <rPr>
        <sz val="10"/>
        <color theme="1"/>
        <rFont val="Arial"/>
        <family val="2"/>
      </rPr>
      <t xml:space="preserve"> d</t>
    </r>
    <r>
      <rPr>
        <vertAlign val="superscript"/>
        <sz val="10"/>
        <rFont val="Arial"/>
        <family val="2"/>
      </rPr>
      <t>-1</t>
    </r>
  </si>
  <si>
    <t>Biodegradation</t>
  </si>
  <si>
    <t>Biodegradation method selected</t>
  </si>
  <si>
    <t>OECD 301 series, 310, 302 series</t>
  </si>
  <si>
    <t>Biodegradation constant</t>
  </si>
  <si>
    <t>0</t>
  </si>
  <si>
    <t>hr-1</t>
  </si>
  <si>
    <t>Biodegradation constant used (temp. corrected)</t>
  </si>
  <si>
    <t>Temperature for determining biodegradation constant</t>
  </si>
  <si>
    <t>Biodegradation applies to</t>
  </si>
  <si>
    <t>Aqueous phase</t>
  </si>
  <si>
    <t>Emission scenario</t>
  </si>
  <si>
    <t>Temperature environment</t>
  </si>
  <si>
    <t>Wind speed</t>
  </si>
  <si>
    <t>m/s</t>
  </si>
  <si>
    <t>Number of inhabitants</t>
  </si>
  <si>
    <t>Person</t>
  </si>
  <si>
    <t>Emission rate chemical</t>
  </si>
  <si>
    <t>kg/d</t>
  </si>
  <si>
    <t>Note: the inputted Emission rate of the chemical is 50% of the actual engineering estimate. Therefore, the total Combined Sludge concentration is doubled for use in BST.</t>
  </si>
  <si>
    <t>Output</t>
  </si>
  <si>
    <t>Elimination percentages</t>
  </si>
  <si>
    <t>Elimination in the primary settler</t>
  </si>
  <si>
    <t xml:space="preserve">              Volatilization</t>
  </si>
  <si>
    <t>%</t>
  </si>
  <si>
    <t xml:space="preserve">              Via primary sludge</t>
  </si>
  <si>
    <t xml:space="preserve">              Total</t>
  </si>
  <si>
    <t>Elimination in the aerator</t>
  </si>
  <si>
    <t xml:space="preserve">              Stripping</t>
  </si>
  <si>
    <t xml:space="preserve">              Biodegradation</t>
  </si>
  <si>
    <t>Elimination in the solids liquid separator</t>
  </si>
  <si>
    <t xml:space="preserve">              Via surplus sludge</t>
  </si>
  <si>
    <t>Total elimination from waste water</t>
  </si>
  <si>
    <t>Total emission via effluent</t>
  </si>
  <si>
    <t>Balance</t>
  </si>
  <si>
    <t>Concentrations</t>
  </si>
  <si>
    <t>Air</t>
  </si>
  <si>
    <t>g/m3</t>
  </si>
  <si>
    <t>Concentration used in BST:</t>
  </si>
  <si>
    <t>Combined sludge</t>
  </si>
  <si>
    <t xml:space="preserve">              Primary sludge</t>
  </si>
  <si>
    <t xml:space="preserve">              Surplus sludge</t>
  </si>
  <si>
    <t>Raw sewage</t>
  </si>
  <si>
    <t xml:space="preserve">              Dissolved</t>
  </si>
  <si>
    <t xml:space="preserve">              Associated</t>
  </si>
  <si>
    <t>Settled sewage</t>
  </si>
  <si>
    <t>Mixed liquor</t>
  </si>
  <si>
    <t>Effluent</t>
  </si>
  <si>
    <t>In solids effluent</t>
  </si>
  <si>
    <t>Version</t>
  </si>
  <si>
    <t>Contact</t>
  </si>
  <si>
    <t>simpletreat@rivm.nl</t>
  </si>
  <si>
    <t>Terms of use</t>
  </si>
  <si>
    <t>SimpleTreat© 4 is an application by the National Institute for Public Health and the Environment (RIVM). All rights reserved. This software application is provided free of charge. Changes or additions to the program are striclty prohibited. RIVM is commited to ensuring a flawless and reliable operation of the SimpleTreat model, however errors in the software and the model algorithms can never be excluded completely. Use of the model and application of its outcome are the responsibility of the user. RIVM accepts no liability for any consequences arising from the use of this application.</t>
  </si>
  <si>
    <t>Site ID</t>
  </si>
  <si>
    <t>Site Name</t>
  </si>
  <si>
    <t>State</t>
  </si>
  <si>
    <t>Date</t>
  </si>
  <si>
    <t>SampleID</t>
  </si>
  <si>
    <t>D4 ng/g dw</t>
  </si>
  <si>
    <t>I1</t>
  </si>
  <si>
    <t>Iowa City</t>
  </si>
  <si>
    <t>IA</t>
  </si>
  <si>
    <t>I1-1-BS3-D1</t>
  </si>
  <si>
    <t>I1-1-BS4-D1</t>
  </si>
  <si>
    <t>Summary Statistics</t>
  </si>
  <si>
    <t>I1-1-BS5-D1</t>
  </si>
  <si>
    <t>ng/g dw</t>
  </si>
  <si>
    <t>I1-2-BS3-D1</t>
  </si>
  <si>
    <t>Mean</t>
  </si>
  <si>
    <t>I1-2-BS4-D1</t>
  </si>
  <si>
    <t>Median</t>
  </si>
  <si>
    <t>I1-2-BS5-D1</t>
  </si>
  <si>
    <t>Maximum</t>
  </si>
  <si>
    <t>I2</t>
  </si>
  <si>
    <t>Columbus</t>
  </si>
  <si>
    <t>OH</t>
  </si>
  <si>
    <t>I2-1-BS3-D1</t>
  </si>
  <si>
    <t>Minimum</t>
  </si>
  <si>
    <t>I2-1-BS4-D1</t>
  </si>
  <si>
    <t>95th Percentile</t>
  </si>
  <si>
    <t>I2-1-BS5-D1</t>
  </si>
  <si>
    <t>Std. Dev.</t>
  </si>
  <si>
    <t>I2-2-BS3-D1</t>
  </si>
  <si>
    <t>I2-2-BS4-D1</t>
  </si>
  <si>
    <t>I2-2-BS5-D1</t>
  </si>
  <si>
    <t>I3</t>
  </si>
  <si>
    <t>Wichita</t>
  </si>
  <si>
    <t>KS</t>
  </si>
  <si>
    <t>I3-1-BS3-D1</t>
  </si>
  <si>
    <t>I3-1-BS4-D1</t>
  </si>
  <si>
    <t>I3-1-BS5-D1</t>
  </si>
  <si>
    <t>I3-2-BS3-D1</t>
  </si>
  <si>
    <t>I3-2-BS4-D1</t>
  </si>
  <si>
    <t>I3-2-BS5-D1</t>
  </si>
  <si>
    <t>I4</t>
  </si>
  <si>
    <t>Gresham</t>
  </si>
  <si>
    <t>OR</t>
  </si>
  <si>
    <t>I4-1-BS3-D1</t>
  </si>
  <si>
    <t>I4-1-BS4-D1</t>
  </si>
  <si>
    <t>I4-1-BS5-D1</t>
  </si>
  <si>
    <t>I4-2-BS3-D1</t>
  </si>
  <si>
    <t>I4-2-BS4-D1</t>
  </si>
  <si>
    <t>I4-2-BS5-D1</t>
  </si>
  <si>
    <t>I5</t>
  </si>
  <si>
    <t>Chicago</t>
  </si>
  <si>
    <t>IL</t>
  </si>
  <si>
    <t>I5-1-BS3-D1</t>
  </si>
  <si>
    <t>I5-1-BS4-D1</t>
  </si>
  <si>
    <t>I5-1-BS5-D1</t>
  </si>
  <si>
    <t>I5-2-BS3-D1</t>
  </si>
  <si>
    <t>I5-2-BS4-D1</t>
  </si>
  <si>
    <t>I5-2-BS5-D1</t>
  </si>
  <si>
    <t>R1</t>
  </si>
  <si>
    <t>Steamboat Springs</t>
  </si>
  <si>
    <t>CO</t>
  </si>
  <si>
    <t>R1-1-BS3-D1</t>
  </si>
  <si>
    <t>R1-1-BS4-D1</t>
  </si>
  <si>
    <t>R1-1-BS5-D1</t>
  </si>
  <si>
    <t>R1-2-BS3-D1</t>
  </si>
  <si>
    <t>R1-2-BS4-D1</t>
  </si>
  <si>
    <t>R1-2-BS5-D1</t>
  </si>
  <si>
    <t>R2</t>
  </si>
  <si>
    <t>Boulder</t>
  </si>
  <si>
    <t>R2-1R-BS3-D1</t>
  </si>
  <si>
    <t>R2-1R-BS4-D1</t>
  </si>
  <si>
    <t>R2-1R-BS5-D1</t>
  </si>
  <si>
    <t>R2-2-BS3-D1</t>
  </si>
  <si>
    <t>R2-2-BS4-D1</t>
  </si>
  <si>
    <t>R2-2-BS5-D1</t>
  </si>
  <si>
    <t>R4</t>
  </si>
  <si>
    <t>Lexington</t>
  </si>
  <si>
    <t>KY</t>
  </si>
  <si>
    <t>R4-1-BS3-D1</t>
  </si>
  <si>
    <t>R4-1-BS4-D1</t>
  </si>
  <si>
    <t>R4-1-BS5-D1</t>
  </si>
  <si>
    <t>R4-2-BS3-D1</t>
  </si>
  <si>
    <t>R4-2-BS4-D1</t>
  </si>
  <si>
    <t>R4-2-BS5-D1</t>
  </si>
  <si>
    <t>R5</t>
  </si>
  <si>
    <t>Genesee</t>
  </si>
  <si>
    <t>MI</t>
  </si>
  <si>
    <t>R5-1-BS3-D1</t>
  </si>
  <si>
    <t>R5-1-BS4-D1</t>
  </si>
  <si>
    <t>R5-1-BS5-D1</t>
  </si>
  <si>
    <t>R5-2-BS3-D1</t>
  </si>
  <si>
    <t>R5-2-BS4-D1</t>
  </si>
  <si>
    <t>R5-2-BS5-D1</t>
  </si>
  <si>
    <t>R6</t>
  </si>
  <si>
    <t>Elmhurst</t>
  </si>
  <si>
    <t>R6-1-BS3-D1</t>
  </si>
  <si>
    <t>R6-1-BS4-D1</t>
  </si>
  <si>
    <t>R6-1-BS5-D1</t>
  </si>
  <si>
    <t>R6-2-BS3-D1</t>
  </si>
  <si>
    <t>R6-2-BS4-D1</t>
  </si>
  <si>
    <t>R6-2-BS5-D1</t>
  </si>
  <si>
    <t>ECA Data - Non-Industrial WWTPs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</si>
</sst>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00000E+00"/>
    <numFmt numFmtId="166" formatCode="0.000000"/>
    <numFmt numFmtId="167" formatCode="0.0E+00"/>
    <numFmt numFmtId="168" formatCode="0.000"/>
    <numFmt numFmtId="169" formatCode="#,##0.000"/>
    <numFmt numFmtId="170" formatCode="#,##0.0"/>
  </numFmts>
  <fonts count="38" x14ac:knownFonts="1">
    <font>
      <sz val="11"/>
      <color theme="1"/>
      <name val="Calibri"/>
      <family val="2"/>
      <scheme val="minor"/>
    </font>
    <font>
      <sz val="8"/>
      <name val="Calibri"/>
      <family val="2"/>
      <scheme val="minor"/>
    </font>
    <font>
      <sz val="11"/>
      <color rgb="FF000000"/>
      <name val="Calibri"/>
      <family val="2"/>
      <scheme val="minor"/>
    </font>
    <font>
      <sz val="10"/>
      <color theme="1"/>
      <name val="Arial"/>
      <family val="2"/>
    </font>
    <font>
      <sz val="14"/>
      <color theme="0"/>
      <name val="Arial"/>
      <family val="2"/>
    </font>
    <font>
      <sz val="10"/>
      <color theme="0"/>
      <name val="Arial"/>
      <family val="2"/>
    </font>
    <font>
      <b/>
      <sz val="10"/>
      <color theme="1"/>
      <name val="Arial"/>
      <family val="2"/>
    </font>
    <font>
      <b/>
      <sz val="12"/>
      <color theme="1"/>
      <name val="Arial"/>
      <family val="2"/>
    </font>
    <font>
      <vertAlign val="subscript"/>
      <sz val="10"/>
      <name val="Arial"/>
      <family val="2"/>
    </font>
    <font>
      <vertAlign val="superscript"/>
      <sz val="10"/>
      <name val="Arial"/>
      <family val="2"/>
    </font>
    <font>
      <b/>
      <sz val="11"/>
      <color theme="1"/>
      <name val="Arial"/>
      <family val="2"/>
    </font>
    <font>
      <sz val="11"/>
      <color rgb="FFFF0000"/>
      <name val="Calibri"/>
      <family val="2"/>
      <scheme val="minor"/>
    </font>
    <font>
      <u/>
      <sz val="11"/>
      <color theme="10"/>
      <name val="Calibri"/>
      <family val="2"/>
      <scheme val="minor"/>
    </font>
    <font>
      <b/>
      <sz val="16"/>
      <color rgb="FF000000"/>
      <name val="Times New Roman"/>
      <family val="1"/>
    </font>
    <font>
      <b/>
      <i/>
      <sz val="14"/>
      <color rgb="FF000000"/>
      <name val="Times New Roman"/>
      <family val="1"/>
    </font>
    <font>
      <b/>
      <sz val="18"/>
      <color rgb="FF000000"/>
      <name val="Times New Roman"/>
      <family val="1"/>
    </font>
    <font>
      <sz val="12"/>
      <color rgb="FFFF0000"/>
      <name val="Times New Roman"/>
      <family val="1"/>
    </font>
    <font>
      <b/>
      <sz val="12"/>
      <color theme="1"/>
      <name val="Times New Roman"/>
      <family val="1"/>
    </font>
    <font>
      <sz val="11"/>
      <color theme="1"/>
      <name val="Times New Roman"/>
      <family val="1"/>
    </font>
    <font>
      <b/>
      <sz val="11"/>
      <color theme="1"/>
      <name val="Times New Roman"/>
      <family val="1"/>
    </font>
    <font>
      <u/>
      <sz val="11"/>
      <color theme="10"/>
      <name val="Times New Roman"/>
      <family val="1"/>
    </font>
    <font>
      <sz val="11"/>
      <color rgb="FF000000"/>
      <name val="Times New Roman"/>
      <family val="1"/>
    </font>
    <font>
      <b/>
      <sz val="14"/>
      <color theme="1"/>
      <name val="Times New Roman"/>
      <family val="1"/>
    </font>
    <font>
      <b/>
      <vertAlign val="subscript"/>
      <sz val="11"/>
      <color theme="1"/>
      <name val="Times New Roman"/>
      <family val="1"/>
    </font>
    <font>
      <b/>
      <sz val="11"/>
      <color rgb="FFFF0000"/>
      <name val="Times New Roman"/>
      <family val="1"/>
    </font>
    <font>
      <sz val="11"/>
      <name val="Times New Roman"/>
      <family val="1"/>
    </font>
    <font>
      <sz val="11"/>
      <color rgb="FF242424"/>
      <name val="Times New Roman"/>
      <family val="1"/>
    </font>
    <font>
      <vertAlign val="subscript"/>
      <sz val="11"/>
      <color theme="1"/>
      <name val="Times New Roman"/>
      <family val="1"/>
    </font>
    <font>
      <i/>
      <sz val="11"/>
      <color theme="1"/>
      <name val="Times New Roman"/>
      <family val="1"/>
    </font>
    <font>
      <sz val="12"/>
      <color theme="1"/>
      <name val="Times New Roman"/>
      <family val="1"/>
    </font>
    <font>
      <sz val="12"/>
      <color rgb="FF242424"/>
      <name val="Times New Roman"/>
      <family val="1"/>
    </font>
    <font>
      <b/>
      <sz val="12"/>
      <color rgb="FFFF0000"/>
      <name val="Times New Roman"/>
      <family val="1"/>
    </font>
    <font>
      <vertAlign val="superscript"/>
      <sz val="11"/>
      <color theme="1"/>
      <name val="Times New Roman"/>
      <family val="1"/>
    </font>
    <font>
      <vertAlign val="subscript"/>
      <sz val="11"/>
      <color rgb="FF000000"/>
      <name val="Times New Roman"/>
      <family val="1"/>
    </font>
    <font>
      <b/>
      <sz val="10"/>
      <color rgb="FF000000"/>
      <name val="Times New Roman"/>
      <family val="1"/>
    </font>
    <font>
      <sz val="10"/>
      <color rgb="FF000000"/>
      <name val="Times New Roman"/>
      <family val="1"/>
    </font>
    <font>
      <sz val="12"/>
      <color rgb="FF000000"/>
      <name val="Times New Roman"/>
      <family val="1"/>
    </font>
    <font>
      <b/>
      <sz val="12"/>
      <color rgb="FF000000"/>
      <name val="Times New Roman"/>
      <family val="1"/>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4"/>
        <bgColor indexed="64"/>
      </patternFill>
    </fill>
    <fill>
      <patternFill patternType="solid">
        <fgColor theme="4" tint="0.79995117038483843"/>
        <bgColor indexed="64"/>
      </patternFill>
    </fill>
    <fill>
      <patternFill patternType="solid">
        <fgColor theme="0" tint="-0.14996795556505021"/>
        <bgColor indexed="64"/>
      </patternFill>
    </fill>
    <fill>
      <patternFill patternType="solid">
        <fgColor theme="3" tint="0.79995117038483843"/>
        <bgColor indexed="64"/>
      </patternFill>
    </fill>
    <fill>
      <patternFill patternType="solid">
        <fgColor theme="0"/>
        <bgColor indexed="64"/>
      </patternFill>
    </fill>
    <fill>
      <patternFill patternType="solid">
        <fgColor theme="5" tint="0.39994506668294322"/>
        <bgColor indexed="64"/>
      </patternFill>
    </fill>
    <fill>
      <patternFill patternType="solid">
        <fgColor theme="5" tint="0.79995117038483843"/>
        <bgColor indexed="64"/>
      </patternFill>
    </fill>
  </fills>
  <borders count="30">
    <border>
      <left/>
      <right/>
      <top/>
      <bottom/>
      <diagonal/>
    </border>
    <border>
      <left/>
      <right/>
      <top/>
      <bottom style="double">
        <color indexed="64"/>
      </bottom>
      <diagonal/>
    </border>
    <border>
      <left style="thin">
        <color indexed="64"/>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double">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bottom/>
      <diagonal/>
    </border>
  </borders>
  <cellStyleXfs count="2">
    <xf numFmtId="0" fontId="0" fillId="0" borderId="0"/>
    <xf numFmtId="0" fontId="12" fillId="0" borderId="0" applyNumberFormat="0" applyFill="0" applyBorder="0" applyAlignment="0" applyProtection="0"/>
  </cellStyleXfs>
  <cellXfs count="217">
    <xf numFmtId="0" fontId="0" fillId="0" borderId="0" xfId="0"/>
    <xf numFmtId="0" fontId="2" fillId="0" borderId="0" xfId="0" applyFont="1"/>
    <xf numFmtId="0" fontId="3" fillId="4" borderId="0" xfId="0" applyFont="1" applyFill="1"/>
    <xf numFmtId="0" fontId="3" fillId="0" borderId="0" xfId="0" applyFont="1"/>
    <xf numFmtId="0" fontId="4" fillId="5" borderId="5" xfId="0" applyFont="1" applyFill="1" applyBorder="1"/>
    <xf numFmtId="0" fontId="5" fillId="5" borderId="3" xfId="0" applyFont="1" applyFill="1" applyBorder="1"/>
    <xf numFmtId="0" fontId="5" fillId="5" borderId="6" xfId="0" applyFont="1" applyFill="1" applyBorder="1"/>
    <xf numFmtId="0" fontId="3" fillId="6" borderId="7" xfId="0" applyFont="1" applyFill="1" applyBorder="1"/>
    <xf numFmtId="0" fontId="6" fillId="0" borderId="0" xfId="0" applyFont="1"/>
    <xf numFmtId="0" fontId="3" fillId="0" borderId="8" xfId="0" applyFont="1" applyBorder="1"/>
    <xf numFmtId="0" fontId="3" fillId="6" borderId="9" xfId="0" applyFont="1" applyFill="1" applyBorder="1"/>
    <xf numFmtId="0" fontId="3" fillId="0" borderId="1" xfId="0" applyFont="1" applyBorder="1"/>
    <xf numFmtId="0" fontId="3" fillId="0" borderId="10" xfId="0" applyFont="1" applyBorder="1"/>
    <xf numFmtId="0" fontId="3" fillId="7" borderId="0" xfId="0" applyFont="1" applyFill="1"/>
    <xf numFmtId="0" fontId="7" fillId="8" borderId="0" xfId="0" applyFont="1" applyFill="1"/>
    <xf numFmtId="0" fontId="3" fillId="8" borderId="0" xfId="0" applyFont="1" applyFill="1"/>
    <xf numFmtId="0" fontId="6" fillId="8" borderId="0" xfId="0" applyFont="1" applyFill="1"/>
    <xf numFmtId="0" fontId="3" fillId="6" borderId="11" xfId="0" applyFont="1" applyFill="1" applyBorder="1"/>
    <xf numFmtId="0" fontId="6" fillId="9" borderId="11" xfId="0" applyFont="1" applyFill="1" applyBorder="1"/>
    <xf numFmtId="0" fontId="3" fillId="7" borderId="11" xfId="0" applyFont="1" applyFill="1" applyBorder="1"/>
    <xf numFmtId="0" fontId="3" fillId="6" borderId="11" xfId="0" quotePrefix="1" applyFont="1" applyFill="1" applyBorder="1"/>
    <xf numFmtId="0" fontId="3" fillId="6" borderId="12" xfId="0" applyFont="1" applyFill="1" applyBorder="1"/>
    <xf numFmtId="0" fontId="6" fillId="9" borderId="12" xfId="0" applyFont="1" applyFill="1" applyBorder="1"/>
    <xf numFmtId="0" fontId="3" fillId="7" borderId="12" xfId="0" applyFont="1" applyFill="1" applyBorder="1"/>
    <xf numFmtId="0" fontId="3" fillId="6" borderId="12" xfId="0" quotePrefix="1" applyFont="1" applyFill="1" applyBorder="1"/>
    <xf numFmtId="0" fontId="3" fillId="0" borderId="12" xfId="0" applyFont="1" applyBorder="1"/>
    <xf numFmtId="165" fontId="6" fillId="9" borderId="12" xfId="0" applyNumberFormat="1" applyFont="1" applyFill="1" applyBorder="1"/>
    <xf numFmtId="165" fontId="3" fillId="9" borderId="12" xfId="0" applyNumberFormat="1" applyFont="1" applyFill="1" applyBorder="1"/>
    <xf numFmtId="165" fontId="3" fillId="0" borderId="12" xfId="0" applyNumberFormat="1" applyFont="1" applyBorder="1"/>
    <xf numFmtId="0" fontId="3" fillId="6" borderId="13" xfId="0" applyFont="1" applyFill="1" applyBorder="1"/>
    <xf numFmtId="0" fontId="6" fillId="9" borderId="13" xfId="0" applyFont="1" applyFill="1" applyBorder="1"/>
    <xf numFmtId="165" fontId="3" fillId="9" borderId="13" xfId="0" applyNumberFormat="1" applyFont="1" applyFill="1" applyBorder="1"/>
    <xf numFmtId="0" fontId="3" fillId="9" borderId="11" xfId="0" applyFont="1" applyFill="1" applyBorder="1"/>
    <xf numFmtId="0" fontId="3" fillId="9" borderId="12" xfId="0" applyFont="1" applyFill="1" applyBorder="1"/>
    <xf numFmtId="0" fontId="6" fillId="9" borderId="0" xfId="0" applyFont="1" applyFill="1"/>
    <xf numFmtId="0" fontId="3" fillId="9" borderId="0" xfId="0" applyFont="1" applyFill="1"/>
    <xf numFmtId="0" fontId="0" fillId="0" borderId="0" xfId="0" quotePrefix="1" applyAlignment="1">
      <alignment horizontal="left"/>
    </xf>
    <xf numFmtId="0" fontId="3" fillId="6" borderId="0" xfId="0" applyFont="1" applyFill="1"/>
    <xf numFmtId="0" fontId="3" fillId="6" borderId="0" xfId="0" quotePrefix="1" applyFont="1" applyFill="1"/>
    <xf numFmtId="0" fontId="7" fillId="10" borderId="0" xfId="0" applyFont="1" applyFill="1"/>
    <xf numFmtId="0" fontId="3" fillId="10" borderId="0" xfId="0" applyFont="1" applyFill="1"/>
    <xf numFmtId="0" fontId="10" fillId="10" borderId="0" xfId="0" applyFont="1" applyFill="1"/>
    <xf numFmtId="0" fontId="6" fillId="10" borderId="0" xfId="0" applyFont="1" applyFill="1"/>
    <xf numFmtId="0" fontId="3" fillId="11" borderId="11" xfId="0" applyFont="1" applyFill="1" applyBorder="1"/>
    <xf numFmtId="2" fontId="3" fillId="9" borderId="11" xfId="0" applyNumberFormat="1" applyFont="1" applyFill="1" applyBorder="1"/>
    <xf numFmtId="0" fontId="3" fillId="11" borderId="11" xfId="0" quotePrefix="1" applyFont="1" applyFill="1" applyBorder="1"/>
    <xf numFmtId="0" fontId="3" fillId="11" borderId="12" xfId="0" applyFont="1" applyFill="1" applyBorder="1"/>
    <xf numFmtId="2" fontId="3" fillId="9" borderId="12" xfId="0" applyNumberFormat="1" applyFont="1" applyFill="1" applyBorder="1"/>
    <xf numFmtId="0" fontId="3" fillId="11" borderId="12" xfId="0" quotePrefix="1" applyFont="1" applyFill="1" applyBorder="1"/>
    <xf numFmtId="0" fontId="3" fillId="11" borderId="13" xfId="0" applyFont="1" applyFill="1" applyBorder="1"/>
    <xf numFmtId="2" fontId="3" fillId="9" borderId="13" xfId="0" applyNumberFormat="1" applyFont="1" applyFill="1" applyBorder="1"/>
    <xf numFmtId="0" fontId="3" fillId="11" borderId="13" xfId="0" quotePrefix="1" applyFont="1" applyFill="1" applyBorder="1"/>
    <xf numFmtId="2" fontId="6" fillId="10" borderId="0" xfId="0" applyNumberFormat="1" applyFont="1" applyFill="1"/>
    <xf numFmtId="2" fontId="6" fillId="9" borderId="12" xfId="0" applyNumberFormat="1" applyFont="1" applyFill="1" applyBorder="1"/>
    <xf numFmtId="2" fontId="6" fillId="9" borderId="13" xfId="0" applyNumberFormat="1" applyFont="1" applyFill="1" applyBorder="1"/>
    <xf numFmtId="11" fontId="3" fillId="9" borderId="12" xfId="0" applyNumberFormat="1" applyFont="1" applyFill="1" applyBorder="1"/>
    <xf numFmtId="11" fontId="3" fillId="2" borderId="12" xfId="0" applyNumberFormat="1" applyFont="1" applyFill="1" applyBorder="1"/>
    <xf numFmtId="0" fontId="3" fillId="2" borderId="0" xfId="0" applyNumberFormat="1" applyFont="1" applyFill="1" applyAlignment="1">
      <alignment horizontal="left"/>
    </xf>
    <xf numFmtId="0" fontId="11" fillId="0" borderId="0" xfId="0" applyFont="1"/>
    <xf numFmtId="0" fontId="13" fillId="0" borderId="0" xfId="0" applyFont="1" applyAlignment="1">
      <alignment vertical="center" wrapText="1"/>
    </xf>
    <xf numFmtId="17" fontId="14" fillId="0" borderId="0" xfId="0" quotePrefix="1" applyNumberFormat="1" applyFont="1" applyAlignment="1"/>
    <xf numFmtId="0" fontId="3" fillId="4" borderId="0" xfId="0" applyFont="1" applyFill="1" applyAlignment="1">
      <alignment vertical="center"/>
    </xf>
    <xf numFmtId="0" fontId="3" fillId="6" borderId="13" xfId="0" applyFont="1" applyFill="1" applyBorder="1" applyAlignment="1">
      <alignment vertical="center"/>
    </xf>
    <xf numFmtId="0" fontId="6" fillId="2" borderId="13" xfId="0" applyFont="1" applyFill="1" applyBorder="1" applyAlignment="1">
      <alignment vertical="center"/>
    </xf>
    <xf numFmtId="0" fontId="3" fillId="9" borderId="13" xfId="0" applyFont="1" applyFill="1" applyBorder="1" applyAlignment="1">
      <alignment vertical="center"/>
    </xf>
    <xf numFmtId="0" fontId="3" fillId="0" borderId="0" xfId="0" applyFont="1" applyAlignment="1">
      <alignment vertical="center"/>
    </xf>
    <xf numFmtId="0" fontId="17" fillId="0" borderId="0" xfId="0" applyFont="1" applyAlignment="1"/>
    <xf numFmtId="0" fontId="18" fillId="0" borderId="0" xfId="0" applyFont="1" applyAlignment="1">
      <alignment wrapText="1"/>
    </xf>
    <xf numFmtId="0" fontId="18" fillId="0" borderId="0" xfId="0" applyFont="1" applyAlignment="1"/>
    <xf numFmtId="0" fontId="20" fillId="0" borderId="16" xfId="1" applyFont="1" applyBorder="1" applyAlignment="1">
      <alignment horizontal="center" vertical="center" wrapText="1"/>
    </xf>
    <xf numFmtId="0" fontId="18" fillId="0" borderId="16"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6" xfId="0" applyFont="1" applyBorder="1" applyAlignment="1">
      <alignment horizontal="left" vertical="center" wrapText="1"/>
    </xf>
    <xf numFmtId="0" fontId="21" fillId="0" borderId="16" xfId="0" applyFont="1" applyBorder="1" applyAlignment="1">
      <alignment horizontal="left" vertical="center"/>
    </xf>
    <xf numFmtId="0" fontId="21" fillId="0" borderId="16" xfId="0" applyFont="1" applyBorder="1" applyAlignment="1">
      <alignment horizontal="left" vertical="center" wrapText="1"/>
    </xf>
    <xf numFmtId="0" fontId="18" fillId="0" borderId="15" xfId="0" applyFont="1" applyBorder="1" applyAlignment="1">
      <alignment horizontal="left" vertical="center" wrapText="1"/>
    </xf>
    <xf numFmtId="0" fontId="22" fillId="0" borderId="0" xfId="0" applyFont="1" applyFill="1" applyBorder="1" applyAlignment="1">
      <alignment vertical="top"/>
    </xf>
    <xf numFmtId="0" fontId="19" fillId="0" borderId="0" xfId="0" applyFont="1" applyFill="1" applyBorder="1" applyAlignment="1">
      <alignment vertical="top"/>
    </xf>
    <xf numFmtId="0" fontId="18" fillId="0" borderId="0" xfId="0" applyFont="1" applyBorder="1"/>
    <xf numFmtId="0" fontId="18" fillId="0" borderId="0" xfId="0" applyFont="1"/>
    <xf numFmtId="0" fontId="19" fillId="0" borderId="2" xfId="0" applyFont="1" applyFill="1" applyBorder="1" applyAlignment="1">
      <alignment vertical="top"/>
    </xf>
    <xf numFmtId="0" fontId="19" fillId="0" borderId="0" xfId="0" applyFont="1"/>
    <xf numFmtId="0" fontId="18" fillId="0" borderId="2" xfId="0" applyFont="1" applyBorder="1"/>
    <xf numFmtId="11" fontId="18" fillId="0" borderId="2" xfId="0" applyNumberFormat="1" applyFont="1" applyBorder="1"/>
    <xf numFmtId="11" fontId="19" fillId="0" borderId="0" xfId="0" applyNumberFormat="1" applyFont="1" applyBorder="1"/>
    <xf numFmtId="0" fontId="18" fillId="0" borderId="4" xfId="0" applyFont="1" applyBorder="1"/>
    <xf numFmtId="0" fontId="19" fillId="0" borderId="0" xfId="0" applyFont="1" applyBorder="1"/>
    <xf numFmtId="0" fontId="24" fillId="0" borderId="0" xfId="0" applyFont="1" applyFill="1"/>
    <xf numFmtId="164" fontId="18" fillId="0" borderId="4" xfId="0" applyNumberFormat="1" applyFont="1" applyBorder="1" applyAlignment="1">
      <alignment horizontal="center" vertical="center"/>
    </xf>
    <xf numFmtId="0" fontId="18" fillId="0" borderId="4" xfId="0" applyFont="1" applyFill="1" applyBorder="1"/>
    <xf numFmtId="11" fontId="25" fillId="0" borderId="4" xfId="0" applyNumberFormat="1" applyFont="1" applyBorder="1" applyAlignment="1">
      <alignment horizontal="center" vertical="center"/>
    </xf>
    <xf numFmtId="11" fontId="26" fillId="0" borderId="4" xfId="0" applyNumberFormat="1" applyFont="1" applyBorder="1" applyAlignment="1">
      <alignment horizontal="center" vertical="center"/>
    </xf>
    <xf numFmtId="0" fontId="19" fillId="0" borderId="0" xfId="0" applyFont="1" applyAlignment="1">
      <alignment horizontal="center"/>
    </xf>
    <xf numFmtId="0" fontId="18" fillId="0" borderId="4" xfId="0" applyFont="1" applyBorder="1" applyAlignment="1">
      <alignment horizontal="center" vertical="center"/>
    </xf>
    <xf numFmtId="11" fontId="18" fillId="0" borderId="4" xfId="0" applyNumberFormat="1" applyFont="1" applyBorder="1" applyAlignment="1">
      <alignment horizontal="center" vertical="center"/>
    </xf>
    <xf numFmtId="11" fontId="18" fillId="0" borderId="0" xfId="0" applyNumberFormat="1" applyFont="1" applyBorder="1" applyAlignment="1">
      <alignment horizontal="center" vertical="center"/>
    </xf>
    <xf numFmtId="0" fontId="19" fillId="0" borderId="0" xfId="0" applyFont="1" applyFill="1" applyBorder="1"/>
    <xf numFmtId="11" fontId="18" fillId="0" borderId="4" xfId="0" applyNumberFormat="1" applyFont="1" applyBorder="1" applyAlignment="1">
      <alignment horizontal="center"/>
    </xf>
    <xf numFmtId="11" fontId="19" fillId="0" borderId="4" xfId="0" applyNumberFormat="1" applyFont="1" applyFill="1" applyBorder="1" applyAlignment="1">
      <alignment horizontal="center" vertical="center"/>
    </xf>
    <xf numFmtId="11" fontId="18" fillId="0" borderId="4" xfId="0" applyNumberFormat="1" applyFont="1" applyFill="1" applyBorder="1" applyAlignment="1">
      <alignment horizontal="center"/>
    </xf>
    <xf numFmtId="0" fontId="18" fillId="0" borderId="0" xfId="0" applyFont="1" applyAlignment="1">
      <alignment horizontal="center"/>
    </xf>
    <xf numFmtId="0" fontId="18" fillId="0" borderId="0" xfId="0" applyFont="1" applyAlignment="1">
      <alignment horizontal="right"/>
    </xf>
    <xf numFmtId="0" fontId="28" fillId="0" borderId="0" xfId="0" applyFont="1" applyAlignment="1">
      <alignment horizontal="center" vertical="center"/>
    </xf>
    <xf numFmtId="0" fontId="18" fillId="0" borderId="4" xfId="0" applyFont="1" applyBorder="1" applyAlignment="1">
      <alignment horizontal="center"/>
    </xf>
    <xf numFmtId="0" fontId="18" fillId="0" borderId="4" xfId="0" applyFont="1" applyBorder="1" applyAlignment="1">
      <alignment horizontal="left"/>
    </xf>
    <xf numFmtId="0" fontId="18" fillId="0" borderId="4" xfId="0" applyFont="1" applyFill="1" applyBorder="1" applyAlignment="1">
      <alignment horizontal="left"/>
    </xf>
    <xf numFmtId="0" fontId="17" fillId="0" borderId="0" xfId="0" applyFont="1" applyFill="1" applyAlignment="1">
      <alignment horizontal="center" vertical="center" wrapText="1"/>
    </xf>
    <xf numFmtId="0" fontId="17" fillId="3" borderId="0" xfId="0" applyFont="1" applyFill="1" applyAlignment="1">
      <alignment horizontal="center" vertical="center" wrapText="1"/>
    </xf>
    <xf numFmtId="0" fontId="29" fillId="0" borderId="0" xfId="0" applyFont="1" applyAlignment="1">
      <alignment horizontal="center" vertical="center"/>
    </xf>
    <xf numFmtId="164" fontId="17" fillId="0" borderId="0" xfId="0" applyNumberFormat="1" applyFont="1" applyAlignment="1">
      <alignment horizontal="center" vertical="center"/>
    </xf>
    <xf numFmtId="0" fontId="30" fillId="0" borderId="0" xfId="0" applyFont="1" applyAlignment="1">
      <alignment horizontal="center" vertical="center"/>
    </xf>
    <xf numFmtId="2" fontId="29" fillId="0" borderId="0" xfId="0" applyNumberFormat="1" applyFont="1" applyAlignment="1">
      <alignment horizontal="center" vertical="center"/>
    </xf>
    <xf numFmtId="170" fontId="29" fillId="0" borderId="0" xfId="0" applyNumberFormat="1" applyFont="1" applyAlignment="1">
      <alignment horizontal="center" vertical="center"/>
    </xf>
    <xf numFmtId="0" fontId="31" fillId="0" borderId="0" xfId="0" applyFont="1" applyFill="1" applyAlignment="1">
      <alignment horizontal="center" vertical="center"/>
    </xf>
    <xf numFmtId="0" fontId="29" fillId="0" borderId="0" xfId="0" applyFont="1" applyFill="1" applyAlignment="1">
      <alignment horizontal="center" vertical="center"/>
    </xf>
    <xf numFmtId="164" fontId="29" fillId="0" borderId="0" xfId="0" applyNumberFormat="1" applyFont="1" applyAlignment="1">
      <alignment horizontal="center" vertical="center"/>
    </xf>
    <xf numFmtId="0" fontId="29" fillId="3" borderId="0" xfId="0" applyFont="1" applyFill="1" applyAlignment="1">
      <alignment horizontal="center" vertical="center"/>
    </xf>
    <xf numFmtId="11" fontId="29" fillId="3" borderId="0" xfId="0" applyNumberFormat="1" applyFont="1" applyFill="1" applyAlignment="1">
      <alignment horizontal="center" vertical="center"/>
    </xf>
    <xf numFmtId="2" fontId="29" fillId="3" borderId="0" xfId="0" applyNumberFormat="1" applyFont="1" applyFill="1" applyAlignment="1">
      <alignment horizontal="center" vertical="center"/>
    </xf>
    <xf numFmtId="11" fontId="17" fillId="0" borderId="0" xfId="0" applyNumberFormat="1" applyFont="1" applyAlignment="1">
      <alignment horizontal="center" vertical="center"/>
    </xf>
    <xf numFmtId="11" fontId="29" fillId="0" borderId="0" xfId="0" applyNumberFormat="1" applyFont="1" applyAlignment="1">
      <alignment horizontal="center" vertical="center"/>
    </xf>
    <xf numFmtId="164" fontId="29" fillId="3" borderId="0" xfId="0" applyNumberFormat="1" applyFont="1" applyFill="1" applyAlignment="1">
      <alignment horizontal="center" vertical="center"/>
    </xf>
    <xf numFmtId="166" fontId="29" fillId="0" borderId="0" xfId="0" applyNumberFormat="1" applyFont="1" applyAlignment="1">
      <alignment horizontal="center" vertical="center"/>
    </xf>
    <xf numFmtId="0" fontId="18" fillId="0" borderId="22" xfId="0" applyFont="1" applyBorder="1"/>
    <xf numFmtId="11" fontId="18" fillId="0" borderId="22" xfId="0" applyNumberFormat="1" applyFont="1" applyBorder="1" applyAlignment="1">
      <alignment horizontal="center" vertical="center"/>
    </xf>
    <xf numFmtId="11" fontId="18" fillId="0" borderId="22" xfId="0" applyNumberFormat="1" applyFont="1" applyBorder="1" applyAlignment="1">
      <alignment horizontal="center"/>
    </xf>
    <xf numFmtId="0" fontId="18" fillId="0" borderId="22" xfId="0" applyFont="1" applyBorder="1" applyAlignment="1">
      <alignment horizontal="center" vertical="center"/>
    </xf>
    <xf numFmtId="0" fontId="18" fillId="0" borderId="22" xfId="0" applyFont="1" applyBorder="1" applyAlignment="1">
      <alignment horizontal="center"/>
    </xf>
    <xf numFmtId="0" fontId="18" fillId="0" borderId="22" xfId="0" applyFont="1" applyBorder="1" applyAlignment="1">
      <alignment horizontal="left"/>
    </xf>
    <xf numFmtId="164" fontId="18" fillId="0" borderId="22" xfId="0" applyNumberFormat="1" applyFont="1" applyBorder="1" applyAlignment="1">
      <alignment horizontal="center" vertical="center"/>
    </xf>
    <xf numFmtId="0" fontId="20" fillId="0" borderId="24" xfId="1" applyFont="1" applyBorder="1" applyAlignment="1">
      <alignment horizontal="center" vertical="center" wrapText="1"/>
    </xf>
    <xf numFmtId="0" fontId="18" fillId="0" borderId="24" xfId="0" applyFont="1" applyFill="1" applyBorder="1" applyAlignment="1">
      <alignment horizontal="center" vertical="center" wrapText="1"/>
    </xf>
    <xf numFmtId="0" fontId="18" fillId="0" borderId="24" xfId="0" applyFont="1" applyBorder="1" applyAlignment="1">
      <alignment horizontal="left" vertical="center" wrapText="1"/>
    </xf>
    <xf numFmtId="0" fontId="17" fillId="3" borderId="21" xfId="0" applyFont="1" applyFill="1" applyBorder="1" applyAlignment="1">
      <alignment horizontal="center" vertical="center" wrapText="1"/>
    </xf>
    <xf numFmtId="0" fontId="18" fillId="0" borderId="0" xfId="0" applyFont="1" applyFill="1"/>
    <xf numFmtId="0" fontId="17" fillId="0" borderId="0" xfId="0" applyFont="1" applyFill="1" applyAlignment="1">
      <alignment vertical="center" wrapText="1"/>
    </xf>
    <xf numFmtId="0" fontId="29" fillId="0" borderId="0" xfId="0" applyFont="1" applyAlignment="1">
      <alignment horizontal="center"/>
    </xf>
    <xf numFmtId="0" fontId="30" fillId="0" borderId="0" xfId="0" applyFont="1" applyAlignment="1">
      <alignment horizontal="center"/>
    </xf>
    <xf numFmtId="0" fontId="31" fillId="0" borderId="0" xfId="0" applyFont="1" applyFill="1"/>
    <xf numFmtId="0" fontId="29" fillId="0" borderId="0" xfId="0" applyFont="1"/>
    <xf numFmtId="0" fontId="29" fillId="3" borderId="0" xfId="0" applyFont="1" applyFill="1" applyAlignment="1">
      <alignment horizontal="center"/>
    </xf>
    <xf numFmtId="0" fontId="29" fillId="0" borderId="0" xfId="0" applyFont="1" applyFill="1"/>
    <xf numFmtId="11" fontId="17" fillId="0" borderId="0" xfId="0" applyNumberFormat="1" applyFont="1" applyFill="1" applyAlignment="1">
      <alignment horizontal="center" vertical="center"/>
    </xf>
    <xf numFmtId="0" fontId="29" fillId="0" borderId="0" xfId="0" applyFont="1" applyFill="1" applyAlignment="1">
      <alignment horizontal="center"/>
    </xf>
    <xf numFmtId="11" fontId="29" fillId="0" borderId="0" xfId="0" applyNumberFormat="1" applyFont="1" applyFill="1" applyAlignment="1">
      <alignment horizontal="center" vertical="center"/>
    </xf>
    <xf numFmtId="0" fontId="17" fillId="0" borderId="0" xfId="0" applyFont="1"/>
    <xf numFmtId="0" fontId="18" fillId="0" borderId="4" xfId="0" applyFont="1" applyBorder="1" applyAlignment="1">
      <alignment vertical="top" wrapText="1"/>
    </xf>
    <xf numFmtId="0" fontId="18" fillId="0" borderId="4" xfId="0" applyFont="1" applyBorder="1" applyAlignment="1">
      <alignment vertical="top"/>
    </xf>
    <xf numFmtId="3" fontId="18" fillId="0" borderId="4" xfId="0" applyNumberFormat="1" applyFont="1" applyFill="1" applyBorder="1" applyAlignment="1">
      <alignment horizontal="center" vertical="center"/>
    </xf>
    <xf numFmtId="0" fontId="18" fillId="0" borderId="4" xfId="0" applyFont="1" applyFill="1" applyBorder="1" applyAlignment="1">
      <alignment vertical="top" wrapText="1"/>
    </xf>
    <xf numFmtId="0" fontId="18" fillId="0" borderId="4" xfId="0" applyFont="1" applyFill="1" applyBorder="1" applyAlignment="1">
      <alignment horizontal="center" vertical="center"/>
    </xf>
    <xf numFmtId="167" fontId="18" fillId="0" borderId="4" xfId="0" applyNumberFormat="1" applyFont="1" applyBorder="1" applyAlignment="1">
      <alignment horizontal="center" vertical="center"/>
    </xf>
    <xf numFmtId="0" fontId="21" fillId="0" borderId="0" xfId="0" applyFont="1" applyAlignment="1">
      <alignment horizontal="left" vertical="top"/>
    </xf>
    <xf numFmtId="11" fontId="21" fillId="0" borderId="4" xfId="0" applyNumberFormat="1" applyFont="1" applyBorder="1" applyAlignment="1">
      <alignment horizontal="center" vertical="center"/>
    </xf>
    <xf numFmtId="0" fontId="18" fillId="0" borderId="22" xfId="0" applyFont="1" applyBorder="1" applyAlignment="1">
      <alignment vertical="top" wrapText="1"/>
    </xf>
    <xf numFmtId="0" fontId="18" fillId="0" borderId="22" xfId="0" applyFont="1" applyBorder="1" applyAlignment="1">
      <alignment vertical="top"/>
    </xf>
    <xf numFmtId="0" fontId="19" fillId="3" borderId="21" xfId="0" applyFont="1" applyFill="1" applyBorder="1" applyAlignment="1">
      <alignment horizontal="center" vertical="center"/>
    </xf>
    <xf numFmtId="0" fontId="18" fillId="0" borderId="4" xfId="0" applyFont="1" applyBorder="1" applyAlignment="1">
      <alignment vertical="center"/>
    </xf>
    <xf numFmtId="0" fontId="18" fillId="0" borderId="4" xfId="0" applyFont="1" applyFill="1" applyBorder="1" applyAlignment="1">
      <alignment vertical="center"/>
    </xf>
    <xf numFmtId="0" fontId="21" fillId="0" borderId="4" xfId="0" applyFont="1" applyBorder="1" applyAlignment="1">
      <alignment vertical="center" wrapText="1"/>
    </xf>
    <xf numFmtId="0" fontId="21" fillId="0" borderId="4" xfId="0" applyFont="1" applyBorder="1" applyAlignment="1">
      <alignment vertical="center"/>
    </xf>
    <xf numFmtId="11" fontId="19" fillId="3" borderId="21" xfId="0" applyNumberFormat="1" applyFont="1" applyFill="1" applyBorder="1" applyAlignment="1">
      <alignment horizontal="center" vertical="center"/>
    </xf>
    <xf numFmtId="0" fontId="19" fillId="3" borderId="21" xfId="0" applyFont="1" applyFill="1" applyBorder="1" applyAlignment="1">
      <alignment horizontal="center"/>
    </xf>
    <xf numFmtId="0" fontId="19" fillId="3" borderId="25"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25" xfId="0" applyFont="1" applyFill="1" applyBorder="1" applyAlignment="1">
      <alignment horizontal="center" wrapText="1"/>
    </xf>
    <xf numFmtId="0" fontId="19" fillId="3" borderId="23" xfId="0" applyFont="1" applyFill="1" applyBorder="1" applyAlignment="1">
      <alignment horizontal="center" wrapText="1"/>
    </xf>
    <xf numFmtId="0" fontId="18" fillId="0" borderId="26" xfId="0" applyFont="1" applyBorder="1"/>
    <xf numFmtId="0" fontId="18" fillId="0" borderId="27" xfId="0" applyFont="1" applyBorder="1"/>
    <xf numFmtId="0" fontId="18" fillId="0" borderId="28" xfId="0" applyFont="1" applyBorder="1"/>
    <xf numFmtId="0" fontId="19" fillId="0" borderId="0" xfId="0" applyFont="1" applyBorder="1" applyAlignment="1">
      <alignment horizontal="center"/>
    </xf>
    <xf numFmtId="0" fontId="18" fillId="0" borderId="27" xfId="0" applyFont="1" applyBorder="1" applyAlignment="1">
      <alignment horizontal="left" vertical="top"/>
    </xf>
    <xf numFmtId="0" fontId="19" fillId="0" borderId="29" xfId="0" applyFont="1" applyBorder="1"/>
    <xf numFmtId="0" fontId="18" fillId="0" borderId="29" xfId="0" applyFont="1" applyBorder="1"/>
    <xf numFmtId="0" fontId="34" fillId="0" borderId="0" xfId="0" applyFont="1"/>
    <xf numFmtId="0" fontId="35" fillId="0" borderId="0" xfId="0" applyFont="1"/>
    <xf numFmtId="0" fontId="20" fillId="0" borderId="0" xfId="1" applyFont="1"/>
    <xf numFmtId="0" fontId="34" fillId="0" borderId="0" xfId="0" applyFont="1" applyAlignment="1">
      <alignment vertical="top"/>
    </xf>
    <xf numFmtId="0" fontId="35" fillId="0" borderId="0" xfId="0" applyFont="1" applyAlignment="1">
      <alignment wrapText="1"/>
    </xf>
    <xf numFmtId="0" fontId="17" fillId="3" borderId="4" xfId="0" applyFont="1" applyFill="1" applyBorder="1" applyAlignment="1">
      <alignment horizontal="center" vertical="center"/>
    </xf>
    <xf numFmtId="0" fontId="29" fillId="0" borderId="4" xfId="0" applyFont="1" applyBorder="1" applyAlignment="1">
      <alignment horizontal="center" vertical="center"/>
    </xf>
    <xf numFmtId="14" fontId="29" fillId="0" borderId="4" xfId="0" applyNumberFormat="1" applyFont="1" applyBorder="1" applyAlignment="1">
      <alignment horizontal="center" vertical="center"/>
    </xf>
    <xf numFmtId="0" fontId="17" fillId="3" borderId="18"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15" xfId="0" applyFont="1" applyFill="1" applyBorder="1" applyAlignment="1">
      <alignment horizontal="center" vertical="center"/>
    </xf>
    <xf numFmtId="0" fontId="36" fillId="0" borderId="4" xfId="0" applyFont="1" applyBorder="1"/>
    <xf numFmtId="170" fontId="29" fillId="0" borderId="4" xfId="0" applyNumberFormat="1" applyFont="1" applyBorder="1" applyAlignment="1">
      <alignment horizontal="center"/>
    </xf>
    <xf numFmtId="169" fontId="29" fillId="0" borderId="4" xfId="0" applyNumberFormat="1" applyFont="1" applyBorder="1" applyAlignment="1">
      <alignment horizontal="center"/>
    </xf>
    <xf numFmtId="3" fontId="29" fillId="0" borderId="4" xfId="0" applyNumberFormat="1" applyFont="1" applyBorder="1" applyAlignment="1">
      <alignment horizontal="center"/>
    </xf>
    <xf numFmtId="3" fontId="29" fillId="0" borderId="4" xfId="0" applyNumberFormat="1" applyFont="1" applyBorder="1" applyAlignment="1">
      <alignment horizontal="center" vertical="center"/>
    </xf>
    <xf numFmtId="0" fontId="37" fillId="3" borderId="4" xfId="0" applyFont="1" applyFill="1" applyBorder="1" applyAlignment="1">
      <alignment horizontal="center" vertical="center"/>
    </xf>
    <xf numFmtId="0" fontId="36" fillId="0" borderId="0" xfId="0" applyFont="1"/>
    <xf numFmtId="0" fontId="37" fillId="0" borderId="0" xfId="0" applyFont="1"/>
    <xf numFmtId="0" fontId="36" fillId="0" borderId="4" xfId="0" applyFont="1" applyBorder="1" applyAlignment="1">
      <alignment horizontal="center" vertical="center"/>
    </xf>
    <xf numFmtId="14" fontId="36" fillId="0" borderId="4" xfId="0" applyNumberFormat="1" applyFont="1" applyBorder="1" applyAlignment="1">
      <alignment horizontal="center" vertical="center"/>
    </xf>
    <xf numFmtId="0" fontId="36" fillId="3" borderId="14" xfId="0" applyFont="1" applyFill="1" applyBorder="1"/>
    <xf numFmtId="0" fontId="37" fillId="3" borderId="14" xfId="0" applyFont="1" applyFill="1" applyBorder="1" applyAlignment="1">
      <alignment horizontal="center"/>
    </xf>
    <xf numFmtId="0" fontId="37" fillId="3" borderId="15" xfId="0" applyFont="1" applyFill="1" applyBorder="1" applyAlignment="1">
      <alignment horizontal="center"/>
    </xf>
    <xf numFmtId="168" fontId="36" fillId="0" borderId="4" xfId="0" applyNumberFormat="1" applyFont="1" applyBorder="1" applyAlignment="1">
      <alignment horizontal="center" vertical="center"/>
    </xf>
    <xf numFmtId="0" fontId="36" fillId="0" borderId="4" xfId="0" applyFont="1" applyBorder="1" applyAlignment="1">
      <alignment horizontal="center"/>
    </xf>
    <xf numFmtId="168" fontId="36" fillId="0" borderId="4" xfId="0" applyNumberFormat="1" applyFont="1" applyBorder="1" applyAlignment="1">
      <alignment horizontal="center"/>
    </xf>
    <xf numFmtId="0" fontId="6" fillId="0" borderId="0" xfId="0" applyFont="1" applyAlignment="1">
      <alignment vertical="center" wrapText="1"/>
    </xf>
    <xf numFmtId="17" fontId="14" fillId="0" borderId="0" xfId="0" quotePrefix="1" applyNumberFormat="1" applyFont="1" applyAlignment="1">
      <alignment horizontal="center"/>
    </xf>
    <xf numFmtId="0" fontId="16" fillId="0" borderId="0" xfId="0" applyFont="1" applyAlignment="1">
      <alignment horizontal="center" vertical="top"/>
    </xf>
    <xf numFmtId="17" fontId="16" fillId="0" borderId="0" xfId="0" quotePrefix="1" applyNumberFormat="1" applyFont="1" applyAlignment="1">
      <alignment horizontal="center"/>
    </xf>
    <xf numFmtId="0" fontId="16" fillId="0" borderId="0" xfId="0" applyFont="1" applyAlignment="1">
      <alignment horizontal="center"/>
    </xf>
    <xf numFmtId="0" fontId="15" fillId="0" borderId="0" xfId="0" applyFont="1" applyAlignment="1">
      <alignment horizontal="center" vertical="center"/>
    </xf>
    <xf numFmtId="0" fontId="15" fillId="0" borderId="0" xfId="0" applyFont="1" applyAlignment="1">
      <alignment horizontal="center" vertical="center" wrapText="1"/>
    </xf>
    <xf numFmtId="0" fontId="21" fillId="0" borderId="0" xfId="0" applyFont="1" applyAlignment="1">
      <alignment horizontal="center" vertical="center"/>
    </xf>
    <xf numFmtId="0" fontId="3" fillId="2" borderId="0" xfId="0" applyFont="1" applyFill="1" applyAlignment="1">
      <alignment horizontal="center" vertical="center" wrapText="1"/>
    </xf>
    <xf numFmtId="0" fontId="6" fillId="0" borderId="0" xfId="0" applyFont="1" applyAlignment="1">
      <alignment horizontal="center" vertical="center" wrapText="1"/>
    </xf>
    <xf numFmtId="0" fontId="17" fillId="3" borderId="17" xfId="0" applyFont="1" applyFill="1" applyBorder="1" applyAlignment="1">
      <alignment horizontal="center"/>
    </xf>
    <xf numFmtId="0" fontId="17" fillId="3" borderId="19" xfId="0" applyFont="1" applyFill="1" applyBorder="1" applyAlignment="1">
      <alignment horizontal="center"/>
    </xf>
    <xf numFmtId="0" fontId="17" fillId="3" borderId="20" xfId="0" applyFont="1" applyFill="1" applyBorder="1" applyAlignment="1">
      <alignment horizontal="center"/>
    </xf>
    <xf numFmtId="0" fontId="37" fillId="3" borderId="14" xfId="0" applyFont="1" applyFill="1" applyBorder="1" applyAlignment="1">
      <alignment horizontal="center"/>
    </xf>
    <xf numFmtId="0" fontId="37" fillId="3" borderId="19" xfId="0" applyFont="1" applyFill="1" applyBorder="1" applyAlignment="1">
      <alignment horizontal="center"/>
    </xf>
    <xf numFmtId="0" fontId="37" fillId="3" borderId="20"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9</xdr:col>
      <xdr:colOff>306916</xdr:colOff>
      <xdr:row>14</xdr:row>
      <xdr:rowOff>143086</xdr:rowOff>
    </xdr:to>
    <xdr:pic>
      <xdr:nvPicPr>
        <xdr:cNvPr id="4" name="Picture 3">
          <a:extLst>
            <a:ext uri="{FF2B5EF4-FFF2-40B4-BE49-F238E27FC236}">
              <a16:creationId xmlns:a16="http://schemas.microsoft.com/office/drawing/2014/main" id="{EAB05F6F-608E-45F8-A358-E1F131D94234}"/>
            </a:ext>
          </a:extLst>
        </xdr:cNvPr>
        <xdr:cNvPicPr>
          <a:picLocks noChangeAspect="1"/>
        </xdr:cNvPicPr>
      </xdr:nvPicPr>
      <xdr:blipFill rotWithShape="1">
        <a:blip xmlns:r="http://schemas.openxmlformats.org/officeDocument/2006/relationships" r:embed="rId1"/>
        <a:srcRect b="3529"/>
        <a:stretch/>
      </xdr:blipFill>
      <xdr:spPr>
        <a:xfrm>
          <a:off x="8985250" y="391583"/>
          <a:ext cx="4878916" cy="2476500"/>
        </a:xfrm>
        <a:prstGeom prst="rect">
          <a:avLst/>
        </a:prstGeom>
      </xdr:spPr>
    </xdr:pic>
    <xdr:clientData/>
  </xdr:twoCellAnchor>
  <xdr:twoCellAnchor editAs="oneCell">
    <xdr:from>
      <xdr:col>5</xdr:col>
      <xdr:colOff>0</xdr:colOff>
      <xdr:row>15</xdr:row>
      <xdr:rowOff>0</xdr:rowOff>
    </xdr:from>
    <xdr:to>
      <xdr:col>9</xdr:col>
      <xdr:colOff>285750</xdr:colOff>
      <xdr:row>30</xdr:row>
      <xdr:rowOff>57246</xdr:rowOff>
    </xdr:to>
    <xdr:pic>
      <xdr:nvPicPr>
        <xdr:cNvPr id="5" name="Picture 4">
          <a:extLst>
            <a:ext uri="{FF2B5EF4-FFF2-40B4-BE49-F238E27FC236}">
              <a16:creationId xmlns:a16="http://schemas.microsoft.com/office/drawing/2014/main" id="{2A3A8CDD-82EA-4F11-BB4F-4145A75D2AD9}"/>
            </a:ext>
          </a:extLst>
        </xdr:cNvPr>
        <xdr:cNvPicPr>
          <a:picLocks noChangeAspect="1"/>
        </xdr:cNvPicPr>
      </xdr:nvPicPr>
      <xdr:blipFill rotWithShape="1">
        <a:blip xmlns:r="http://schemas.openxmlformats.org/officeDocument/2006/relationships" r:embed="rId2"/>
        <a:srcRect l="5975" t="14366" r="6838" b="4826"/>
        <a:stretch/>
      </xdr:blipFill>
      <xdr:spPr>
        <a:xfrm>
          <a:off x="8985250" y="2952750"/>
          <a:ext cx="4857750" cy="2857500"/>
        </a:xfrm>
        <a:prstGeom prst="rect">
          <a:avLst/>
        </a:prstGeom>
      </xdr:spPr>
    </xdr:pic>
    <xdr:clientData/>
  </xdr:twoCellAnchor>
  <xdr:oneCellAnchor>
    <xdr:from>
      <xdr:col>1</xdr:col>
      <xdr:colOff>15240</xdr:colOff>
      <xdr:row>16</xdr:row>
      <xdr:rowOff>72390</xdr:rowOff>
    </xdr:from>
    <xdr:ext cx="3710375" cy="352469"/>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2E6CC984-5C9F-2ADC-727F-7F2BC6BD5CA8}"/>
                </a:ext>
              </a:extLst>
            </xdr:cNvPr>
            <xdr:cNvSpPr txBox="1"/>
          </xdr:nvSpPr>
          <xdr:spPr>
            <a:xfrm>
              <a:off x="640080" y="3013710"/>
              <a:ext cx="3710375" cy="35246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kern="1200">
                        <a:latin typeface="Cambria Math" panose="02040503050406030204" pitchFamily="18" charset="0"/>
                      </a:rPr>
                      <m:t>𝐴𝑣𝑒𝑟𝑎𝑔𝑒</m:t>
                    </m:r>
                    <m:r>
                      <a:rPr lang="en-US" sz="1100" b="0" i="1" kern="1200">
                        <a:latin typeface="Cambria Math" panose="02040503050406030204" pitchFamily="18" charset="0"/>
                      </a:rPr>
                      <m:t> </m:t>
                    </m:r>
                    <m:r>
                      <a:rPr lang="en-US" sz="1100" b="0" i="1" kern="1200">
                        <a:latin typeface="Cambria Math" panose="02040503050406030204" pitchFamily="18" charset="0"/>
                      </a:rPr>
                      <m:t>𝐷𝑎𝑖𝑙𝑦</m:t>
                    </m:r>
                    <m:r>
                      <a:rPr lang="en-US" sz="1100" b="0" i="1" kern="1200">
                        <a:latin typeface="Cambria Math" panose="02040503050406030204" pitchFamily="18" charset="0"/>
                      </a:rPr>
                      <m:t> </m:t>
                    </m:r>
                    <m:r>
                      <a:rPr lang="en-US" sz="1100" b="0" i="1" kern="1200">
                        <a:latin typeface="Cambria Math" panose="02040503050406030204" pitchFamily="18" charset="0"/>
                      </a:rPr>
                      <m:t>𝐷𝑜𝑠𝑒𝑠</m:t>
                    </m:r>
                    <m:r>
                      <a:rPr lang="en-US" sz="1100" b="0" i="1" kern="1200">
                        <a:latin typeface="Cambria Math" panose="02040503050406030204" pitchFamily="18" charset="0"/>
                      </a:rPr>
                      <m:t> </m:t>
                    </m:r>
                    <m:d>
                      <m:dPr>
                        <m:ctrlPr>
                          <a:rPr lang="en-US" sz="1100" b="0" i="1" kern="1200">
                            <a:latin typeface="Cambria Math" panose="02040503050406030204" pitchFamily="18" charset="0"/>
                          </a:rPr>
                        </m:ctrlPr>
                      </m:dPr>
                      <m:e>
                        <m:r>
                          <a:rPr lang="en-US" sz="1100" b="0" i="1" kern="1200">
                            <a:latin typeface="Cambria Math" panose="02040503050406030204" pitchFamily="18" charset="0"/>
                          </a:rPr>
                          <m:t>𝐴𝐷𝐷</m:t>
                        </m:r>
                      </m:e>
                    </m:d>
                    <m:r>
                      <a:rPr lang="en-US" sz="1100" b="0" i="1" kern="1200">
                        <a:latin typeface="Cambria Math" panose="02040503050406030204" pitchFamily="18" charset="0"/>
                      </a:rPr>
                      <m:t>= </m:t>
                    </m:r>
                    <m:f>
                      <m:fPr>
                        <m:ctrlPr>
                          <a:rPr lang="en-US" sz="1100" b="0" i="1" kern="1200">
                            <a:latin typeface="Cambria Math" panose="02040503050406030204" pitchFamily="18" charset="0"/>
                          </a:rPr>
                        </m:ctrlPr>
                      </m:fPr>
                      <m:num>
                        <m:sSub>
                          <m:sSubPr>
                            <m:ctrlPr>
                              <a:rPr lang="en-US" sz="1100" b="0" i="1" kern="1200">
                                <a:latin typeface="Cambria Math" panose="02040503050406030204" pitchFamily="18" charset="0"/>
                              </a:rPr>
                            </m:ctrlPr>
                          </m:sSubPr>
                          <m:e>
                            <m:r>
                              <a:rPr lang="en-US" sz="1100" b="0" i="1" kern="1200">
                                <a:latin typeface="Cambria Math" panose="02040503050406030204" pitchFamily="18" charset="0"/>
                              </a:rPr>
                              <m:t>(</m:t>
                            </m:r>
                            <m:r>
                              <a:rPr lang="en-US" sz="1100" b="0" i="1" kern="1200">
                                <a:latin typeface="Cambria Math" panose="02040503050406030204" pitchFamily="18" charset="0"/>
                              </a:rPr>
                              <m:t>𝐶</m:t>
                            </m:r>
                          </m:e>
                          <m:sub>
                            <m:r>
                              <a:rPr lang="en-US" sz="1100" b="0" i="1" kern="1200">
                                <a:latin typeface="Cambria Math" panose="02040503050406030204" pitchFamily="18" charset="0"/>
                              </a:rPr>
                              <m:t>𝑠𝑜𝑖𝑙</m:t>
                            </m:r>
                          </m:sub>
                        </m:sSub>
                        <m:r>
                          <a:rPr lang="en-US" sz="1100" b="0" i="1" kern="1200">
                            <a:latin typeface="Cambria Math" panose="02040503050406030204" pitchFamily="18" charset="0"/>
                            <a:ea typeface="Cambria Math" panose="02040503050406030204" pitchFamily="18" charset="0"/>
                          </a:rPr>
                          <m:t>×</m:t>
                        </m:r>
                        <m:r>
                          <a:rPr lang="en-US" sz="1100" b="0" i="1" kern="1200">
                            <a:latin typeface="Cambria Math" panose="02040503050406030204" pitchFamily="18" charset="0"/>
                            <a:ea typeface="Cambria Math" panose="02040503050406030204" pitchFamily="18" charset="0"/>
                          </a:rPr>
                          <m:t>𝐼𝑅</m:t>
                        </m:r>
                        <m:r>
                          <a:rPr lang="en-US" sz="1100" b="0" i="1" kern="1200">
                            <a:latin typeface="Cambria Math" panose="02040503050406030204" pitchFamily="18" charset="0"/>
                            <a:ea typeface="Cambria Math" panose="02040503050406030204" pitchFamily="18" charset="0"/>
                          </a:rPr>
                          <m:t>×</m:t>
                        </m:r>
                        <m:r>
                          <a:rPr lang="en-US" sz="1100" b="0" i="1" kern="1200">
                            <a:latin typeface="Cambria Math" panose="02040503050406030204" pitchFamily="18" charset="0"/>
                            <a:ea typeface="Cambria Math" panose="02040503050406030204" pitchFamily="18" charset="0"/>
                          </a:rPr>
                          <m:t>𝐸𝐹</m:t>
                        </m:r>
                        <m:r>
                          <a:rPr lang="en-US" sz="1100" b="0" i="1" kern="1200">
                            <a:latin typeface="Cambria Math" panose="02040503050406030204" pitchFamily="18" charset="0"/>
                            <a:ea typeface="Cambria Math" panose="02040503050406030204" pitchFamily="18" charset="0"/>
                          </a:rPr>
                          <m:t>×</m:t>
                        </m:r>
                        <m:r>
                          <a:rPr lang="en-US" sz="1100" b="0" i="1" kern="1200">
                            <a:latin typeface="Cambria Math" panose="02040503050406030204" pitchFamily="18" charset="0"/>
                            <a:ea typeface="Cambria Math" panose="02040503050406030204" pitchFamily="18" charset="0"/>
                          </a:rPr>
                          <m:t>𝐸𝐷</m:t>
                        </m:r>
                        <m:r>
                          <a:rPr lang="en-US" sz="1100" b="0" i="1" kern="1200">
                            <a:latin typeface="Cambria Math" panose="02040503050406030204" pitchFamily="18" charset="0"/>
                            <a:ea typeface="Cambria Math" panose="02040503050406030204" pitchFamily="18" charset="0"/>
                          </a:rPr>
                          <m:t>×</m:t>
                        </m:r>
                        <m:r>
                          <a:rPr lang="en-US" sz="1100" b="0" i="1" kern="1200">
                            <a:latin typeface="Cambria Math" panose="02040503050406030204" pitchFamily="18" charset="0"/>
                            <a:ea typeface="Cambria Math" panose="02040503050406030204" pitchFamily="18" charset="0"/>
                          </a:rPr>
                          <m:t>𝐶𝐹</m:t>
                        </m:r>
                        <m:r>
                          <a:rPr lang="en-US" sz="1100" b="0" i="1" kern="1200">
                            <a:latin typeface="Cambria Math" panose="02040503050406030204" pitchFamily="18" charset="0"/>
                            <a:ea typeface="Cambria Math" panose="02040503050406030204" pitchFamily="18" charset="0"/>
                          </a:rPr>
                          <m:t>)</m:t>
                        </m:r>
                      </m:num>
                      <m:den>
                        <m:r>
                          <a:rPr lang="en-US" sz="1100" b="0" i="1" kern="1200">
                            <a:latin typeface="Cambria Math" panose="02040503050406030204" pitchFamily="18" charset="0"/>
                          </a:rPr>
                          <m:t>(</m:t>
                        </m:r>
                        <m:r>
                          <a:rPr lang="en-US" sz="1100" b="0" i="1" kern="1200">
                            <a:latin typeface="Cambria Math" panose="02040503050406030204" pitchFamily="18" charset="0"/>
                          </a:rPr>
                          <m:t>𝐵𝑊</m:t>
                        </m:r>
                        <m:r>
                          <a:rPr lang="en-US" sz="1100" b="0" i="1" kern="1200">
                            <a:latin typeface="Cambria Math" panose="02040503050406030204" pitchFamily="18" charset="0"/>
                            <a:ea typeface="Cambria Math" panose="02040503050406030204" pitchFamily="18" charset="0"/>
                          </a:rPr>
                          <m:t>×</m:t>
                        </m:r>
                        <m:r>
                          <a:rPr lang="en-US" sz="1100" b="0" i="1" kern="1200">
                            <a:latin typeface="Cambria Math" panose="02040503050406030204" pitchFamily="18" charset="0"/>
                            <a:ea typeface="Cambria Math" panose="02040503050406030204" pitchFamily="18" charset="0"/>
                          </a:rPr>
                          <m:t>𝐴𝑇</m:t>
                        </m:r>
                        <m:r>
                          <a:rPr lang="en-US" sz="1100" b="0" i="1" kern="1200">
                            <a:latin typeface="Cambria Math" panose="02040503050406030204" pitchFamily="18" charset="0"/>
                            <a:ea typeface="Cambria Math" panose="02040503050406030204" pitchFamily="18" charset="0"/>
                          </a:rPr>
                          <m:t>)</m:t>
                        </m:r>
                      </m:den>
                    </m:f>
                  </m:oMath>
                </m:oMathPara>
              </a14:m>
              <a:endParaRPr lang="en-US" sz="1100" kern="1200"/>
            </a:p>
          </xdr:txBody>
        </xdr:sp>
      </mc:Choice>
      <mc:Fallback xmlns="">
        <xdr:sp macro="" textlink="">
          <xdr:nvSpPr>
            <xdr:cNvPr id="2" name="TextBox 1">
              <a:extLst>
                <a:ext uri="{FF2B5EF4-FFF2-40B4-BE49-F238E27FC236}">
                  <a16:creationId xmlns:a16="http://schemas.microsoft.com/office/drawing/2014/main" id="{2E6CC984-5C9F-2ADC-727F-7F2BC6BD5CA8}"/>
                </a:ext>
              </a:extLst>
            </xdr:cNvPr>
            <xdr:cNvSpPr txBox="1"/>
          </xdr:nvSpPr>
          <xdr:spPr>
            <a:xfrm>
              <a:off x="640080" y="3013710"/>
              <a:ext cx="3710375" cy="35246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kern="1200">
                  <a:latin typeface="Cambria Math" panose="02040503050406030204" pitchFamily="18" charset="0"/>
                </a:rPr>
                <a:t>𝐴𝑣𝑒𝑟𝑎𝑔𝑒 𝐷𝑎𝑖𝑙𝑦 𝐷𝑜𝑠𝑒𝑠 (𝐴𝐷𝐷)=  (〖(𝐶〗_𝑠𝑜𝑖𝑙</a:t>
              </a:r>
              <a:r>
                <a:rPr lang="en-US" sz="1100" b="0" i="0" kern="1200">
                  <a:latin typeface="Cambria Math" panose="02040503050406030204" pitchFamily="18" charset="0"/>
                  <a:ea typeface="Cambria Math" panose="02040503050406030204" pitchFamily="18" charset="0"/>
                </a:rPr>
                <a:t>×𝐼𝑅×𝐸𝐹×𝐸𝐷×𝐶𝐹))/(</a:t>
              </a:r>
              <a:r>
                <a:rPr lang="en-US" sz="1100" b="0" i="0" kern="1200">
                  <a:latin typeface="Cambria Math" panose="02040503050406030204" pitchFamily="18" charset="0"/>
                </a:rPr>
                <a:t>(𝐵𝑊</a:t>
              </a:r>
              <a:r>
                <a:rPr lang="en-US" sz="1100" b="0" i="0" kern="1200">
                  <a:latin typeface="Cambria Math" panose="02040503050406030204" pitchFamily="18" charset="0"/>
                  <a:ea typeface="Cambria Math" panose="02040503050406030204" pitchFamily="18" charset="0"/>
                </a:rPr>
                <a:t>×𝐴𝑇))</a:t>
              </a:r>
              <a:endParaRPr lang="en-US" sz="1100" kern="1200"/>
            </a:p>
          </xdr:txBody>
        </xdr:sp>
      </mc:Fallback>
    </mc:AlternateContent>
    <xdr:clientData/>
  </xdr:oneCellAnchor>
  <xdr:oneCellAnchor>
    <xdr:from>
      <xdr:col>1</xdr:col>
      <xdr:colOff>18756</xdr:colOff>
      <xdr:row>19</xdr:row>
      <xdr:rowOff>77080</xdr:rowOff>
    </xdr:from>
    <xdr:ext cx="2714076" cy="352469"/>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59EED1F-5307-42BD-8B5D-A29877FE34C4}"/>
                </a:ext>
              </a:extLst>
            </xdr:cNvPr>
            <xdr:cNvSpPr txBox="1"/>
          </xdr:nvSpPr>
          <xdr:spPr>
            <a:xfrm>
              <a:off x="645941" y="3547111"/>
              <a:ext cx="2714076" cy="35246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kern="1200">
                        <a:latin typeface="Cambria Math" panose="02040503050406030204" pitchFamily="18" charset="0"/>
                      </a:rPr>
                      <m:t>𝐴𝑐𝑢𝑡𝑒</m:t>
                    </m:r>
                    <m:r>
                      <a:rPr lang="en-US" sz="1100" b="0" i="1" kern="1200">
                        <a:latin typeface="Cambria Math" panose="02040503050406030204" pitchFamily="18" charset="0"/>
                      </a:rPr>
                      <m:t> </m:t>
                    </m:r>
                    <m:r>
                      <a:rPr lang="en-US" sz="1100" b="0" i="1" kern="1200">
                        <a:latin typeface="Cambria Math" panose="02040503050406030204" pitchFamily="18" charset="0"/>
                      </a:rPr>
                      <m:t>𝐷𝑜𝑠𝑒</m:t>
                    </m:r>
                    <m:r>
                      <a:rPr lang="en-US" sz="1100" b="0" i="1" kern="1200">
                        <a:latin typeface="Cambria Math" panose="02040503050406030204" pitchFamily="18" charset="0"/>
                      </a:rPr>
                      <m:t> </m:t>
                    </m:r>
                    <m:r>
                      <a:rPr lang="en-US" sz="1100" b="0" i="1" kern="1200">
                        <a:latin typeface="Cambria Math" panose="02040503050406030204" pitchFamily="18" charset="0"/>
                      </a:rPr>
                      <m:t>𝑅𝑎𝑡𝑒</m:t>
                    </m:r>
                    <m:r>
                      <a:rPr lang="en-US" sz="1100" b="0" i="1" kern="1200">
                        <a:latin typeface="Cambria Math" panose="02040503050406030204" pitchFamily="18" charset="0"/>
                      </a:rPr>
                      <m:t> </m:t>
                    </m:r>
                    <m:d>
                      <m:dPr>
                        <m:ctrlPr>
                          <a:rPr lang="en-US" sz="1100" b="0" i="1" kern="1200">
                            <a:latin typeface="Cambria Math" panose="02040503050406030204" pitchFamily="18" charset="0"/>
                          </a:rPr>
                        </m:ctrlPr>
                      </m:dPr>
                      <m:e>
                        <m:r>
                          <a:rPr lang="en-US" sz="1100" b="0" i="1" kern="1200">
                            <a:latin typeface="Cambria Math" panose="02040503050406030204" pitchFamily="18" charset="0"/>
                          </a:rPr>
                          <m:t>𝐴𝐷𝑅</m:t>
                        </m:r>
                      </m:e>
                    </m:d>
                    <m:r>
                      <a:rPr lang="en-US" sz="1100" b="0" i="1" kern="1200">
                        <a:latin typeface="Cambria Math" panose="02040503050406030204" pitchFamily="18" charset="0"/>
                      </a:rPr>
                      <m:t>= </m:t>
                    </m:r>
                    <m:f>
                      <m:fPr>
                        <m:ctrlPr>
                          <a:rPr lang="en-US" sz="1100" b="0" i="1" kern="1200">
                            <a:latin typeface="Cambria Math" panose="02040503050406030204" pitchFamily="18" charset="0"/>
                          </a:rPr>
                        </m:ctrlPr>
                      </m:fPr>
                      <m:num>
                        <m:sSub>
                          <m:sSubPr>
                            <m:ctrlPr>
                              <a:rPr lang="en-US" sz="1100" b="0" i="1" kern="1200">
                                <a:latin typeface="Cambria Math" panose="02040503050406030204" pitchFamily="18" charset="0"/>
                              </a:rPr>
                            </m:ctrlPr>
                          </m:sSubPr>
                          <m:e>
                            <m:r>
                              <a:rPr lang="en-US" sz="1100" b="0" i="1" kern="1200">
                                <a:latin typeface="Cambria Math" panose="02040503050406030204" pitchFamily="18" charset="0"/>
                              </a:rPr>
                              <m:t>(</m:t>
                            </m:r>
                            <m:r>
                              <a:rPr lang="en-US" sz="1100" b="0" i="1" kern="1200">
                                <a:latin typeface="Cambria Math" panose="02040503050406030204" pitchFamily="18" charset="0"/>
                              </a:rPr>
                              <m:t>𝐶</m:t>
                            </m:r>
                          </m:e>
                          <m:sub>
                            <m:r>
                              <a:rPr lang="en-US" sz="1100" b="0" i="1" kern="1200">
                                <a:latin typeface="Cambria Math" panose="02040503050406030204" pitchFamily="18" charset="0"/>
                              </a:rPr>
                              <m:t>𝑠𝑜𝑖𝑙</m:t>
                            </m:r>
                          </m:sub>
                        </m:sSub>
                        <m:r>
                          <a:rPr lang="en-US" sz="1100" b="0" i="1" kern="1200">
                            <a:latin typeface="Cambria Math" panose="02040503050406030204" pitchFamily="18" charset="0"/>
                            <a:ea typeface="Cambria Math" panose="02040503050406030204" pitchFamily="18" charset="0"/>
                          </a:rPr>
                          <m:t>×</m:t>
                        </m:r>
                        <m:r>
                          <a:rPr lang="en-US" sz="1100" b="0" i="1" kern="1200">
                            <a:latin typeface="Cambria Math" panose="02040503050406030204" pitchFamily="18" charset="0"/>
                            <a:ea typeface="Cambria Math" panose="02040503050406030204" pitchFamily="18" charset="0"/>
                          </a:rPr>
                          <m:t>𝐶𝐹</m:t>
                        </m:r>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𝐼𝑅</m:t>
                        </m:r>
                        <m:r>
                          <a:rPr lang="en-US" sz="1100" b="0" i="1" kern="1200">
                            <a:latin typeface="Cambria Math" panose="02040503050406030204" pitchFamily="18" charset="0"/>
                            <a:ea typeface="Cambria Math" panose="02040503050406030204" pitchFamily="18" charset="0"/>
                          </a:rPr>
                          <m:t>)</m:t>
                        </m:r>
                      </m:num>
                      <m:den>
                        <m:r>
                          <a:rPr lang="en-US" sz="1100" b="0" i="1" kern="1200">
                            <a:latin typeface="Cambria Math" panose="02040503050406030204" pitchFamily="18" charset="0"/>
                          </a:rPr>
                          <m:t>(</m:t>
                        </m:r>
                        <m:r>
                          <a:rPr lang="en-US" sz="1100" b="0" i="1" kern="1200">
                            <a:latin typeface="Cambria Math" panose="02040503050406030204" pitchFamily="18" charset="0"/>
                          </a:rPr>
                          <m:t>𝐵𝑊</m:t>
                        </m:r>
                        <m:r>
                          <a:rPr lang="en-US" sz="1100" b="0" i="1" kern="1200">
                            <a:latin typeface="Cambria Math" panose="02040503050406030204" pitchFamily="18" charset="0"/>
                            <a:ea typeface="Cambria Math" panose="02040503050406030204" pitchFamily="18" charset="0"/>
                          </a:rPr>
                          <m:t>×</m:t>
                        </m:r>
                        <m:sSub>
                          <m:sSubPr>
                            <m:ctrlPr>
                              <a:rPr lang="en-US" sz="1100" b="0" i="1" kern="1200">
                                <a:latin typeface="Cambria Math" panose="02040503050406030204" pitchFamily="18" charset="0"/>
                                <a:ea typeface="Cambria Math" panose="02040503050406030204" pitchFamily="18" charset="0"/>
                              </a:rPr>
                            </m:ctrlPr>
                          </m:sSubPr>
                          <m:e>
                            <m:r>
                              <a:rPr lang="en-US" sz="1100" b="0" i="1" kern="1200">
                                <a:latin typeface="Cambria Math" panose="02040503050406030204" pitchFamily="18" charset="0"/>
                                <a:ea typeface="Cambria Math" panose="02040503050406030204" pitchFamily="18" charset="0"/>
                              </a:rPr>
                              <m:t>𝐴𝑇</m:t>
                            </m:r>
                          </m:e>
                          <m:sub>
                            <m:r>
                              <a:rPr lang="en-US" sz="1100" b="0" i="1" kern="1200">
                                <a:latin typeface="Cambria Math" panose="02040503050406030204" pitchFamily="18" charset="0"/>
                                <a:ea typeface="Cambria Math" panose="02040503050406030204" pitchFamily="18" charset="0"/>
                              </a:rPr>
                              <m:t>𝐸𝐹</m:t>
                            </m:r>
                          </m:sub>
                        </m:sSub>
                        <m:r>
                          <a:rPr lang="en-US" sz="1100" b="0" i="1" kern="1200">
                            <a:latin typeface="Cambria Math" panose="02040503050406030204" pitchFamily="18" charset="0"/>
                            <a:ea typeface="Cambria Math" panose="02040503050406030204" pitchFamily="18" charset="0"/>
                          </a:rPr>
                          <m:t>)</m:t>
                        </m:r>
                      </m:den>
                    </m:f>
                  </m:oMath>
                </m:oMathPara>
              </a14:m>
              <a:endParaRPr lang="en-US" sz="1100" kern="1200"/>
            </a:p>
          </xdr:txBody>
        </xdr:sp>
      </mc:Choice>
      <mc:Fallback xmlns="">
        <xdr:sp macro="" textlink="">
          <xdr:nvSpPr>
            <xdr:cNvPr id="3" name="TextBox 2">
              <a:extLst>
                <a:ext uri="{FF2B5EF4-FFF2-40B4-BE49-F238E27FC236}">
                  <a16:creationId xmlns:a16="http://schemas.microsoft.com/office/drawing/2014/main" id="{059EED1F-5307-42BD-8B5D-A29877FE34C4}"/>
                </a:ext>
              </a:extLst>
            </xdr:cNvPr>
            <xdr:cNvSpPr txBox="1"/>
          </xdr:nvSpPr>
          <xdr:spPr>
            <a:xfrm>
              <a:off x="645941" y="3547111"/>
              <a:ext cx="2714076" cy="35246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kern="1200">
                  <a:latin typeface="Cambria Math" panose="02040503050406030204" pitchFamily="18" charset="0"/>
                </a:rPr>
                <a:t>𝐴𝑐𝑢𝑡𝑒 𝐷𝑜𝑠𝑒 𝑅𝑎𝑡𝑒 (𝐴𝐷𝑅)=  (〖(𝐶〗_𝑠𝑜𝑖𝑙</a:t>
              </a:r>
              <a:r>
                <a:rPr lang="en-US" sz="1100" b="0" i="0" kern="1200">
                  <a:latin typeface="Cambria Math" panose="02040503050406030204" pitchFamily="18" charset="0"/>
                  <a:ea typeface="Cambria Math" panose="02040503050406030204" pitchFamily="18" charset="0"/>
                </a:rPr>
                <a:t>×𝐶𝐹</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𝐼𝑅</a:t>
              </a:r>
              <a:r>
                <a:rPr lang="en-US" sz="1100" b="0" i="0" kern="1200">
                  <a:latin typeface="Cambria Math" panose="02040503050406030204" pitchFamily="18" charset="0"/>
                  <a:ea typeface="Cambria Math" panose="02040503050406030204" pitchFamily="18" charset="0"/>
                </a:rPr>
                <a:t>))/(</a:t>
              </a:r>
              <a:r>
                <a:rPr lang="en-US" sz="1100" b="0" i="0" kern="1200">
                  <a:latin typeface="Cambria Math" panose="02040503050406030204" pitchFamily="18" charset="0"/>
                </a:rPr>
                <a:t>(𝐵𝑊</a:t>
              </a:r>
              <a:r>
                <a:rPr lang="en-US" sz="1100" b="0" i="0" kern="1200">
                  <a:latin typeface="Cambria Math" panose="02040503050406030204" pitchFamily="18" charset="0"/>
                  <a:ea typeface="Cambria Math" panose="02040503050406030204" pitchFamily="18" charset="0"/>
                </a:rPr>
                <a:t>×〖𝐴𝑇〗_𝐸𝐹))</a:t>
              </a:r>
              <a:endParaRPr lang="en-US" sz="1100" kern="12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1927860</xdr:colOff>
      <xdr:row>10</xdr:row>
      <xdr:rowOff>57150</xdr:rowOff>
    </xdr:from>
    <xdr:ext cx="1264920" cy="39243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F38297E0-6E19-6C36-3966-AA8D60FDC12A}"/>
                </a:ext>
              </a:extLst>
            </xdr:cNvPr>
            <xdr:cNvSpPr txBox="1"/>
          </xdr:nvSpPr>
          <xdr:spPr>
            <a:xfrm>
              <a:off x="3832860" y="2891790"/>
              <a:ext cx="1264920" cy="3924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i="1" kern="1200">
                            <a:latin typeface="Cambria Math" panose="02040503050406030204" pitchFamily="18" charset="0"/>
                          </a:rPr>
                        </m:ctrlPr>
                      </m:sSubPr>
                      <m:e>
                        <m:r>
                          <a:rPr lang="en-US" sz="1100" b="0" i="1" kern="1200">
                            <a:latin typeface="Cambria Math" panose="02040503050406030204" pitchFamily="18" charset="0"/>
                          </a:rPr>
                          <m:t>𝐷</m:t>
                        </m:r>
                      </m:e>
                      <m:sub>
                        <m:r>
                          <a:rPr lang="en-US" sz="1100" b="0" i="1" kern="1200">
                            <a:latin typeface="Cambria Math" panose="02040503050406030204" pitchFamily="18" charset="0"/>
                          </a:rPr>
                          <m:t>𝑎</m:t>
                        </m:r>
                      </m:sub>
                    </m:sSub>
                    <m:r>
                      <a:rPr lang="en-US" sz="1100" b="0" i="1" kern="1200">
                        <a:latin typeface="Cambria Math" panose="02040503050406030204" pitchFamily="18" charset="0"/>
                      </a:rPr>
                      <m:t>=</m:t>
                    </m:r>
                    <m:f>
                      <m:fPr>
                        <m:ctrlPr>
                          <a:rPr lang="en-US" sz="1100" b="0" i="1" kern="1200">
                            <a:latin typeface="Cambria Math" panose="02040503050406030204" pitchFamily="18" charset="0"/>
                          </a:rPr>
                        </m:ctrlPr>
                      </m:fPr>
                      <m:num>
                        <m:r>
                          <a:rPr lang="en-US" sz="1100" b="0" i="1" kern="1200">
                            <a:latin typeface="Cambria Math" panose="02040503050406030204" pitchFamily="18" charset="0"/>
                          </a:rPr>
                          <m:t>1.9</m:t>
                        </m:r>
                      </m:num>
                      <m:den>
                        <m:sSup>
                          <m:sSupPr>
                            <m:ctrlPr>
                              <a:rPr lang="en-US" sz="1100" b="0" i="1" kern="1200">
                                <a:latin typeface="Cambria Math" panose="02040503050406030204" pitchFamily="18" charset="0"/>
                              </a:rPr>
                            </m:ctrlPr>
                          </m:sSupPr>
                          <m:e>
                            <m:r>
                              <a:rPr lang="en-US" sz="1100" b="0" i="1" kern="1200">
                                <a:latin typeface="Cambria Math" panose="02040503050406030204" pitchFamily="18" charset="0"/>
                              </a:rPr>
                              <m:t>𝑀𝑊</m:t>
                            </m:r>
                          </m:e>
                          <m:sup>
                            <m:r>
                              <a:rPr lang="en-US" sz="1100" b="0" i="1" kern="1200">
                                <a:latin typeface="Cambria Math" panose="02040503050406030204" pitchFamily="18" charset="0"/>
                              </a:rPr>
                              <m:t>2/3</m:t>
                            </m:r>
                          </m:sup>
                        </m:sSup>
                      </m:den>
                    </m:f>
                  </m:oMath>
                </m:oMathPara>
              </a14:m>
              <a:endParaRPr lang="en-US" sz="1100" kern="1200"/>
            </a:p>
          </xdr:txBody>
        </xdr:sp>
      </mc:Choice>
      <mc:Fallback xmlns="">
        <xdr:sp macro="" textlink="">
          <xdr:nvSpPr>
            <xdr:cNvPr id="2" name="TextBox 1">
              <a:extLst>
                <a:ext uri="{FF2B5EF4-FFF2-40B4-BE49-F238E27FC236}">
                  <a16:creationId xmlns:a16="http://schemas.microsoft.com/office/drawing/2014/main" id="{F38297E0-6E19-6C36-3966-AA8D60FDC12A}"/>
                </a:ext>
              </a:extLst>
            </xdr:cNvPr>
            <xdr:cNvSpPr txBox="1"/>
          </xdr:nvSpPr>
          <xdr:spPr>
            <a:xfrm>
              <a:off x="3832860" y="2891790"/>
              <a:ext cx="1264920" cy="3924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100" b="0" i="0" kern="1200">
                  <a:latin typeface="Cambria Math" panose="02040503050406030204" pitchFamily="18" charset="0"/>
                </a:rPr>
                <a:t>𝐷_𝑎=1.9/〖𝑀𝑊〗^(2/3) </a:t>
              </a:r>
              <a:endParaRPr lang="en-US" sz="1100" kern="1200"/>
            </a:p>
          </xdr:txBody>
        </xdr:sp>
      </mc:Fallback>
    </mc:AlternateContent>
    <xdr:clientData/>
  </xdr:oneCellAnchor>
  <xdr:oneCellAnchor>
    <xdr:from>
      <xdr:col>1</xdr:col>
      <xdr:colOff>2042160</xdr:colOff>
      <xdr:row>9</xdr:row>
      <xdr:rowOff>30480</xdr:rowOff>
    </xdr:from>
    <xdr:ext cx="1264920" cy="39243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74C2D0FF-070B-4330-AAF7-6DCFDE12B033}"/>
                </a:ext>
              </a:extLst>
            </xdr:cNvPr>
            <xdr:cNvSpPr txBox="1"/>
          </xdr:nvSpPr>
          <xdr:spPr>
            <a:xfrm>
              <a:off x="3947160" y="2446020"/>
              <a:ext cx="1264920" cy="3924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i="1" kern="1200">
                            <a:latin typeface="Cambria Math" panose="02040503050406030204" pitchFamily="18" charset="0"/>
                          </a:rPr>
                        </m:ctrlPr>
                      </m:sSubPr>
                      <m:e>
                        <m:r>
                          <a:rPr lang="en-US" sz="1100" b="0" i="1" kern="1200">
                            <a:latin typeface="Cambria Math" panose="02040503050406030204" pitchFamily="18" charset="0"/>
                          </a:rPr>
                          <m:t>𝐷</m:t>
                        </m:r>
                      </m:e>
                      <m:sub>
                        <m:r>
                          <a:rPr lang="en-US" sz="1100" b="0" i="1" kern="1200">
                            <a:latin typeface="Cambria Math" panose="02040503050406030204" pitchFamily="18" charset="0"/>
                          </a:rPr>
                          <m:t>𝑤</m:t>
                        </m:r>
                      </m:sub>
                    </m:sSub>
                    <m:r>
                      <a:rPr lang="en-US" sz="1100" b="0" i="1" kern="1200">
                        <a:latin typeface="Cambria Math" panose="02040503050406030204" pitchFamily="18" charset="0"/>
                      </a:rPr>
                      <m:t>=</m:t>
                    </m:r>
                    <m:f>
                      <m:fPr>
                        <m:ctrlPr>
                          <a:rPr lang="en-US" sz="1100" b="0" i="1" kern="1200">
                            <a:latin typeface="Cambria Math" panose="02040503050406030204" pitchFamily="18" charset="0"/>
                          </a:rPr>
                        </m:ctrlPr>
                      </m:fPr>
                      <m:num>
                        <m:r>
                          <a:rPr lang="en-US" sz="1100" b="0" i="1" kern="1200">
                            <a:latin typeface="Cambria Math" panose="02040503050406030204" pitchFamily="18" charset="0"/>
                          </a:rPr>
                          <m:t>2.2</m:t>
                        </m:r>
                        <m:r>
                          <a:rPr lang="en-US" sz="1100" b="0" i="1" kern="1200">
                            <a:latin typeface="Cambria Math" panose="02040503050406030204" pitchFamily="18" charset="0"/>
                            <a:ea typeface="Cambria Math" panose="02040503050406030204" pitchFamily="18" charset="0"/>
                          </a:rPr>
                          <m:t>×</m:t>
                        </m:r>
                        <m:sSup>
                          <m:sSupPr>
                            <m:ctrlPr>
                              <a:rPr lang="en-US" sz="1100" b="0" i="1" kern="1200">
                                <a:latin typeface="Cambria Math" panose="02040503050406030204" pitchFamily="18" charset="0"/>
                                <a:ea typeface="Cambria Math" panose="02040503050406030204" pitchFamily="18" charset="0"/>
                              </a:rPr>
                            </m:ctrlPr>
                          </m:sSupPr>
                          <m:e>
                            <m:r>
                              <a:rPr lang="en-US" sz="1100" b="0" i="1" kern="1200">
                                <a:latin typeface="Cambria Math" panose="02040503050406030204" pitchFamily="18" charset="0"/>
                                <a:ea typeface="Cambria Math" panose="02040503050406030204" pitchFamily="18" charset="0"/>
                              </a:rPr>
                              <m:t>10</m:t>
                            </m:r>
                          </m:e>
                          <m:sup>
                            <m:r>
                              <a:rPr lang="en-US" sz="1100" b="0" i="1" kern="1200">
                                <a:latin typeface="Cambria Math" panose="02040503050406030204" pitchFamily="18" charset="0"/>
                                <a:ea typeface="Cambria Math" panose="02040503050406030204" pitchFamily="18" charset="0"/>
                              </a:rPr>
                              <m:t>−4</m:t>
                            </m:r>
                          </m:sup>
                        </m:sSup>
                      </m:num>
                      <m:den>
                        <m:sSup>
                          <m:sSupPr>
                            <m:ctrlPr>
                              <a:rPr lang="en-US" sz="1100" b="0" i="1" kern="1200">
                                <a:latin typeface="Cambria Math" panose="02040503050406030204" pitchFamily="18" charset="0"/>
                              </a:rPr>
                            </m:ctrlPr>
                          </m:sSupPr>
                          <m:e>
                            <m:r>
                              <a:rPr lang="en-US" sz="1100" b="0" i="1" kern="1200">
                                <a:latin typeface="Cambria Math" panose="02040503050406030204" pitchFamily="18" charset="0"/>
                              </a:rPr>
                              <m:t>𝑀𝑊</m:t>
                            </m:r>
                          </m:e>
                          <m:sup>
                            <m:r>
                              <a:rPr lang="en-US" sz="1100" b="0" i="1" kern="1200">
                                <a:latin typeface="Cambria Math" panose="02040503050406030204" pitchFamily="18" charset="0"/>
                              </a:rPr>
                              <m:t>2/3</m:t>
                            </m:r>
                          </m:sup>
                        </m:sSup>
                      </m:den>
                    </m:f>
                  </m:oMath>
                </m:oMathPara>
              </a14:m>
              <a:endParaRPr lang="en-US" sz="1100" kern="1200"/>
            </a:p>
          </xdr:txBody>
        </xdr:sp>
      </mc:Choice>
      <mc:Fallback xmlns="">
        <xdr:sp macro="" textlink="">
          <xdr:nvSpPr>
            <xdr:cNvPr id="3" name="TextBox 2">
              <a:extLst>
                <a:ext uri="{FF2B5EF4-FFF2-40B4-BE49-F238E27FC236}">
                  <a16:creationId xmlns:a16="http://schemas.microsoft.com/office/drawing/2014/main" id="{74C2D0FF-070B-4330-AAF7-6DCFDE12B033}"/>
                </a:ext>
              </a:extLst>
            </xdr:cNvPr>
            <xdr:cNvSpPr txBox="1"/>
          </xdr:nvSpPr>
          <xdr:spPr>
            <a:xfrm>
              <a:off x="3947160" y="2446020"/>
              <a:ext cx="1264920" cy="3924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100" b="0" i="0" kern="1200">
                  <a:latin typeface="Cambria Math" panose="02040503050406030204" pitchFamily="18" charset="0"/>
                </a:rPr>
                <a:t>𝐷_𝑤=(2.2</a:t>
              </a:r>
              <a:r>
                <a:rPr lang="en-US" sz="1100" b="0" i="0" kern="1200">
                  <a:latin typeface="Cambria Math" panose="02040503050406030204" pitchFamily="18" charset="0"/>
                  <a:ea typeface="Cambria Math" panose="02040503050406030204" pitchFamily="18" charset="0"/>
                </a:rPr>
                <a:t>×10^(−4))/〖</a:t>
              </a:r>
              <a:r>
                <a:rPr lang="en-US" sz="1100" b="0" i="0" kern="1200">
                  <a:latin typeface="Cambria Math" panose="02040503050406030204" pitchFamily="18" charset="0"/>
                </a:rPr>
                <a:t>𝑀𝑊〗^(2/3) </a:t>
              </a:r>
              <a:endParaRPr lang="en-US" sz="1100" kern="12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hyperlink" Target="mailto:simpletreat@rivm.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C817B-FD5A-4D27-8BB4-9AAA533AB0EF}">
  <sheetPr codeName="Sheet1"/>
  <dimension ref="B2:H16"/>
  <sheetViews>
    <sheetView tabSelected="1" zoomScale="90" zoomScaleNormal="90" workbookViewId="0">
      <selection activeCell="B6" sqref="B6:H10"/>
    </sheetView>
  </sheetViews>
  <sheetFormatPr defaultRowHeight="14.5" x14ac:dyDescent="0.35"/>
  <cols>
    <col min="1" max="1" width="10.6328125" customWidth="1"/>
  </cols>
  <sheetData>
    <row r="2" spans="2:8" ht="15.5" x14ac:dyDescent="0.35">
      <c r="B2" s="203" t="s">
        <v>0</v>
      </c>
      <c r="C2" s="203"/>
      <c r="D2" s="203"/>
      <c r="E2" s="203"/>
      <c r="F2" s="203"/>
      <c r="G2" s="203"/>
      <c r="H2" s="203"/>
    </row>
    <row r="3" spans="2:8" ht="15.5" x14ac:dyDescent="0.35">
      <c r="D3" s="204" t="s">
        <v>1</v>
      </c>
      <c r="E3" s="205"/>
      <c r="F3" s="205"/>
    </row>
    <row r="4" spans="2:8" x14ac:dyDescent="0.35">
      <c r="C4" s="58"/>
    </row>
    <row r="5" spans="2:8" ht="20" x14ac:dyDescent="0.35">
      <c r="B5" s="59"/>
      <c r="C5" s="59"/>
      <c r="D5" s="59"/>
      <c r="E5" s="59"/>
      <c r="F5" s="59"/>
    </row>
    <row r="6" spans="2:8" ht="15" customHeight="1" x14ac:dyDescent="0.35">
      <c r="B6" s="207" t="s">
        <v>2</v>
      </c>
      <c r="C6" s="207"/>
      <c r="D6" s="207"/>
      <c r="E6" s="207"/>
      <c r="F6" s="207"/>
      <c r="G6" s="207"/>
      <c r="H6" s="207"/>
    </row>
    <row r="7" spans="2:8" ht="15" customHeight="1" x14ac:dyDescent="0.35">
      <c r="B7" s="207"/>
      <c r="C7" s="207"/>
      <c r="D7" s="207"/>
      <c r="E7" s="207"/>
      <c r="F7" s="207"/>
      <c r="G7" s="207"/>
      <c r="H7" s="207"/>
    </row>
    <row r="8" spans="2:8" ht="15" customHeight="1" x14ac:dyDescent="0.35">
      <c r="B8" s="207"/>
      <c r="C8" s="207"/>
      <c r="D8" s="207"/>
      <c r="E8" s="207"/>
      <c r="F8" s="207"/>
      <c r="G8" s="207"/>
      <c r="H8" s="207"/>
    </row>
    <row r="9" spans="2:8" ht="15" customHeight="1" x14ac:dyDescent="0.35">
      <c r="B9" s="207"/>
      <c r="C9" s="207"/>
      <c r="D9" s="207"/>
      <c r="E9" s="207"/>
      <c r="F9" s="207"/>
      <c r="G9" s="207"/>
      <c r="H9" s="207"/>
    </row>
    <row r="10" spans="2:8" ht="31.25" customHeight="1" x14ac:dyDescent="0.35">
      <c r="B10" s="207"/>
      <c r="C10" s="207"/>
      <c r="D10" s="207"/>
      <c r="E10" s="207"/>
      <c r="F10" s="207"/>
      <c r="G10" s="207"/>
      <c r="H10" s="207"/>
    </row>
    <row r="11" spans="2:8" ht="20" x14ac:dyDescent="0.35">
      <c r="B11" s="59"/>
      <c r="C11" s="59"/>
      <c r="D11" s="59"/>
      <c r="E11" s="59"/>
      <c r="F11" s="59"/>
    </row>
    <row r="12" spans="2:8" ht="22.5" x14ac:dyDescent="0.35">
      <c r="B12" s="206" t="s">
        <v>3</v>
      </c>
      <c r="C12" s="206"/>
      <c r="D12" s="206"/>
      <c r="E12" s="206"/>
      <c r="F12" s="206"/>
      <c r="G12" s="206"/>
      <c r="H12" s="206"/>
    </row>
    <row r="14" spans="2:8" x14ac:dyDescent="0.35">
      <c r="B14" s="1"/>
      <c r="C14" s="1"/>
      <c r="D14" s="1"/>
      <c r="E14" s="1"/>
      <c r="F14" s="1"/>
    </row>
    <row r="15" spans="2:8" ht="17.5" x14ac:dyDescent="0.35">
      <c r="C15" s="60"/>
      <c r="D15" s="202" t="s">
        <v>1</v>
      </c>
      <c r="E15" s="202"/>
      <c r="F15" s="202"/>
      <c r="G15" s="60"/>
      <c r="H15" s="60"/>
    </row>
    <row r="16" spans="2:8" x14ac:dyDescent="0.35">
      <c r="B16" s="1"/>
      <c r="C16" s="1"/>
      <c r="D16" s="1"/>
      <c r="E16" s="1"/>
      <c r="F16" s="1"/>
    </row>
  </sheetData>
  <sheetProtection algorithmName="SHA-512" hashValue="qacqVJ/RPnUluucxiaHy1BSXUjbEaBCXIATIv51lsabx1fqHFs1ozcjEZp4xmzSMe3K6VNCc9WHW1Q+3UquRqA==" saltValue="yO/rktiH1VHeCglA/2pEnA==" spinCount="100000" sheet="1" objects="1" scenarios="1" formatCells="0" formatColumns="0" formatRows="0"/>
  <mergeCells count="5">
    <mergeCell ref="D15:F15"/>
    <mergeCell ref="B2:H2"/>
    <mergeCell ref="D3:F3"/>
    <mergeCell ref="B12:H12"/>
    <mergeCell ref="B6:H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7189-C5CB-4140-B6B6-7AB595703AC8}">
  <sheetPr codeName="Sheet10"/>
  <dimension ref="A1:L31"/>
  <sheetViews>
    <sheetView zoomScale="85" zoomScaleNormal="85" workbookViewId="0">
      <selection activeCell="Q22" sqref="Q22"/>
    </sheetView>
  </sheetViews>
  <sheetFormatPr defaultColWidth="8.90625" defaultRowHeight="15.5" x14ac:dyDescent="0.35"/>
  <cols>
    <col min="1" max="1" width="9.08984375" style="108" customWidth="1"/>
    <col min="2" max="2" width="18.90625" style="108" customWidth="1"/>
    <col min="3" max="3" width="7" style="108" customWidth="1"/>
    <col min="4" max="4" width="13.90625" style="108" customWidth="1"/>
    <col min="5" max="5" width="15" style="108" customWidth="1"/>
    <col min="6" max="6" width="12.6328125" style="108" customWidth="1"/>
    <col min="7" max="7" width="12.6328125" style="139" customWidth="1"/>
    <col min="8" max="8" width="13.6328125" style="139" customWidth="1"/>
    <col min="9" max="9" width="15.90625" style="139" customWidth="1"/>
    <col min="10" max="16384" width="8.90625" style="139"/>
  </cols>
  <sheetData>
    <row r="1" spans="1:12" x14ac:dyDescent="0.35">
      <c r="A1" s="190" t="s">
        <v>243</v>
      </c>
      <c r="B1" s="190" t="s">
        <v>244</v>
      </c>
      <c r="C1" s="190" t="s">
        <v>245</v>
      </c>
      <c r="D1" s="190" t="s">
        <v>246</v>
      </c>
      <c r="E1" s="190" t="s">
        <v>247</v>
      </c>
      <c r="F1" s="190" t="s">
        <v>248</v>
      </c>
      <c r="G1" s="191"/>
      <c r="H1" s="191"/>
      <c r="L1" s="191"/>
    </row>
    <row r="2" spans="1:12" x14ac:dyDescent="0.35">
      <c r="A2" s="193" t="s">
        <v>302</v>
      </c>
      <c r="B2" s="193" t="s">
        <v>303</v>
      </c>
      <c r="C2" s="193" t="s">
        <v>304</v>
      </c>
      <c r="D2" s="194">
        <v>42597</v>
      </c>
      <c r="E2" s="193" t="s">
        <v>305</v>
      </c>
      <c r="F2" s="193">
        <v>159</v>
      </c>
      <c r="G2" s="191"/>
      <c r="L2" s="191"/>
    </row>
    <row r="3" spans="1:12" x14ac:dyDescent="0.35">
      <c r="A3" s="193" t="s">
        <v>302</v>
      </c>
      <c r="B3" s="193" t="s">
        <v>303</v>
      </c>
      <c r="C3" s="193" t="s">
        <v>304</v>
      </c>
      <c r="D3" s="194">
        <v>42597</v>
      </c>
      <c r="E3" s="193" t="s">
        <v>306</v>
      </c>
      <c r="F3" s="193">
        <v>189</v>
      </c>
      <c r="G3" s="191"/>
      <c r="H3" s="191"/>
      <c r="I3" s="214" t="s">
        <v>254</v>
      </c>
      <c r="J3" s="215"/>
      <c r="K3" s="216"/>
      <c r="L3" s="191"/>
    </row>
    <row r="4" spans="1:12" x14ac:dyDescent="0.35">
      <c r="A4" s="193" t="s">
        <v>302</v>
      </c>
      <c r="B4" s="193" t="s">
        <v>303</v>
      </c>
      <c r="C4" s="193" t="s">
        <v>304</v>
      </c>
      <c r="D4" s="194">
        <v>42597</v>
      </c>
      <c r="E4" s="193" t="s">
        <v>307</v>
      </c>
      <c r="F4" s="193">
        <v>175</v>
      </c>
      <c r="G4" s="191"/>
      <c r="H4" s="191"/>
      <c r="I4" s="195"/>
      <c r="J4" s="196" t="s">
        <v>256</v>
      </c>
      <c r="K4" s="197" t="s">
        <v>106</v>
      </c>
      <c r="L4" s="191"/>
    </row>
    <row r="5" spans="1:12" x14ac:dyDescent="0.35">
      <c r="A5" s="193" t="s">
        <v>302</v>
      </c>
      <c r="B5" s="193" t="s">
        <v>303</v>
      </c>
      <c r="C5" s="193" t="s">
        <v>304</v>
      </c>
      <c r="D5" s="194">
        <v>42691</v>
      </c>
      <c r="E5" s="193" t="s">
        <v>308</v>
      </c>
      <c r="F5" s="193">
        <v>388</v>
      </c>
      <c r="G5" s="191"/>
      <c r="H5" s="191"/>
      <c r="I5" s="185" t="s">
        <v>258</v>
      </c>
      <c r="J5" s="198">
        <v>381.97666670000001</v>
      </c>
      <c r="K5" s="198">
        <v>0.38197666699999999</v>
      </c>
      <c r="L5" s="191"/>
    </row>
    <row r="6" spans="1:12" x14ac:dyDescent="0.35">
      <c r="A6" s="193" t="s">
        <v>302</v>
      </c>
      <c r="B6" s="193" t="s">
        <v>303</v>
      </c>
      <c r="C6" s="193" t="s">
        <v>304</v>
      </c>
      <c r="D6" s="194">
        <v>42691</v>
      </c>
      <c r="E6" s="193" t="s">
        <v>309</v>
      </c>
      <c r="F6" s="193">
        <v>297</v>
      </c>
      <c r="G6" s="191"/>
      <c r="H6" s="191"/>
      <c r="I6" s="185" t="s">
        <v>260</v>
      </c>
      <c r="J6" s="199">
        <v>430.5</v>
      </c>
      <c r="K6" s="200">
        <v>0.43049999999999999</v>
      </c>
      <c r="L6" s="191"/>
    </row>
    <row r="7" spans="1:12" x14ac:dyDescent="0.35">
      <c r="A7" s="193" t="s">
        <v>302</v>
      </c>
      <c r="B7" s="193" t="s">
        <v>303</v>
      </c>
      <c r="C7" s="193" t="s">
        <v>304</v>
      </c>
      <c r="D7" s="194">
        <v>42691</v>
      </c>
      <c r="E7" s="193" t="s">
        <v>310</v>
      </c>
      <c r="F7" s="193">
        <v>376</v>
      </c>
      <c r="G7" s="191"/>
      <c r="H7" s="191"/>
      <c r="I7" s="185" t="s">
        <v>262</v>
      </c>
      <c r="J7" s="199">
        <v>659</v>
      </c>
      <c r="K7" s="199">
        <v>0.65900000000000003</v>
      </c>
      <c r="L7" s="191"/>
    </row>
    <row r="8" spans="1:12" x14ac:dyDescent="0.35">
      <c r="A8" s="193" t="s">
        <v>311</v>
      </c>
      <c r="B8" s="193" t="s">
        <v>312</v>
      </c>
      <c r="C8" s="193" t="s">
        <v>304</v>
      </c>
      <c r="D8" s="194">
        <v>42591</v>
      </c>
      <c r="E8" s="193" t="s">
        <v>313</v>
      </c>
      <c r="F8" s="193">
        <v>502</v>
      </c>
      <c r="G8" s="191"/>
      <c r="H8" s="191"/>
      <c r="I8" s="185" t="s">
        <v>267</v>
      </c>
      <c r="J8" s="199">
        <v>55</v>
      </c>
      <c r="K8" s="199">
        <v>5.5E-2</v>
      </c>
      <c r="L8" s="191"/>
    </row>
    <row r="9" spans="1:12" x14ac:dyDescent="0.35">
      <c r="A9" s="193" t="s">
        <v>311</v>
      </c>
      <c r="B9" s="193" t="s">
        <v>312</v>
      </c>
      <c r="C9" s="193" t="s">
        <v>304</v>
      </c>
      <c r="D9" s="194">
        <v>42591</v>
      </c>
      <c r="E9" s="193" t="s">
        <v>314</v>
      </c>
      <c r="F9" s="193">
        <v>558</v>
      </c>
      <c r="G9" s="191"/>
      <c r="H9" s="191"/>
      <c r="I9" s="185" t="s">
        <v>269</v>
      </c>
      <c r="J9" s="199">
        <v>636.4</v>
      </c>
      <c r="K9" s="200">
        <v>0.63639999999999997</v>
      </c>
      <c r="L9" s="191"/>
    </row>
    <row r="10" spans="1:12" x14ac:dyDescent="0.35">
      <c r="A10" s="193" t="s">
        <v>311</v>
      </c>
      <c r="B10" s="193" t="s">
        <v>312</v>
      </c>
      <c r="C10" s="193" t="s">
        <v>304</v>
      </c>
      <c r="D10" s="194">
        <v>42591</v>
      </c>
      <c r="E10" s="193" t="s">
        <v>315</v>
      </c>
      <c r="F10" s="193">
        <v>524</v>
      </c>
      <c r="G10" s="191"/>
      <c r="H10" s="191"/>
      <c r="I10" s="185" t="s">
        <v>271</v>
      </c>
      <c r="J10" s="200">
        <v>206.50457900000001</v>
      </c>
      <c r="K10" s="200">
        <v>0.20650457899999999</v>
      </c>
      <c r="L10" s="191"/>
    </row>
    <row r="11" spans="1:12" x14ac:dyDescent="0.35">
      <c r="A11" s="193" t="s">
        <v>311</v>
      </c>
      <c r="B11" s="193" t="s">
        <v>312</v>
      </c>
      <c r="C11" s="193" t="s">
        <v>304</v>
      </c>
      <c r="D11" s="194">
        <v>42682</v>
      </c>
      <c r="E11" s="193" t="s">
        <v>316</v>
      </c>
      <c r="F11" s="193">
        <v>505</v>
      </c>
      <c r="G11" s="191"/>
      <c r="H11" s="191"/>
      <c r="I11" s="191"/>
      <c r="J11" s="191"/>
      <c r="K11" s="191"/>
      <c r="L11" s="191"/>
    </row>
    <row r="12" spans="1:12" x14ac:dyDescent="0.35">
      <c r="A12" s="193" t="s">
        <v>311</v>
      </c>
      <c r="B12" s="193" t="s">
        <v>312</v>
      </c>
      <c r="C12" s="193" t="s">
        <v>304</v>
      </c>
      <c r="D12" s="194">
        <v>42682</v>
      </c>
      <c r="E12" s="193" t="s">
        <v>317</v>
      </c>
      <c r="F12" s="193">
        <v>550</v>
      </c>
      <c r="G12" s="191"/>
      <c r="H12" s="191"/>
      <c r="I12" s="191"/>
      <c r="J12" s="191"/>
      <c r="K12" s="191"/>
      <c r="L12" s="191"/>
    </row>
    <row r="13" spans="1:12" x14ac:dyDescent="0.35">
      <c r="A13" s="193" t="s">
        <v>311</v>
      </c>
      <c r="B13" s="193" t="s">
        <v>312</v>
      </c>
      <c r="C13" s="193" t="s">
        <v>304</v>
      </c>
      <c r="D13" s="194">
        <v>42682</v>
      </c>
      <c r="E13" s="193" t="s">
        <v>318</v>
      </c>
      <c r="F13" s="193">
        <v>523</v>
      </c>
      <c r="G13" s="191"/>
      <c r="H13" s="191"/>
      <c r="I13" s="191"/>
      <c r="J13" s="191"/>
      <c r="K13" s="191"/>
      <c r="L13" s="191"/>
    </row>
    <row r="14" spans="1:12" x14ac:dyDescent="0.35">
      <c r="A14" s="193" t="s">
        <v>319</v>
      </c>
      <c r="B14" s="193" t="s">
        <v>320</v>
      </c>
      <c r="C14" s="193" t="s">
        <v>321</v>
      </c>
      <c r="D14" s="194">
        <v>42528</v>
      </c>
      <c r="E14" s="193" t="s">
        <v>322</v>
      </c>
      <c r="F14" s="193">
        <v>370</v>
      </c>
      <c r="G14" s="191"/>
      <c r="H14" s="191"/>
      <c r="I14" s="191"/>
      <c r="J14" s="191"/>
      <c r="K14" s="191"/>
      <c r="L14" s="191"/>
    </row>
    <row r="15" spans="1:12" x14ac:dyDescent="0.35">
      <c r="A15" s="193" t="s">
        <v>319</v>
      </c>
      <c r="B15" s="193" t="s">
        <v>320</v>
      </c>
      <c r="C15" s="193" t="s">
        <v>321</v>
      </c>
      <c r="D15" s="194">
        <v>42528</v>
      </c>
      <c r="E15" s="193" t="s">
        <v>323</v>
      </c>
      <c r="F15" s="193">
        <v>347</v>
      </c>
      <c r="G15" s="191"/>
      <c r="H15" s="191"/>
      <c r="I15" s="191"/>
      <c r="J15" s="191"/>
      <c r="K15" s="191"/>
      <c r="L15" s="191"/>
    </row>
    <row r="16" spans="1:12" x14ac:dyDescent="0.35">
      <c r="A16" s="193" t="s">
        <v>319</v>
      </c>
      <c r="B16" s="193" t="s">
        <v>320</v>
      </c>
      <c r="C16" s="193" t="s">
        <v>321</v>
      </c>
      <c r="D16" s="194">
        <v>42528</v>
      </c>
      <c r="E16" s="193" t="s">
        <v>324</v>
      </c>
      <c r="F16" s="193">
        <v>385</v>
      </c>
      <c r="G16" s="191"/>
      <c r="H16" s="192"/>
      <c r="I16" s="191"/>
      <c r="J16" s="191"/>
      <c r="K16" s="191"/>
      <c r="L16" s="191"/>
    </row>
    <row r="17" spans="1:12" x14ac:dyDescent="0.35">
      <c r="A17" s="193" t="s">
        <v>319</v>
      </c>
      <c r="B17" s="193" t="s">
        <v>320</v>
      </c>
      <c r="C17" s="193" t="s">
        <v>321</v>
      </c>
      <c r="D17" s="194">
        <v>42689</v>
      </c>
      <c r="E17" s="193" t="s">
        <v>325</v>
      </c>
      <c r="F17" s="193">
        <v>528</v>
      </c>
      <c r="G17" s="191"/>
      <c r="H17" s="191"/>
      <c r="I17" s="191"/>
      <c r="J17" s="191"/>
      <c r="K17" s="191"/>
      <c r="L17" s="191"/>
    </row>
    <row r="18" spans="1:12" x14ac:dyDescent="0.35">
      <c r="A18" s="193" t="s">
        <v>319</v>
      </c>
      <c r="B18" s="193" t="s">
        <v>320</v>
      </c>
      <c r="C18" s="193" t="s">
        <v>321</v>
      </c>
      <c r="D18" s="194">
        <v>42689</v>
      </c>
      <c r="E18" s="193" t="s">
        <v>326</v>
      </c>
      <c r="F18" s="193">
        <v>545</v>
      </c>
      <c r="G18" s="191"/>
      <c r="H18" s="191"/>
      <c r="I18" s="191"/>
      <c r="J18" s="191"/>
      <c r="K18" s="191"/>
      <c r="L18" s="191"/>
    </row>
    <row r="19" spans="1:12" x14ac:dyDescent="0.35">
      <c r="A19" s="193" t="s">
        <v>319</v>
      </c>
      <c r="B19" s="193" t="s">
        <v>320</v>
      </c>
      <c r="C19" s="193" t="s">
        <v>321</v>
      </c>
      <c r="D19" s="194">
        <v>42689</v>
      </c>
      <c r="E19" s="193" t="s">
        <v>327</v>
      </c>
      <c r="F19" s="193">
        <v>565</v>
      </c>
      <c r="G19" s="191"/>
      <c r="H19" s="191"/>
      <c r="I19" s="191"/>
      <c r="J19" s="191"/>
      <c r="K19" s="191"/>
      <c r="L19" s="191"/>
    </row>
    <row r="20" spans="1:12" x14ac:dyDescent="0.35">
      <c r="A20" s="193" t="s">
        <v>328</v>
      </c>
      <c r="B20" s="193" t="s">
        <v>329</v>
      </c>
      <c r="C20" s="193" t="s">
        <v>330</v>
      </c>
      <c r="D20" s="194">
        <v>42548</v>
      </c>
      <c r="E20" s="193" t="s">
        <v>331</v>
      </c>
      <c r="F20" s="193">
        <v>91.1</v>
      </c>
      <c r="G20" s="191"/>
      <c r="H20" s="191"/>
      <c r="I20" s="191"/>
      <c r="J20" s="191"/>
      <c r="K20" s="191"/>
      <c r="L20" s="191"/>
    </row>
    <row r="21" spans="1:12" x14ac:dyDescent="0.35">
      <c r="A21" s="193" t="s">
        <v>328</v>
      </c>
      <c r="B21" s="193" t="s">
        <v>329</v>
      </c>
      <c r="C21" s="193" t="s">
        <v>330</v>
      </c>
      <c r="D21" s="194">
        <v>42548</v>
      </c>
      <c r="E21" s="193" t="s">
        <v>332</v>
      </c>
      <c r="F21" s="193">
        <v>55</v>
      </c>
      <c r="G21" s="191"/>
      <c r="H21" s="191"/>
      <c r="I21" s="191"/>
      <c r="J21" s="191"/>
      <c r="K21" s="191"/>
      <c r="L21" s="191"/>
    </row>
    <row r="22" spans="1:12" x14ac:dyDescent="0.35">
      <c r="A22" s="193" t="s">
        <v>328</v>
      </c>
      <c r="B22" s="193" t="s">
        <v>329</v>
      </c>
      <c r="C22" s="193" t="s">
        <v>330</v>
      </c>
      <c r="D22" s="194">
        <v>42548</v>
      </c>
      <c r="E22" s="193" t="s">
        <v>333</v>
      </c>
      <c r="F22" s="193">
        <v>63.7</v>
      </c>
      <c r="G22" s="191"/>
      <c r="H22" s="191"/>
      <c r="I22" s="191"/>
      <c r="J22" s="191"/>
      <c r="K22" s="191"/>
      <c r="L22" s="191"/>
    </row>
    <row r="23" spans="1:12" x14ac:dyDescent="0.35">
      <c r="A23" s="193" t="s">
        <v>328</v>
      </c>
      <c r="B23" s="193" t="s">
        <v>329</v>
      </c>
      <c r="C23" s="193" t="s">
        <v>330</v>
      </c>
      <c r="D23" s="194">
        <v>42639</v>
      </c>
      <c r="E23" s="193" t="s">
        <v>334</v>
      </c>
      <c r="F23" s="193">
        <v>70.400000000000006</v>
      </c>
      <c r="G23" s="191"/>
      <c r="H23" s="191"/>
      <c r="I23" s="191"/>
      <c r="J23" s="191"/>
      <c r="K23" s="191"/>
      <c r="L23" s="191"/>
    </row>
    <row r="24" spans="1:12" x14ac:dyDescent="0.35">
      <c r="A24" s="193" t="s">
        <v>328</v>
      </c>
      <c r="B24" s="193" t="s">
        <v>329</v>
      </c>
      <c r="C24" s="193" t="s">
        <v>330</v>
      </c>
      <c r="D24" s="194">
        <v>42639</v>
      </c>
      <c r="E24" s="193" t="s">
        <v>335</v>
      </c>
      <c r="F24" s="193">
        <v>66.900000000000006</v>
      </c>
      <c r="G24" s="191"/>
      <c r="H24" s="191"/>
      <c r="I24" s="191"/>
      <c r="J24" s="191"/>
      <c r="K24" s="191"/>
      <c r="L24" s="191"/>
    </row>
    <row r="25" spans="1:12" x14ac:dyDescent="0.35">
      <c r="A25" s="193" t="s">
        <v>328</v>
      </c>
      <c r="B25" s="193" t="s">
        <v>329</v>
      </c>
      <c r="C25" s="193" t="s">
        <v>330</v>
      </c>
      <c r="D25" s="194">
        <v>42639</v>
      </c>
      <c r="E25" s="193" t="s">
        <v>336</v>
      </c>
      <c r="F25" s="193">
        <v>59.2</v>
      </c>
      <c r="G25" s="191"/>
      <c r="H25" s="191"/>
      <c r="I25" s="191"/>
      <c r="J25" s="191"/>
      <c r="K25" s="191"/>
      <c r="L25" s="191"/>
    </row>
    <row r="26" spans="1:12" x14ac:dyDescent="0.35">
      <c r="A26" s="193" t="s">
        <v>337</v>
      </c>
      <c r="B26" s="193" t="s">
        <v>338</v>
      </c>
      <c r="C26" s="193" t="s">
        <v>295</v>
      </c>
      <c r="D26" s="194">
        <v>42585</v>
      </c>
      <c r="E26" s="193" t="s">
        <v>339</v>
      </c>
      <c r="F26" s="193">
        <v>602</v>
      </c>
      <c r="G26" s="191"/>
      <c r="H26" s="191"/>
      <c r="I26" s="191"/>
      <c r="J26" s="191"/>
      <c r="K26" s="191"/>
      <c r="L26" s="191"/>
    </row>
    <row r="27" spans="1:12" x14ac:dyDescent="0.35">
      <c r="A27" s="193" t="s">
        <v>337</v>
      </c>
      <c r="B27" s="193" t="s">
        <v>338</v>
      </c>
      <c r="C27" s="193" t="s">
        <v>295</v>
      </c>
      <c r="D27" s="194">
        <v>42585</v>
      </c>
      <c r="E27" s="193" t="s">
        <v>340</v>
      </c>
      <c r="F27" s="193">
        <v>563</v>
      </c>
      <c r="G27" s="191"/>
      <c r="H27" s="191"/>
      <c r="I27" s="191"/>
      <c r="J27" s="191"/>
      <c r="K27" s="191"/>
      <c r="L27" s="191"/>
    </row>
    <row r="28" spans="1:12" x14ac:dyDescent="0.35">
      <c r="A28" s="193" t="s">
        <v>337</v>
      </c>
      <c r="B28" s="193" t="s">
        <v>338</v>
      </c>
      <c r="C28" s="193" t="s">
        <v>295</v>
      </c>
      <c r="D28" s="194">
        <v>42585</v>
      </c>
      <c r="E28" s="193" t="s">
        <v>341</v>
      </c>
      <c r="F28" s="193">
        <v>473</v>
      </c>
      <c r="G28" s="191"/>
      <c r="H28" s="191"/>
      <c r="I28" s="191"/>
      <c r="J28" s="191"/>
      <c r="K28" s="191"/>
      <c r="L28" s="191"/>
    </row>
    <row r="29" spans="1:12" x14ac:dyDescent="0.35">
      <c r="A29" s="193" t="s">
        <v>337</v>
      </c>
      <c r="B29" s="193" t="s">
        <v>338</v>
      </c>
      <c r="C29" s="193" t="s">
        <v>295</v>
      </c>
      <c r="D29" s="194">
        <v>42674</v>
      </c>
      <c r="E29" s="193" t="s">
        <v>342</v>
      </c>
      <c r="F29" s="193">
        <v>659</v>
      </c>
      <c r="G29" s="191"/>
      <c r="H29" s="191"/>
      <c r="I29" s="191"/>
      <c r="J29" s="191"/>
      <c r="K29" s="191"/>
      <c r="L29" s="191"/>
    </row>
    <row r="30" spans="1:12" x14ac:dyDescent="0.35">
      <c r="A30" s="193" t="s">
        <v>337</v>
      </c>
      <c r="B30" s="193" t="s">
        <v>338</v>
      </c>
      <c r="C30" s="193" t="s">
        <v>295</v>
      </c>
      <c r="D30" s="194">
        <v>42674</v>
      </c>
      <c r="E30" s="193" t="s">
        <v>343</v>
      </c>
      <c r="F30" s="193">
        <v>649</v>
      </c>
      <c r="G30" s="191"/>
      <c r="H30" s="191"/>
      <c r="I30" s="191"/>
      <c r="J30" s="191"/>
      <c r="K30" s="191"/>
      <c r="L30" s="191"/>
    </row>
    <row r="31" spans="1:12" x14ac:dyDescent="0.35">
      <c r="A31" s="193" t="s">
        <v>337</v>
      </c>
      <c r="B31" s="193" t="s">
        <v>338</v>
      </c>
      <c r="C31" s="193" t="s">
        <v>295</v>
      </c>
      <c r="D31" s="194">
        <v>42674</v>
      </c>
      <c r="E31" s="193" t="s">
        <v>344</v>
      </c>
      <c r="F31" s="193">
        <v>621</v>
      </c>
      <c r="G31" s="191"/>
      <c r="H31" s="191"/>
      <c r="I31" s="191"/>
      <c r="J31" s="191"/>
      <c r="K31" s="191"/>
      <c r="L31" s="191"/>
    </row>
  </sheetData>
  <sheetProtection algorithmName="SHA-512" hashValue="b0MfAMS8gsJJ66R7z3d/ibIHnwycbBioM8YVqT7CMVlVwaoXbIsAO1TM8VkejBfc1AlEyL6kmdjJYxOSDKNcBA==" saltValue="N4oRCCBGHQ/RCxsy15KnlA==" spinCount="100000" sheet="1" objects="1" scenarios="1" formatCells="0" formatColumns="0" formatRows="0"/>
  <mergeCells count="1">
    <mergeCell ref="I3: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30E7-40B4-4003-BE4D-C0E7565BD55D}">
  <sheetPr codeName="Sheet2"/>
  <dimension ref="A1:D23"/>
  <sheetViews>
    <sheetView zoomScale="90" zoomScaleNormal="90" workbookViewId="0">
      <selection activeCell="B11" sqref="B11"/>
    </sheetView>
  </sheetViews>
  <sheetFormatPr defaultColWidth="9.08984375" defaultRowHeight="14" x14ac:dyDescent="0.3"/>
  <cols>
    <col min="1" max="1" width="34" style="67" customWidth="1"/>
    <col min="2" max="2" width="97.453125" style="67" customWidth="1"/>
    <col min="3" max="16384" width="9.08984375" style="67"/>
  </cols>
  <sheetData>
    <row r="1" spans="1:4" ht="15" x14ac:dyDescent="0.3">
      <c r="A1" s="66" t="s">
        <v>4</v>
      </c>
    </row>
    <row r="2" spans="1:4" ht="14.5" thickBot="1" x14ac:dyDescent="0.35">
      <c r="A2" s="165" t="s">
        <v>5</v>
      </c>
      <c r="B2" s="166" t="s">
        <v>6</v>
      </c>
      <c r="D2" s="68" t="s">
        <v>7</v>
      </c>
    </row>
    <row r="3" spans="1:4" x14ac:dyDescent="0.3">
      <c r="A3" s="130" t="s">
        <v>8</v>
      </c>
      <c r="B3" s="132" t="s">
        <v>9</v>
      </c>
    </row>
    <row r="4" spans="1:4" x14ac:dyDescent="0.3">
      <c r="A4" s="69" t="s">
        <v>10</v>
      </c>
      <c r="B4" s="72" t="s">
        <v>11</v>
      </c>
    </row>
    <row r="5" spans="1:4" x14ac:dyDescent="0.3">
      <c r="A5" s="69" t="s">
        <v>12</v>
      </c>
      <c r="B5" s="72" t="s">
        <v>13</v>
      </c>
    </row>
    <row r="6" spans="1:4" x14ac:dyDescent="0.3">
      <c r="A6" s="69" t="s">
        <v>14</v>
      </c>
      <c r="B6" s="72" t="s">
        <v>15</v>
      </c>
    </row>
    <row r="7" spans="1:4" ht="28" x14ac:dyDescent="0.3">
      <c r="A7" s="69" t="s">
        <v>16</v>
      </c>
      <c r="B7" s="72" t="s">
        <v>17</v>
      </c>
    </row>
    <row r="8" spans="1:4" x14ac:dyDescent="0.3">
      <c r="A8" s="69" t="s">
        <v>18</v>
      </c>
      <c r="B8" s="72" t="s">
        <v>19</v>
      </c>
    </row>
    <row r="9" spans="1:4" ht="28" x14ac:dyDescent="0.3">
      <c r="A9" s="69" t="s">
        <v>20</v>
      </c>
      <c r="B9" s="72" t="s">
        <v>21</v>
      </c>
    </row>
    <row r="10" spans="1:4" ht="16.5" customHeight="1" x14ac:dyDescent="0.3">
      <c r="A10" s="69" t="s">
        <v>345</v>
      </c>
      <c r="B10" s="72" t="s">
        <v>22</v>
      </c>
    </row>
    <row r="12" spans="1:4" ht="15" x14ac:dyDescent="0.3">
      <c r="A12" s="66" t="s">
        <v>23</v>
      </c>
    </row>
    <row r="13" spans="1:4" ht="14.5" thickBot="1" x14ac:dyDescent="0.35">
      <c r="A13" s="163" t="s">
        <v>24</v>
      </c>
      <c r="B13" s="164" t="s">
        <v>6</v>
      </c>
    </row>
    <row r="14" spans="1:4" ht="42.5" thickTop="1" x14ac:dyDescent="0.3">
      <c r="A14" s="131" t="s">
        <v>25</v>
      </c>
      <c r="B14" s="132" t="s">
        <v>26</v>
      </c>
    </row>
    <row r="15" spans="1:4" x14ac:dyDescent="0.3">
      <c r="A15" s="70" t="s">
        <v>27</v>
      </c>
      <c r="B15" s="73" t="s">
        <v>28</v>
      </c>
    </row>
    <row r="16" spans="1:4" ht="56" x14ac:dyDescent="0.3">
      <c r="A16" s="70" t="s">
        <v>29</v>
      </c>
      <c r="B16" s="74" t="s">
        <v>30</v>
      </c>
    </row>
    <row r="17" spans="1:2" x14ac:dyDescent="0.3">
      <c r="A17" s="70" t="s">
        <v>31</v>
      </c>
      <c r="B17" s="73" t="s">
        <v>32</v>
      </c>
    </row>
    <row r="18" spans="1:2" x14ac:dyDescent="0.3">
      <c r="A18" s="70" t="s">
        <v>33</v>
      </c>
      <c r="B18" s="72" t="s">
        <v>34</v>
      </c>
    </row>
    <row r="19" spans="1:2" x14ac:dyDescent="0.3">
      <c r="A19" s="71" t="s">
        <v>35</v>
      </c>
      <c r="B19" s="75" t="s">
        <v>36</v>
      </c>
    </row>
    <row r="20" spans="1:2" x14ac:dyDescent="0.3">
      <c r="A20" s="70" t="s">
        <v>37</v>
      </c>
      <c r="B20" s="72" t="s">
        <v>38</v>
      </c>
    </row>
    <row r="21" spans="1:2" ht="42" x14ac:dyDescent="0.3">
      <c r="A21" s="70" t="s">
        <v>39</v>
      </c>
      <c r="B21" s="72" t="s">
        <v>40</v>
      </c>
    </row>
    <row r="22" spans="1:2" ht="28" x14ac:dyDescent="0.3">
      <c r="A22" s="70" t="s">
        <v>41</v>
      </c>
      <c r="B22" s="72" t="s">
        <v>42</v>
      </c>
    </row>
    <row r="23" spans="1:2" ht="28" x14ac:dyDescent="0.3">
      <c r="A23" s="70" t="s">
        <v>43</v>
      </c>
      <c r="B23" s="72" t="s">
        <v>44</v>
      </c>
    </row>
  </sheetData>
  <sheetProtection algorithmName="SHA-512" hashValue="uDYOCDvpfl4fZ07Kx5VNK55P06E1v9vAwizPehFsyOj+04qq87TGyfhSOYTfEm7JEWpJguux5DA4qhtIRIvGqA==" saltValue="wJZNo+s2f9JAEhiBOpJspA==" spinCount="100000" sheet="1" objects="1" scenarios="1" formatCells="0" formatColumns="0" formatRows="0"/>
  <hyperlinks>
    <hyperlink ref="A3" location="'GenPop Risk Calculations'!A1" display="GenPop Risk Calculations" xr:uid="{DBAD641C-5BA2-4593-B400-6188FA1ADCE2}"/>
    <hyperlink ref="A4" location="'BST Runs - Crop'!A1" display="BST Runs - Crop" xr:uid="{CBDCE42F-2F68-4413-9B0D-E088703A7453}"/>
    <hyperlink ref="A5" location="'BST Runs - Pasture'!A1" display="BST Runs - Pasture" xr:uid="{96EF8655-A740-4021-ACDD-8B12707B4C1E}"/>
    <hyperlink ref="A6" location="'D4 P-Chem BST Inputs'!A1" display="D4 P-Chem BST Inputs" xr:uid="{2946C2D0-A38A-4E1C-90C5-4BBC22D9880E}"/>
    <hyperlink ref="A7" location="'SimpleTreat Inputs and Outputs'!A1" display="SimpleTreat Inputs and Outputs" xr:uid="{C628D810-D6A1-457B-81E5-8BB6EEC6ADDD}"/>
    <hyperlink ref="A10" location="'ECA Data - Non-industrial WWTPs'!A1" display="ECA Data - Non-industrial WWTPs" xr:uid="{29DE74F5-B4F5-420C-999C-279754DFD456}"/>
    <hyperlink ref="A9" location="'ECA Data - Industrial WWTPs'!A1" display="ECA Data - Industrial WWTPs" xr:uid="{A2658748-BF07-45D9-B9A6-B891C0BB1807}"/>
    <hyperlink ref="A8" location="'SimpleTreat About'!A1" display="SimpleTreat About" xr:uid="{A3052862-CB84-455A-83EE-8A42CD4CEC6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C0745-FBD1-4EDF-81AE-0822A4B41C21}">
  <sheetPr codeName="Sheet3"/>
  <dimension ref="A1:F49"/>
  <sheetViews>
    <sheetView zoomScaleNormal="100" workbookViewId="0">
      <selection activeCell="B31" sqref="B31"/>
    </sheetView>
  </sheetViews>
  <sheetFormatPr defaultColWidth="8.90625" defaultRowHeight="14" x14ac:dyDescent="0.3"/>
  <cols>
    <col min="1" max="1" width="9.08984375" style="82" customWidth="1"/>
    <col min="2" max="2" width="43.54296875" style="79" customWidth="1"/>
    <col min="3" max="3" width="24.6328125" style="79" customWidth="1"/>
    <col min="4" max="4" width="39.90625" style="79" customWidth="1"/>
    <col min="5" max="5" width="25.6328125" style="79" customWidth="1"/>
    <col min="6" max="6" width="41" style="79" bestFit="1" customWidth="1"/>
    <col min="7" max="16384" width="8.90625" style="79"/>
  </cols>
  <sheetData>
    <row r="1" spans="1:6" ht="17.5" x14ac:dyDescent="0.3">
      <c r="A1" s="76" t="s">
        <v>45</v>
      </c>
      <c r="B1" s="77"/>
      <c r="C1" s="78"/>
      <c r="D1" s="78"/>
    </row>
    <row r="2" spans="1:6" x14ac:dyDescent="0.3">
      <c r="A2" s="80"/>
      <c r="B2" s="77"/>
      <c r="F2" s="81" t="s">
        <v>46</v>
      </c>
    </row>
    <row r="3" spans="1:6" x14ac:dyDescent="0.3">
      <c r="B3" s="81" t="s">
        <v>47</v>
      </c>
    </row>
    <row r="4" spans="1:6" ht="14.5" thickBot="1" x14ac:dyDescent="0.35">
      <c r="A4" s="83"/>
      <c r="B4" s="161" t="s">
        <v>48</v>
      </c>
      <c r="C4" s="156" t="s">
        <v>49</v>
      </c>
      <c r="D4" s="84"/>
      <c r="E4" s="78"/>
    </row>
    <row r="5" spans="1:6" ht="14.5" thickTop="1" x14ac:dyDescent="0.3">
      <c r="B5" s="128" t="s">
        <v>50</v>
      </c>
      <c r="C5" s="127">
        <v>8.93</v>
      </c>
      <c r="D5" s="78"/>
      <c r="E5" s="78"/>
    </row>
    <row r="6" spans="1:6" x14ac:dyDescent="0.3">
      <c r="B6" s="104" t="s">
        <v>51</v>
      </c>
      <c r="C6" s="103">
        <v>3.6</v>
      </c>
      <c r="D6" s="78"/>
      <c r="E6" s="78"/>
    </row>
    <row r="8" spans="1:6" ht="16" x14ac:dyDescent="0.4">
      <c r="B8" s="86" t="s">
        <v>52</v>
      </c>
      <c r="D8" s="87"/>
    </row>
    <row r="9" spans="1:6" ht="16.5" thickBot="1" x14ac:dyDescent="0.35">
      <c r="B9" s="162" t="s">
        <v>53</v>
      </c>
      <c r="C9" s="156" t="s">
        <v>54</v>
      </c>
      <c r="D9" s="156" t="s">
        <v>55</v>
      </c>
    </row>
    <row r="10" spans="1:6" ht="14.5" thickTop="1" x14ac:dyDescent="0.3">
      <c r="B10" s="128" t="s">
        <v>56</v>
      </c>
      <c r="C10" s="129">
        <f>'BST Runs - Crop'!I6</f>
        <v>0.77436068979476402</v>
      </c>
      <c r="D10" s="123" t="s">
        <v>57</v>
      </c>
    </row>
    <row r="11" spans="1:6" x14ac:dyDescent="0.3">
      <c r="B11" s="105" t="s">
        <v>58</v>
      </c>
      <c r="C11" s="90">
        <f>'BST Runs - Crop'!I18</f>
        <v>7.2823572696785696E-5</v>
      </c>
      <c r="D11" s="85" t="s">
        <v>59</v>
      </c>
    </row>
    <row r="12" spans="1:6" x14ac:dyDescent="0.3">
      <c r="B12" s="104" t="s">
        <v>56</v>
      </c>
      <c r="C12" s="88">
        <f>'BST Runs - Pasture'!I7</f>
        <v>2.1845383777845799</v>
      </c>
      <c r="D12" s="85" t="s">
        <v>60</v>
      </c>
    </row>
    <row r="13" spans="1:6" x14ac:dyDescent="0.3">
      <c r="B13" s="105" t="s">
        <v>58</v>
      </c>
      <c r="C13" s="91">
        <f>'BST Runs - Pasture'!I18</f>
        <v>2.0544158744121899E-4</v>
      </c>
      <c r="D13" s="85" t="s">
        <v>61</v>
      </c>
    </row>
    <row r="14" spans="1:6" x14ac:dyDescent="0.3">
      <c r="B14" s="105" t="s">
        <v>62</v>
      </c>
      <c r="C14" s="91">
        <f>'BST Runs - Pasture'!I30</f>
        <v>2.4178090845601801E-5</v>
      </c>
      <c r="D14" s="85" t="s">
        <v>61</v>
      </c>
    </row>
    <row r="16" spans="1:6" x14ac:dyDescent="0.3">
      <c r="B16" s="81" t="s">
        <v>63</v>
      </c>
    </row>
    <row r="17" spans="2:6" x14ac:dyDescent="0.3">
      <c r="B17" s="172"/>
      <c r="C17" s="167"/>
    </row>
    <row r="18" spans="2:6" x14ac:dyDescent="0.3">
      <c r="B18" s="81"/>
      <c r="C18" s="168"/>
      <c r="D18" s="78"/>
    </row>
    <row r="19" spans="2:6" x14ac:dyDescent="0.3">
      <c r="B19" s="173"/>
      <c r="C19" s="169"/>
    </row>
    <row r="20" spans="2:6" x14ac:dyDescent="0.3">
      <c r="B20" s="167"/>
      <c r="C20" s="78"/>
      <c r="D20" s="78"/>
    </row>
    <row r="21" spans="2:6" x14ac:dyDescent="0.3">
      <c r="B21" s="171"/>
      <c r="C21" s="78"/>
      <c r="D21" s="78"/>
    </row>
    <row r="22" spans="2:6" x14ac:dyDescent="0.3">
      <c r="C22" s="170"/>
      <c r="D22" s="170"/>
      <c r="E22" s="92"/>
      <c r="F22" s="92"/>
    </row>
    <row r="23" spans="2:6" x14ac:dyDescent="0.3">
      <c r="B23" s="81" t="s">
        <v>64</v>
      </c>
    </row>
    <row r="24" spans="2:6" ht="14.5" thickBot="1" x14ac:dyDescent="0.35">
      <c r="B24" s="156" t="s">
        <v>65</v>
      </c>
      <c r="C24" s="156" t="s">
        <v>66</v>
      </c>
      <c r="D24" s="156" t="s">
        <v>67</v>
      </c>
    </row>
    <row r="25" spans="2:6" ht="14.5" thickTop="1" x14ac:dyDescent="0.3">
      <c r="B25" s="123" t="s">
        <v>68</v>
      </c>
      <c r="C25" s="126">
        <v>200</v>
      </c>
      <c r="D25" s="127" t="s">
        <v>69</v>
      </c>
      <c r="E25" s="81"/>
    </row>
    <row r="26" spans="2:6" x14ac:dyDescent="0.3">
      <c r="B26" s="85" t="s">
        <v>70</v>
      </c>
      <c r="C26" s="93">
        <v>9.1999999999999993</v>
      </c>
      <c r="D26" s="103" t="s">
        <v>71</v>
      </c>
    </row>
    <row r="27" spans="2:6" x14ac:dyDescent="0.3">
      <c r="B27" s="85" t="s">
        <v>72</v>
      </c>
      <c r="C27" s="93">
        <v>0.5</v>
      </c>
      <c r="D27" s="103" t="s">
        <v>73</v>
      </c>
    </row>
    <row r="28" spans="2:6" x14ac:dyDescent="0.3">
      <c r="B28" s="85" t="s">
        <v>74</v>
      </c>
      <c r="C28" s="93">
        <v>0.5</v>
      </c>
      <c r="D28" s="103" t="s">
        <v>73</v>
      </c>
    </row>
    <row r="29" spans="2:6" x14ac:dyDescent="0.3">
      <c r="B29" s="85" t="s">
        <v>75</v>
      </c>
      <c r="C29" s="93">
        <v>1</v>
      </c>
      <c r="D29" s="103" t="s">
        <v>76</v>
      </c>
    </row>
    <row r="30" spans="2:6" x14ac:dyDescent="0.3">
      <c r="B30" s="85" t="s">
        <v>77</v>
      </c>
      <c r="C30" s="93">
        <v>22</v>
      </c>
      <c r="D30" s="103" t="s">
        <v>76</v>
      </c>
    </row>
    <row r="31" spans="2:6" x14ac:dyDescent="0.3">
      <c r="B31" s="85" t="s">
        <v>78</v>
      </c>
      <c r="C31" s="93">
        <v>250</v>
      </c>
      <c r="D31" s="103" t="s">
        <v>76</v>
      </c>
    </row>
    <row r="32" spans="2:6" x14ac:dyDescent="0.3">
      <c r="B32" s="85" t="s">
        <v>79</v>
      </c>
      <c r="C32" s="94">
        <v>9.9999999999999995E-7</v>
      </c>
      <c r="D32" s="103" t="s">
        <v>80</v>
      </c>
    </row>
    <row r="33" spans="2:6" x14ac:dyDescent="0.3">
      <c r="B33" s="78"/>
      <c r="C33" s="95"/>
      <c r="D33" s="78"/>
    </row>
    <row r="34" spans="2:6" x14ac:dyDescent="0.3">
      <c r="B34" s="96" t="s">
        <v>81</v>
      </c>
    </row>
    <row r="35" spans="2:6" ht="14.5" thickBot="1" x14ac:dyDescent="0.35">
      <c r="B35" s="162" t="s">
        <v>53</v>
      </c>
      <c r="C35" s="156" t="s">
        <v>82</v>
      </c>
      <c r="D35" s="156" t="s">
        <v>83</v>
      </c>
      <c r="E35" s="156" t="s">
        <v>84</v>
      </c>
      <c r="F35" s="156" t="s">
        <v>55</v>
      </c>
    </row>
    <row r="36" spans="2:6" ht="14.5" thickTop="1" x14ac:dyDescent="0.3">
      <c r="B36" s="123" t="s">
        <v>56</v>
      </c>
      <c r="C36" s="124">
        <f>(C10*$C$25*$C$32)/($C$26*$C$27)</f>
        <v>3.3667856078033218E-5</v>
      </c>
      <c r="D36" s="125">
        <f>(C10*$C$25*$C$30*$C$28*$C$32)/($C$26*$C$27)</f>
        <v>3.7034641685836539E-4</v>
      </c>
      <c r="E36" s="124">
        <f>(C10*$C$25*$C$31*$C$28*$C$32)/($C$26*$C$27)</f>
        <v>4.2084820097541527E-3</v>
      </c>
      <c r="F36" s="123" t="s">
        <v>57</v>
      </c>
    </row>
    <row r="37" spans="2:6" x14ac:dyDescent="0.3">
      <c r="B37" s="89" t="s">
        <v>58</v>
      </c>
      <c r="C37" s="94">
        <f>(C11*$C$25*$C$32)/($C$26*$C$27)</f>
        <v>3.1662422911645959E-9</v>
      </c>
      <c r="D37" s="97">
        <f>(C11*$C$25*$C$30*$C$28*$C$32)/($C$26*$C$27)</f>
        <v>3.4828665202810554E-8</v>
      </c>
      <c r="E37" s="94">
        <f>(C11*$C$25*$C$31*$C$28*$C$32)/($C$26*$C$27)</f>
        <v>3.9578028639557449E-7</v>
      </c>
      <c r="F37" s="85" t="s">
        <v>59</v>
      </c>
    </row>
    <row r="38" spans="2:6" x14ac:dyDescent="0.3">
      <c r="B38" s="85" t="s">
        <v>56</v>
      </c>
      <c r="C38" s="98">
        <f>(C12*$C$25*$C$32)/($C$26*$C$27)</f>
        <v>9.4979929468894781E-5</v>
      </c>
      <c r="D38" s="99">
        <f>(C12*$C$25*$C$30*$C$28*$C$32)/($C$26*$C$27)</f>
        <v>1.0447792241578427E-3</v>
      </c>
      <c r="E38" s="98">
        <f>(C12*$C$25*$C$31*$C$28*$C$32)/($C$26*$C$27)</f>
        <v>1.1872491183611847E-2</v>
      </c>
      <c r="F38" s="85" t="s">
        <v>60</v>
      </c>
    </row>
    <row r="39" spans="2:6" x14ac:dyDescent="0.3">
      <c r="B39" s="89" t="s">
        <v>58</v>
      </c>
      <c r="C39" s="98">
        <f>(C13*$C$25*$C$32)/($C$26*$C$27)</f>
        <v>8.9322429322269135E-9</v>
      </c>
      <c r="D39" s="99">
        <f>(C13*$C$25*$C$30*$C$28*$C$32)/($C$26*$C$27)</f>
        <v>9.8254672254496055E-8</v>
      </c>
      <c r="E39" s="98">
        <f>(C13*$C$25*$C$31*$C$28*$C$32)/($C$26*$C$27)</f>
        <v>1.116530366528364E-6</v>
      </c>
      <c r="F39" s="85" t="s">
        <v>61</v>
      </c>
    </row>
    <row r="40" spans="2:6" x14ac:dyDescent="0.3">
      <c r="B40" s="89" t="s">
        <v>62</v>
      </c>
      <c r="C40" s="98">
        <f>(C14*$C$25*$C$32)/($C$26*$C$27)</f>
        <v>1.0512213411131216E-9</v>
      </c>
      <c r="D40" s="99">
        <f>(C14*$C$25*$C$30*$C$28*$C$32)/($C$26*$C$27)</f>
        <v>1.1563434752244341E-8</v>
      </c>
      <c r="E40" s="98">
        <f>(C14*$C$25*$C$31*$C$28*$C$32)/($C$26*$C$27)</f>
        <v>1.3140266763914021E-7</v>
      </c>
      <c r="F40" s="85" t="s">
        <v>61</v>
      </c>
    </row>
    <row r="41" spans="2:6" x14ac:dyDescent="0.3">
      <c r="D41" s="100"/>
    </row>
    <row r="42" spans="2:6" x14ac:dyDescent="0.3">
      <c r="B42" s="96" t="s">
        <v>85</v>
      </c>
      <c r="D42" s="100"/>
    </row>
    <row r="43" spans="2:6" ht="14.5" thickBot="1" x14ac:dyDescent="0.35">
      <c r="B43" s="162" t="s">
        <v>53</v>
      </c>
      <c r="C43" s="156" t="s">
        <v>86</v>
      </c>
      <c r="D43" s="156" t="s">
        <v>87</v>
      </c>
      <c r="E43" s="156" t="s">
        <v>88</v>
      </c>
      <c r="F43" s="156" t="s">
        <v>55</v>
      </c>
    </row>
    <row r="44" spans="2:6" ht="14.5" thickTop="1" x14ac:dyDescent="0.3">
      <c r="B44" s="123" t="s">
        <v>56</v>
      </c>
      <c r="C44" s="124">
        <f>$C$5/C36</f>
        <v>265238.15414033533</v>
      </c>
      <c r="D44" s="125">
        <f>$C$6/D36</f>
        <v>9720.6286766283938</v>
      </c>
      <c r="E44" s="124">
        <f>$C$6/E36</f>
        <v>855.41532354329865</v>
      </c>
      <c r="F44" s="123" t="s">
        <v>57</v>
      </c>
    </row>
    <row r="45" spans="2:6" x14ac:dyDescent="0.3">
      <c r="B45" s="89" t="s">
        <v>58</v>
      </c>
      <c r="C45" s="94">
        <f t="shared" ref="C45" si="0">$C$5/C37</f>
        <v>2820377968.205143</v>
      </c>
      <c r="D45" s="97">
        <f t="shared" ref="D45:E45" si="1">$C$6/D37</f>
        <v>103363134.33308068</v>
      </c>
      <c r="E45" s="94">
        <f t="shared" si="1"/>
        <v>9095955.8213110995</v>
      </c>
      <c r="F45" s="85" t="s">
        <v>59</v>
      </c>
    </row>
    <row r="46" spans="2:6" x14ac:dyDescent="0.3">
      <c r="B46" s="85" t="s">
        <v>56</v>
      </c>
      <c r="C46" s="98">
        <f>$C$5/C38</f>
        <v>94019.863458884836</v>
      </c>
      <c r="D46" s="99">
        <f t="shared" ref="D46:E46" si="2">$C$6/D38</f>
        <v>3445.7040461364695</v>
      </c>
      <c r="E46" s="98">
        <f t="shared" si="2"/>
        <v>303.22195606000935</v>
      </c>
      <c r="F46" s="85" t="s">
        <v>60</v>
      </c>
    </row>
    <row r="47" spans="2:6" x14ac:dyDescent="0.3">
      <c r="B47" s="89" t="s">
        <v>58</v>
      </c>
      <c r="C47" s="98">
        <f>$C$5/C39</f>
        <v>999748894.84713614</v>
      </c>
      <c r="D47" s="99">
        <f t="shared" ref="D47:E48" si="3">$C$6/D39</f>
        <v>36639478.992667109</v>
      </c>
      <c r="E47" s="98">
        <f t="shared" si="3"/>
        <v>3224274.1513547064</v>
      </c>
      <c r="F47" s="85" t="s">
        <v>61</v>
      </c>
    </row>
    <row r="48" spans="2:6" x14ac:dyDescent="0.3">
      <c r="B48" s="89" t="s">
        <v>62</v>
      </c>
      <c r="C48" s="98">
        <f>$C$5/C40</f>
        <v>8494880812.2028456</v>
      </c>
      <c r="D48" s="99">
        <f t="shared" si="3"/>
        <v>311326182.67260754</v>
      </c>
      <c r="E48" s="98">
        <f t="shared" si="3"/>
        <v>27396704.075189471</v>
      </c>
      <c r="F48" s="85" t="s">
        <v>61</v>
      </c>
    </row>
    <row r="49" spans="2:5" x14ac:dyDescent="0.3">
      <c r="B49" s="101" t="s">
        <v>89</v>
      </c>
      <c r="C49" s="102" t="s">
        <v>90</v>
      </c>
      <c r="D49" s="102" t="s">
        <v>90</v>
      </c>
      <c r="E49" s="102" t="s">
        <v>90</v>
      </c>
    </row>
  </sheetData>
  <sheetProtection algorithmName="SHA-512" hashValue="QCUBa5war21pv7e2GM+WB5DWuCDAf2NHSN8Fw6uAvEy97+PI6024jfFOiW+C6gM3vh7jrynQv4I9MSSNRJg3zw==" saltValue="GfsyXZXY7HGN+LNptwQx7g==" spinCount="100000" sheet="1" objects="1" scenarios="1" formatCells="0" formatColumns="0" formatRow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5D26-571C-41AA-9DF3-F3848DA85DEB}">
  <sheetPr codeName="Sheet4"/>
  <dimension ref="A1:BN32"/>
  <sheetViews>
    <sheetView zoomScale="80" zoomScaleNormal="80" workbookViewId="0">
      <selection activeCell="H17" sqref="H17"/>
    </sheetView>
  </sheetViews>
  <sheetFormatPr defaultColWidth="9.08984375" defaultRowHeight="15.5" x14ac:dyDescent="0.35"/>
  <cols>
    <col min="1" max="1" width="12.54296875" style="108" customWidth="1"/>
    <col min="2" max="2" width="9.08984375" style="108"/>
    <col min="3" max="3" width="10.36328125" style="108" customWidth="1"/>
    <col min="4" max="4" width="12.54296875" style="108" customWidth="1"/>
    <col min="5" max="5" width="14.6328125" style="108" bestFit="1" customWidth="1"/>
    <col min="6" max="6" width="9.08984375" style="108"/>
    <col min="7" max="7" width="16.90625" style="108" customWidth="1"/>
    <col min="8" max="8" width="23.90625" style="108" customWidth="1"/>
    <col min="9" max="9" width="15.6328125" style="108" customWidth="1"/>
    <col min="10" max="10" width="12.6328125" style="108" customWidth="1"/>
    <col min="11" max="11" width="45.36328125" style="108" bestFit="1" customWidth="1"/>
    <col min="12" max="12" width="19.54296875" style="108" customWidth="1"/>
    <col min="13" max="13" width="23.36328125" style="108" customWidth="1"/>
    <col min="14" max="66" width="9.08984375" style="114"/>
    <col min="67" max="16384" width="9.08984375" style="108"/>
  </cols>
  <sheetData>
    <row r="1" spans="1:66" s="107" customFormat="1" ht="45" customHeight="1" thickBot="1" x14ac:dyDescent="0.4">
      <c r="A1" s="133" t="s">
        <v>91</v>
      </c>
      <c r="B1" s="133" t="s">
        <v>27</v>
      </c>
      <c r="C1" s="133" t="s">
        <v>92</v>
      </c>
      <c r="D1" s="133" t="s">
        <v>93</v>
      </c>
      <c r="E1" s="133" t="s">
        <v>29</v>
      </c>
      <c r="F1" s="133" t="s">
        <v>31</v>
      </c>
      <c r="G1" s="133" t="s">
        <v>94</v>
      </c>
      <c r="H1" s="133" t="s">
        <v>55</v>
      </c>
      <c r="I1" s="133" t="s">
        <v>95</v>
      </c>
      <c r="J1" s="133" t="s">
        <v>96</v>
      </c>
      <c r="K1" s="133" t="s">
        <v>53</v>
      </c>
      <c r="L1" s="133" t="s">
        <v>41</v>
      </c>
      <c r="M1" s="133" t="s">
        <v>97</v>
      </c>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row>
    <row r="2" spans="1:66" ht="16" thickTop="1" x14ac:dyDescent="0.35">
      <c r="A2" s="108" t="s">
        <v>98</v>
      </c>
      <c r="B2" s="108" t="s">
        <v>99</v>
      </c>
      <c r="C2" s="108" t="s">
        <v>100</v>
      </c>
      <c r="D2" s="108" t="s">
        <v>101</v>
      </c>
      <c r="E2" s="108" t="s">
        <v>102</v>
      </c>
      <c r="F2" s="108" t="s">
        <v>103</v>
      </c>
      <c r="G2" s="108" t="s">
        <v>104</v>
      </c>
      <c r="H2" s="108" t="s">
        <v>105</v>
      </c>
      <c r="I2" s="109">
        <v>0.76757324440478103</v>
      </c>
      <c r="J2" s="108" t="s">
        <v>106</v>
      </c>
      <c r="K2" s="110" t="s">
        <v>56</v>
      </c>
      <c r="L2" s="111">
        <v>102.49</v>
      </c>
      <c r="M2" s="112">
        <v>57048.716905875597</v>
      </c>
      <c r="N2" s="113"/>
    </row>
    <row r="3" spans="1:66" x14ac:dyDescent="0.35">
      <c r="A3" s="108" t="s">
        <v>98</v>
      </c>
      <c r="B3" s="108" t="s">
        <v>99</v>
      </c>
      <c r="C3" s="108" t="s">
        <v>100</v>
      </c>
      <c r="D3" s="108" t="s">
        <v>101</v>
      </c>
      <c r="E3" s="108" t="s">
        <v>107</v>
      </c>
      <c r="F3" s="108" t="s">
        <v>103</v>
      </c>
      <c r="G3" s="108" t="s">
        <v>104</v>
      </c>
      <c r="H3" s="108" t="s">
        <v>105</v>
      </c>
      <c r="I3" s="115">
        <v>0.76757324440478103</v>
      </c>
      <c r="J3" s="108" t="s">
        <v>106</v>
      </c>
      <c r="K3" s="110" t="s">
        <v>56</v>
      </c>
      <c r="L3" s="111">
        <v>102.49</v>
      </c>
      <c r="M3" s="112">
        <v>57048.716905875597</v>
      </c>
    </row>
    <row r="4" spans="1:66" x14ac:dyDescent="0.35">
      <c r="A4" s="108" t="s">
        <v>98</v>
      </c>
      <c r="B4" s="108" t="s">
        <v>108</v>
      </c>
      <c r="C4" s="108" t="s">
        <v>100</v>
      </c>
      <c r="D4" s="108" t="s">
        <v>101</v>
      </c>
      <c r="E4" s="108" t="s">
        <v>102</v>
      </c>
      <c r="F4" s="108" t="s">
        <v>103</v>
      </c>
      <c r="G4" s="108" t="s">
        <v>104</v>
      </c>
      <c r="H4" s="108" t="s">
        <v>105</v>
      </c>
      <c r="I4" s="115">
        <v>0.514897761305253</v>
      </c>
      <c r="J4" s="108" t="s">
        <v>106</v>
      </c>
      <c r="K4" s="110" t="s">
        <v>56</v>
      </c>
      <c r="L4" s="111">
        <v>102.49</v>
      </c>
      <c r="M4" s="112">
        <v>57048.716905875597</v>
      </c>
    </row>
    <row r="5" spans="1:66" x14ac:dyDescent="0.35">
      <c r="A5" s="108" t="s">
        <v>98</v>
      </c>
      <c r="B5" s="108" t="s">
        <v>108</v>
      </c>
      <c r="C5" s="108" t="s">
        <v>100</v>
      </c>
      <c r="D5" s="108" t="s">
        <v>101</v>
      </c>
      <c r="E5" s="108" t="s">
        <v>107</v>
      </c>
      <c r="F5" s="108" t="s">
        <v>103</v>
      </c>
      <c r="G5" s="108" t="s">
        <v>104</v>
      </c>
      <c r="H5" s="108" t="s">
        <v>105</v>
      </c>
      <c r="I5" s="115">
        <v>0.514897761305253</v>
      </c>
      <c r="J5" s="108" t="s">
        <v>106</v>
      </c>
      <c r="K5" s="110" t="s">
        <v>56</v>
      </c>
      <c r="L5" s="111">
        <v>102.49</v>
      </c>
      <c r="M5" s="112">
        <v>57048.716905875597</v>
      </c>
    </row>
    <row r="6" spans="1:66" x14ac:dyDescent="0.35">
      <c r="A6" s="108" t="s">
        <v>98</v>
      </c>
      <c r="B6" s="108" t="s">
        <v>109</v>
      </c>
      <c r="C6" s="108" t="s">
        <v>100</v>
      </c>
      <c r="D6" s="108" t="s">
        <v>101</v>
      </c>
      <c r="E6" s="108" t="s">
        <v>102</v>
      </c>
      <c r="F6" s="108" t="s">
        <v>103</v>
      </c>
      <c r="G6" s="108" t="s">
        <v>104</v>
      </c>
      <c r="H6" s="108" t="s">
        <v>105</v>
      </c>
      <c r="I6" s="115">
        <v>0.77436068979476402</v>
      </c>
      <c r="J6" s="108" t="s">
        <v>106</v>
      </c>
      <c r="K6" s="110" t="s">
        <v>56</v>
      </c>
      <c r="L6" s="111">
        <v>102.49</v>
      </c>
      <c r="M6" s="112">
        <v>57048.716905875597</v>
      </c>
    </row>
    <row r="7" spans="1:66" x14ac:dyDescent="0.35">
      <c r="A7" s="108" t="s">
        <v>98</v>
      </c>
      <c r="B7" s="108" t="s">
        <v>109</v>
      </c>
      <c r="C7" s="108" t="s">
        <v>100</v>
      </c>
      <c r="D7" s="108" t="s">
        <v>101</v>
      </c>
      <c r="E7" s="108" t="s">
        <v>107</v>
      </c>
      <c r="F7" s="108" t="s">
        <v>103</v>
      </c>
      <c r="G7" s="108" t="s">
        <v>104</v>
      </c>
      <c r="H7" s="108" t="s">
        <v>105</v>
      </c>
      <c r="I7" s="115">
        <v>0.77436068979476402</v>
      </c>
      <c r="J7" s="108" t="s">
        <v>106</v>
      </c>
      <c r="K7" s="110" t="s">
        <v>56</v>
      </c>
      <c r="L7" s="111">
        <v>102.49</v>
      </c>
      <c r="M7" s="112">
        <v>57048.716905875597</v>
      </c>
    </row>
    <row r="8" spans="1:66" s="116" customFormat="1" x14ac:dyDescent="0.35">
      <c r="A8" s="116" t="s">
        <v>98</v>
      </c>
      <c r="B8" s="116" t="s">
        <v>99</v>
      </c>
      <c r="C8" s="116" t="s">
        <v>100</v>
      </c>
      <c r="D8" s="116" t="s">
        <v>101</v>
      </c>
      <c r="E8" s="116" t="s">
        <v>102</v>
      </c>
      <c r="F8" s="116" t="s">
        <v>103</v>
      </c>
      <c r="G8" s="116" t="s">
        <v>104</v>
      </c>
      <c r="I8" s="117">
        <v>2.4104469694290699E-5</v>
      </c>
      <c r="J8" s="116" t="s">
        <v>106</v>
      </c>
      <c r="K8" s="116" t="s">
        <v>110</v>
      </c>
      <c r="L8" s="118"/>
      <c r="M8" s="116">
        <v>1.8057000000000001</v>
      </c>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row>
    <row r="9" spans="1:66" s="116" customFormat="1" x14ac:dyDescent="0.35">
      <c r="A9" s="116" t="s">
        <v>98</v>
      </c>
      <c r="B9" s="116" t="s">
        <v>99</v>
      </c>
      <c r="C9" s="116" t="s">
        <v>100</v>
      </c>
      <c r="D9" s="116" t="s">
        <v>101</v>
      </c>
      <c r="E9" s="116" t="s">
        <v>107</v>
      </c>
      <c r="F9" s="116" t="s">
        <v>103</v>
      </c>
      <c r="G9" s="116" t="s">
        <v>104</v>
      </c>
      <c r="I9" s="117">
        <v>2.4104469694290699E-5</v>
      </c>
      <c r="J9" s="116" t="s">
        <v>106</v>
      </c>
      <c r="K9" s="116" t="s">
        <v>110</v>
      </c>
      <c r="L9" s="118"/>
      <c r="M9" s="116">
        <v>1.8057000000000001</v>
      </c>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row>
    <row r="10" spans="1:66" s="116" customFormat="1" x14ac:dyDescent="0.35">
      <c r="A10" s="116" t="s">
        <v>98</v>
      </c>
      <c r="B10" s="116" t="s">
        <v>108</v>
      </c>
      <c r="C10" s="116" t="s">
        <v>100</v>
      </c>
      <c r="D10" s="116" t="s">
        <v>101</v>
      </c>
      <c r="E10" s="116" t="s">
        <v>102</v>
      </c>
      <c r="F10" s="116" t="s">
        <v>103</v>
      </c>
      <c r="G10" s="116" t="s">
        <v>104</v>
      </c>
      <c r="I10" s="117">
        <v>1.61695806537199E-5</v>
      </c>
      <c r="J10" s="116" t="s">
        <v>106</v>
      </c>
      <c r="K10" s="116" t="s">
        <v>110</v>
      </c>
      <c r="L10" s="118"/>
      <c r="M10" s="116">
        <v>1.8057000000000001</v>
      </c>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row>
    <row r="11" spans="1:66" s="116" customFormat="1" x14ac:dyDescent="0.35">
      <c r="A11" s="116" t="s">
        <v>98</v>
      </c>
      <c r="B11" s="116" t="s">
        <v>108</v>
      </c>
      <c r="C11" s="116" t="s">
        <v>100</v>
      </c>
      <c r="D11" s="116" t="s">
        <v>101</v>
      </c>
      <c r="E11" s="116" t="s">
        <v>107</v>
      </c>
      <c r="F11" s="116" t="s">
        <v>103</v>
      </c>
      <c r="G11" s="116" t="s">
        <v>104</v>
      </c>
      <c r="I11" s="117">
        <v>1.61695806537199E-5</v>
      </c>
      <c r="J11" s="116" t="s">
        <v>106</v>
      </c>
      <c r="K11" s="116" t="s">
        <v>110</v>
      </c>
      <c r="L11" s="118"/>
      <c r="M11" s="116">
        <v>1.8057000000000001</v>
      </c>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row>
    <row r="12" spans="1:66" s="116" customFormat="1" x14ac:dyDescent="0.35">
      <c r="A12" s="116" t="s">
        <v>98</v>
      </c>
      <c r="B12" s="116" t="s">
        <v>109</v>
      </c>
      <c r="C12" s="116" t="s">
        <v>100</v>
      </c>
      <c r="D12" s="116" t="s">
        <v>101</v>
      </c>
      <c r="E12" s="116" t="s">
        <v>102</v>
      </c>
      <c r="F12" s="116" t="s">
        <v>103</v>
      </c>
      <c r="G12" s="116" t="s">
        <v>104</v>
      </c>
      <c r="I12" s="117">
        <v>2.4317619088041802E-5</v>
      </c>
      <c r="J12" s="116" t="s">
        <v>106</v>
      </c>
      <c r="K12" s="116" t="s">
        <v>110</v>
      </c>
      <c r="L12" s="118"/>
      <c r="M12" s="116">
        <v>1.8057000000000001</v>
      </c>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row>
    <row r="13" spans="1:66" s="116" customFormat="1" x14ac:dyDescent="0.35">
      <c r="A13" s="116" t="s">
        <v>98</v>
      </c>
      <c r="B13" s="116" t="s">
        <v>109</v>
      </c>
      <c r="C13" s="116" t="s">
        <v>100</v>
      </c>
      <c r="D13" s="116" t="s">
        <v>101</v>
      </c>
      <c r="E13" s="116" t="s">
        <v>107</v>
      </c>
      <c r="F13" s="116" t="s">
        <v>103</v>
      </c>
      <c r="G13" s="116" t="s">
        <v>104</v>
      </c>
      <c r="I13" s="117">
        <v>2.4317619088041802E-5</v>
      </c>
      <c r="J13" s="116" t="s">
        <v>106</v>
      </c>
      <c r="K13" s="116" t="s">
        <v>110</v>
      </c>
      <c r="L13" s="118"/>
      <c r="M13" s="116">
        <v>1.8057000000000001</v>
      </c>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row>
    <row r="14" spans="1:66" x14ac:dyDescent="0.35">
      <c r="A14" s="108" t="s">
        <v>98</v>
      </c>
      <c r="B14" s="108" t="s">
        <v>99</v>
      </c>
      <c r="C14" s="108" t="s">
        <v>100</v>
      </c>
      <c r="D14" s="108" t="s">
        <v>101</v>
      </c>
      <c r="E14" s="108" t="s">
        <v>102</v>
      </c>
      <c r="F14" s="108" t="s">
        <v>103</v>
      </c>
      <c r="G14" s="108" t="s">
        <v>104</v>
      </c>
      <c r="I14" s="119">
        <v>7.2185257723806205E-5</v>
      </c>
      <c r="J14" s="108" t="s">
        <v>106</v>
      </c>
      <c r="K14" s="114" t="s">
        <v>58</v>
      </c>
      <c r="M14" s="108">
        <v>5.4074999999999998</v>
      </c>
    </row>
    <row r="15" spans="1:66" x14ac:dyDescent="0.35">
      <c r="A15" s="108" t="s">
        <v>98</v>
      </c>
      <c r="B15" s="108" t="s">
        <v>99</v>
      </c>
      <c r="C15" s="108" t="s">
        <v>100</v>
      </c>
      <c r="D15" s="108" t="s">
        <v>101</v>
      </c>
      <c r="E15" s="108" t="s">
        <v>107</v>
      </c>
      <c r="F15" s="108" t="s">
        <v>103</v>
      </c>
      <c r="G15" s="108" t="s">
        <v>104</v>
      </c>
      <c r="I15" s="120">
        <v>7.2185257723806205E-5</v>
      </c>
      <c r="J15" s="108" t="s">
        <v>106</v>
      </c>
      <c r="K15" s="114" t="s">
        <v>58</v>
      </c>
      <c r="M15" s="108">
        <v>5.407499999999998</v>
      </c>
    </row>
    <row r="16" spans="1:66" x14ac:dyDescent="0.35">
      <c r="A16" s="108" t="s">
        <v>98</v>
      </c>
      <c r="B16" s="108" t="s">
        <v>108</v>
      </c>
      <c r="C16" s="108" t="s">
        <v>100</v>
      </c>
      <c r="D16" s="108" t="s">
        <v>101</v>
      </c>
      <c r="E16" s="108" t="s">
        <v>102</v>
      </c>
      <c r="F16" s="108" t="s">
        <v>103</v>
      </c>
      <c r="G16" s="108" t="s">
        <v>104</v>
      </c>
      <c r="I16" s="120">
        <v>4.8422776421881003E-5</v>
      </c>
      <c r="J16" s="108" t="s">
        <v>106</v>
      </c>
      <c r="K16" s="114" t="s">
        <v>58</v>
      </c>
      <c r="M16" s="108">
        <v>5.407499999999998</v>
      </c>
    </row>
    <row r="17" spans="1:66" x14ac:dyDescent="0.35">
      <c r="A17" s="108" t="s">
        <v>98</v>
      </c>
      <c r="B17" s="108" t="s">
        <v>108</v>
      </c>
      <c r="C17" s="108" t="s">
        <v>100</v>
      </c>
      <c r="D17" s="108" t="s">
        <v>101</v>
      </c>
      <c r="E17" s="108" t="s">
        <v>107</v>
      </c>
      <c r="F17" s="108" t="s">
        <v>103</v>
      </c>
      <c r="G17" s="108" t="s">
        <v>104</v>
      </c>
      <c r="I17" s="120">
        <v>4.8422776421881003E-5</v>
      </c>
      <c r="J17" s="108" t="s">
        <v>106</v>
      </c>
      <c r="K17" s="114" t="s">
        <v>58</v>
      </c>
      <c r="M17" s="108">
        <v>5.407499999999998</v>
      </c>
    </row>
    <row r="18" spans="1:66" x14ac:dyDescent="0.35">
      <c r="A18" s="108" t="s">
        <v>98</v>
      </c>
      <c r="B18" s="108" t="s">
        <v>109</v>
      </c>
      <c r="C18" s="108" t="s">
        <v>100</v>
      </c>
      <c r="D18" s="108" t="s">
        <v>101</v>
      </c>
      <c r="E18" s="108" t="s">
        <v>102</v>
      </c>
      <c r="F18" s="108" t="s">
        <v>103</v>
      </c>
      <c r="G18" s="108" t="s">
        <v>104</v>
      </c>
      <c r="I18" s="120">
        <v>7.2823572696785696E-5</v>
      </c>
      <c r="J18" s="108" t="s">
        <v>106</v>
      </c>
      <c r="K18" s="114" t="s">
        <v>58</v>
      </c>
      <c r="M18" s="108">
        <v>5.407499999999998</v>
      </c>
    </row>
    <row r="19" spans="1:66" x14ac:dyDescent="0.35">
      <c r="A19" s="108" t="s">
        <v>98</v>
      </c>
      <c r="B19" s="108" t="s">
        <v>109</v>
      </c>
      <c r="C19" s="108" t="s">
        <v>100</v>
      </c>
      <c r="D19" s="108" t="s">
        <v>101</v>
      </c>
      <c r="E19" s="108" t="s">
        <v>107</v>
      </c>
      <c r="F19" s="108" t="s">
        <v>103</v>
      </c>
      <c r="G19" s="108" t="s">
        <v>104</v>
      </c>
      <c r="I19" s="120">
        <v>7.2823572696785696E-5</v>
      </c>
      <c r="J19" s="108" t="s">
        <v>106</v>
      </c>
      <c r="K19" s="114" t="s">
        <v>58</v>
      </c>
      <c r="M19" s="108">
        <v>5.407499999999998</v>
      </c>
    </row>
    <row r="20" spans="1:66" s="116" customFormat="1" x14ac:dyDescent="0.35">
      <c r="A20" s="116" t="s">
        <v>98</v>
      </c>
      <c r="B20" s="116" t="s">
        <v>99</v>
      </c>
      <c r="C20" s="116" t="s">
        <v>100</v>
      </c>
      <c r="D20" s="116" t="s">
        <v>101</v>
      </c>
      <c r="E20" s="116" t="s">
        <v>102</v>
      </c>
      <c r="F20" s="116" t="s">
        <v>103</v>
      </c>
      <c r="G20" s="116" t="s">
        <v>104</v>
      </c>
      <c r="I20" s="117">
        <v>5.0990446838305702E-6</v>
      </c>
      <c r="J20" s="116" t="s">
        <v>106</v>
      </c>
      <c r="K20" s="116" t="s">
        <v>111</v>
      </c>
      <c r="M20" s="121">
        <v>0.38197666666666696</v>
      </c>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row>
    <row r="21" spans="1:66" s="116" customFormat="1" x14ac:dyDescent="0.35">
      <c r="A21" s="116" t="s">
        <v>98</v>
      </c>
      <c r="B21" s="116" t="s">
        <v>99</v>
      </c>
      <c r="C21" s="116" t="s">
        <v>100</v>
      </c>
      <c r="D21" s="116" t="s">
        <v>101</v>
      </c>
      <c r="E21" s="116" t="s">
        <v>107</v>
      </c>
      <c r="F21" s="116" t="s">
        <v>103</v>
      </c>
      <c r="G21" s="116" t="s">
        <v>104</v>
      </c>
      <c r="I21" s="117">
        <v>5.0990446838305702E-6</v>
      </c>
      <c r="J21" s="116" t="s">
        <v>106</v>
      </c>
      <c r="K21" s="116" t="s">
        <v>111</v>
      </c>
      <c r="M21" s="121">
        <v>0.38197666666666663</v>
      </c>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row>
    <row r="22" spans="1:66" s="116" customFormat="1" x14ac:dyDescent="0.35">
      <c r="A22" s="116" t="s">
        <v>98</v>
      </c>
      <c r="B22" s="116" t="s">
        <v>108</v>
      </c>
      <c r="C22" s="116" t="s">
        <v>100</v>
      </c>
      <c r="D22" s="116" t="s">
        <v>101</v>
      </c>
      <c r="E22" s="116" t="s">
        <v>102</v>
      </c>
      <c r="F22" s="116" t="s">
        <v>103</v>
      </c>
      <c r="G22" s="116" t="s">
        <v>104</v>
      </c>
      <c r="I22" s="117">
        <v>3.4205031397827802E-6</v>
      </c>
      <c r="J22" s="116" t="s">
        <v>106</v>
      </c>
      <c r="K22" s="116" t="s">
        <v>111</v>
      </c>
      <c r="M22" s="121">
        <v>0.38197666666666663</v>
      </c>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row>
    <row r="23" spans="1:66" s="116" customFormat="1" x14ac:dyDescent="0.35">
      <c r="A23" s="116" t="s">
        <v>98</v>
      </c>
      <c r="B23" s="116" t="s">
        <v>108</v>
      </c>
      <c r="C23" s="116" t="s">
        <v>100</v>
      </c>
      <c r="D23" s="116" t="s">
        <v>101</v>
      </c>
      <c r="E23" s="116" t="s">
        <v>107</v>
      </c>
      <c r="F23" s="116" t="s">
        <v>103</v>
      </c>
      <c r="G23" s="116" t="s">
        <v>104</v>
      </c>
      <c r="I23" s="117">
        <v>3.4205031397827802E-6</v>
      </c>
      <c r="J23" s="116" t="s">
        <v>106</v>
      </c>
      <c r="K23" s="116" t="s">
        <v>111</v>
      </c>
      <c r="M23" s="121">
        <v>0.38197666666666663</v>
      </c>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row>
    <row r="24" spans="1:66" s="116" customFormat="1" x14ac:dyDescent="0.35">
      <c r="A24" s="116" t="s">
        <v>98</v>
      </c>
      <c r="B24" s="116" t="s">
        <v>109</v>
      </c>
      <c r="C24" s="116" t="s">
        <v>100</v>
      </c>
      <c r="D24" s="116" t="s">
        <v>101</v>
      </c>
      <c r="E24" s="116" t="s">
        <v>102</v>
      </c>
      <c r="F24" s="116" t="s">
        <v>103</v>
      </c>
      <c r="G24" s="116" t="s">
        <v>104</v>
      </c>
      <c r="I24" s="117">
        <v>5.1441341754000803E-6</v>
      </c>
      <c r="J24" s="116" t="s">
        <v>106</v>
      </c>
      <c r="K24" s="116" t="s">
        <v>111</v>
      </c>
      <c r="M24" s="121">
        <v>0.38197666666666663</v>
      </c>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row>
    <row r="25" spans="1:66" s="116" customFormat="1" x14ac:dyDescent="0.35">
      <c r="A25" s="116" t="s">
        <v>98</v>
      </c>
      <c r="B25" s="116" t="s">
        <v>109</v>
      </c>
      <c r="C25" s="116" t="s">
        <v>100</v>
      </c>
      <c r="D25" s="116" t="s">
        <v>101</v>
      </c>
      <c r="E25" s="116" t="s">
        <v>107</v>
      </c>
      <c r="F25" s="116" t="s">
        <v>103</v>
      </c>
      <c r="G25" s="116" t="s">
        <v>104</v>
      </c>
      <c r="I25" s="117">
        <v>5.1441341754000803E-6</v>
      </c>
      <c r="J25" s="116" t="s">
        <v>106</v>
      </c>
      <c r="K25" s="116" t="s">
        <v>111</v>
      </c>
      <c r="M25" s="121">
        <v>0.38197666666666663</v>
      </c>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row>
    <row r="26" spans="1:66" x14ac:dyDescent="0.35">
      <c r="A26" s="108" t="s">
        <v>98</v>
      </c>
      <c r="B26" s="108" t="s">
        <v>99</v>
      </c>
      <c r="C26" s="108" t="s">
        <v>100</v>
      </c>
      <c r="D26" s="108" t="s">
        <v>101</v>
      </c>
      <c r="E26" s="108" t="s">
        <v>102</v>
      </c>
      <c r="F26" s="108" t="s">
        <v>103</v>
      </c>
      <c r="G26" s="108" t="s">
        <v>104</v>
      </c>
      <c r="I26" s="119">
        <v>8.4953671780731101E-6</v>
      </c>
      <c r="J26" s="108" t="s">
        <v>106</v>
      </c>
      <c r="K26" s="114" t="s">
        <v>112</v>
      </c>
      <c r="M26" s="108">
        <v>0.63639999999999997</v>
      </c>
    </row>
    <row r="27" spans="1:66" x14ac:dyDescent="0.35">
      <c r="A27" s="108" t="s">
        <v>98</v>
      </c>
      <c r="B27" s="108" t="s">
        <v>99</v>
      </c>
      <c r="C27" s="108" t="s">
        <v>100</v>
      </c>
      <c r="D27" s="108" t="s">
        <v>101</v>
      </c>
      <c r="E27" s="108" t="s">
        <v>107</v>
      </c>
      <c r="F27" s="108" t="s">
        <v>103</v>
      </c>
      <c r="G27" s="108" t="s">
        <v>104</v>
      </c>
      <c r="I27" s="120">
        <v>8.4953671780731101E-6</v>
      </c>
      <c r="J27" s="108" t="s">
        <v>106</v>
      </c>
      <c r="K27" s="114" t="s">
        <v>112</v>
      </c>
      <c r="M27" s="108">
        <v>0.63639999999999985</v>
      </c>
    </row>
    <row r="28" spans="1:66" x14ac:dyDescent="0.35">
      <c r="A28" s="108" t="s">
        <v>98</v>
      </c>
      <c r="B28" s="108" t="s">
        <v>108</v>
      </c>
      <c r="C28" s="108" t="s">
        <v>100</v>
      </c>
      <c r="D28" s="108" t="s">
        <v>101</v>
      </c>
      <c r="E28" s="108" t="s">
        <v>102</v>
      </c>
      <c r="F28" s="108" t="s">
        <v>103</v>
      </c>
      <c r="G28" s="108" t="s">
        <v>104</v>
      </c>
      <c r="I28" s="120">
        <v>5.6987988746897901E-6</v>
      </c>
      <c r="J28" s="108" t="s">
        <v>106</v>
      </c>
      <c r="K28" s="114" t="s">
        <v>112</v>
      </c>
      <c r="M28" s="108">
        <v>0.63639999999999985</v>
      </c>
    </row>
    <row r="29" spans="1:66" x14ac:dyDescent="0.35">
      <c r="A29" s="108" t="s">
        <v>98</v>
      </c>
      <c r="B29" s="108" t="s">
        <v>108</v>
      </c>
      <c r="C29" s="108" t="s">
        <v>100</v>
      </c>
      <c r="D29" s="108" t="s">
        <v>101</v>
      </c>
      <c r="E29" s="108" t="s">
        <v>107</v>
      </c>
      <c r="F29" s="108" t="s">
        <v>103</v>
      </c>
      <c r="G29" s="108" t="s">
        <v>104</v>
      </c>
      <c r="I29" s="120">
        <v>5.6987988746897901E-6</v>
      </c>
      <c r="J29" s="108" t="s">
        <v>106</v>
      </c>
      <c r="K29" s="114" t="s">
        <v>112</v>
      </c>
      <c r="M29" s="108">
        <v>0.63639999999999985</v>
      </c>
    </row>
    <row r="30" spans="1:66" x14ac:dyDescent="0.35">
      <c r="A30" s="108" t="s">
        <v>98</v>
      </c>
      <c r="B30" s="108" t="s">
        <v>109</v>
      </c>
      <c r="C30" s="108" t="s">
        <v>100</v>
      </c>
      <c r="D30" s="108" t="s">
        <v>101</v>
      </c>
      <c r="E30" s="108" t="s">
        <v>102</v>
      </c>
      <c r="F30" s="108" t="s">
        <v>103</v>
      </c>
      <c r="G30" s="108" t="s">
        <v>104</v>
      </c>
      <c r="I30" s="120">
        <v>8.5704894432241201E-6</v>
      </c>
      <c r="J30" s="108" t="s">
        <v>106</v>
      </c>
      <c r="K30" s="114" t="s">
        <v>112</v>
      </c>
      <c r="M30" s="108">
        <v>0.63639999999999985</v>
      </c>
    </row>
    <row r="31" spans="1:66" x14ac:dyDescent="0.35">
      <c r="A31" s="108" t="s">
        <v>98</v>
      </c>
      <c r="B31" s="108" t="s">
        <v>109</v>
      </c>
      <c r="C31" s="108" t="s">
        <v>100</v>
      </c>
      <c r="D31" s="108" t="s">
        <v>101</v>
      </c>
      <c r="E31" s="108" t="s">
        <v>107</v>
      </c>
      <c r="F31" s="108" t="s">
        <v>103</v>
      </c>
      <c r="G31" s="108" t="s">
        <v>104</v>
      </c>
      <c r="I31" s="120">
        <v>8.5704894432241201E-6</v>
      </c>
      <c r="J31" s="108" t="s">
        <v>106</v>
      </c>
      <c r="K31" s="114" t="s">
        <v>112</v>
      </c>
      <c r="M31" s="108">
        <v>0.63639999999999985</v>
      </c>
    </row>
    <row r="32" spans="1:66" x14ac:dyDescent="0.35">
      <c r="I32" s="122"/>
    </row>
  </sheetData>
  <sheetProtection algorithmName="SHA-512" hashValue="Lme8qGqqm6plx0LB9FwMS1Yc+31mRaTg2LAcGB42iEVXuG5MASuJBf5fhTITyjjEDTx8BxHIAj+OLk7R7Jhe8w==" saltValue="AgtM9djOGvBmDNi1FxIUuA==" spinCount="100000" sheet="1" objects="1" scenarios="1" formatCells="0" formatColumns="0" formatRows="0"/>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3016-B884-4011-9445-E5734443234A}">
  <sheetPr codeName="Sheet5"/>
  <dimension ref="A1:N31"/>
  <sheetViews>
    <sheetView zoomScale="80" zoomScaleNormal="80" workbookViewId="0">
      <selection activeCell="E6" sqref="E6"/>
    </sheetView>
  </sheetViews>
  <sheetFormatPr defaultColWidth="8.90625" defaultRowHeight="15.5" x14ac:dyDescent="0.35"/>
  <cols>
    <col min="1" max="1" width="12.6328125" style="136" customWidth="1"/>
    <col min="2" max="2" width="9.08984375" style="136"/>
    <col min="3" max="3" width="12.36328125" style="136" customWidth="1"/>
    <col min="4" max="4" width="17.36328125" style="136" customWidth="1"/>
    <col min="5" max="5" width="14.6328125" style="136" bestFit="1" customWidth="1"/>
    <col min="6" max="6" width="9.08984375" style="136"/>
    <col min="7" max="7" width="16.90625" style="136" customWidth="1"/>
    <col min="8" max="8" width="26" style="136" bestFit="1" customWidth="1"/>
    <col min="9" max="9" width="18" style="108" customWidth="1"/>
    <col min="10" max="10" width="11.90625" style="108" customWidth="1"/>
    <col min="11" max="11" width="50.90625" style="136" bestFit="1" customWidth="1"/>
    <col min="12" max="12" width="20.36328125" style="108" customWidth="1"/>
    <col min="13" max="13" width="23.36328125" style="108" customWidth="1"/>
    <col min="14" max="16384" width="8.90625" style="139"/>
  </cols>
  <sheetData>
    <row r="1" spans="1:14" s="135" customFormat="1" ht="45.5" thickBot="1" x14ac:dyDescent="0.4">
      <c r="A1" s="133" t="s">
        <v>91</v>
      </c>
      <c r="B1" s="133" t="s">
        <v>27</v>
      </c>
      <c r="C1" s="133" t="s">
        <v>92</v>
      </c>
      <c r="D1" s="133" t="s">
        <v>93</v>
      </c>
      <c r="E1" s="133" t="s">
        <v>29</v>
      </c>
      <c r="F1" s="133" t="s">
        <v>31</v>
      </c>
      <c r="G1" s="133" t="s">
        <v>94</v>
      </c>
      <c r="H1" s="133" t="s">
        <v>55</v>
      </c>
      <c r="I1" s="133" t="s">
        <v>95</v>
      </c>
      <c r="J1" s="133" t="s">
        <v>96</v>
      </c>
      <c r="K1" s="133" t="s">
        <v>53</v>
      </c>
      <c r="L1" s="133" t="s">
        <v>113</v>
      </c>
      <c r="M1" s="133" t="s">
        <v>97</v>
      </c>
    </row>
    <row r="2" spans="1:14" ht="16" thickTop="1" x14ac:dyDescent="0.35">
      <c r="A2" s="136" t="s">
        <v>114</v>
      </c>
      <c r="B2" s="136" t="s">
        <v>99</v>
      </c>
      <c r="C2" s="136" t="s">
        <v>100</v>
      </c>
      <c r="D2" s="136" t="s">
        <v>101</v>
      </c>
      <c r="E2" s="136" t="s">
        <v>102</v>
      </c>
      <c r="F2" s="136" t="s">
        <v>103</v>
      </c>
      <c r="G2" s="136" t="s">
        <v>104</v>
      </c>
      <c r="H2" s="136" t="s">
        <v>105</v>
      </c>
      <c r="I2" s="109">
        <v>1.8760341404177301</v>
      </c>
      <c r="J2" s="108" t="s">
        <v>106</v>
      </c>
      <c r="K2" s="137" t="s">
        <v>56</v>
      </c>
      <c r="L2" s="111">
        <v>102.49</v>
      </c>
      <c r="M2" s="112">
        <v>57048.716905875597</v>
      </c>
      <c r="N2" s="138"/>
    </row>
    <row r="3" spans="1:14" x14ac:dyDescent="0.35">
      <c r="A3" s="136" t="s">
        <v>114</v>
      </c>
      <c r="B3" s="136" t="s">
        <v>99</v>
      </c>
      <c r="C3" s="136" t="s">
        <v>100</v>
      </c>
      <c r="D3" s="136" t="s">
        <v>101</v>
      </c>
      <c r="E3" s="136" t="s">
        <v>107</v>
      </c>
      <c r="F3" s="136" t="s">
        <v>103</v>
      </c>
      <c r="G3" s="136" t="s">
        <v>104</v>
      </c>
      <c r="H3" s="136" t="s">
        <v>105</v>
      </c>
      <c r="I3" s="115">
        <v>1.8760341404177301</v>
      </c>
      <c r="J3" s="108" t="s">
        <v>106</v>
      </c>
      <c r="K3" s="137" t="s">
        <v>56</v>
      </c>
      <c r="L3" s="111">
        <v>102.49</v>
      </c>
      <c r="M3" s="112">
        <v>57048.716905875597</v>
      </c>
    </row>
    <row r="4" spans="1:14" x14ac:dyDescent="0.35">
      <c r="A4" s="136" t="s">
        <v>114</v>
      </c>
      <c r="B4" s="136" t="s">
        <v>108</v>
      </c>
      <c r="C4" s="136" t="s">
        <v>100</v>
      </c>
      <c r="D4" s="136" t="s">
        <v>101</v>
      </c>
      <c r="E4" s="136" t="s">
        <v>102</v>
      </c>
      <c r="F4" s="136" t="s">
        <v>103</v>
      </c>
      <c r="G4" s="136" t="s">
        <v>104</v>
      </c>
      <c r="H4" s="136" t="s">
        <v>105</v>
      </c>
      <c r="I4" s="115">
        <v>1.08137575602794</v>
      </c>
      <c r="J4" s="108" t="s">
        <v>106</v>
      </c>
      <c r="K4" s="137" t="s">
        <v>56</v>
      </c>
      <c r="L4" s="111">
        <v>102.49</v>
      </c>
      <c r="M4" s="112">
        <v>57048.716905875597</v>
      </c>
    </row>
    <row r="5" spans="1:14" x14ac:dyDescent="0.35">
      <c r="A5" s="136" t="s">
        <v>114</v>
      </c>
      <c r="B5" s="136" t="s">
        <v>108</v>
      </c>
      <c r="C5" s="136" t="s">
        <v>100</v>
      </c>
      <c r="D5" s="136" t="s">
        <v>101</v>
      </c>
      <c r="E5" s="136" t="s">
        <v>107</v>
      </c>
      <c r="F5" s="136" t="s">
        <v>103</v>
      </c>
      <c r="G5" s="136" t="s">
        <v>104</v>
      </c>
      <c r="H5" s="136" t="s">
        <v>105</v>
      </c>
      <c r="I5" s="115">
        <v>1.08137575602794</v>
      </c>
      <c r="J5" s="108" t="s">
        <v>106</v>
      </c>
      <c r="K5" s="137" t="s">
        <v>56</v>
      </c>
      <c r="L5" s="111">
        <v>102.49</v>
      </c>
      <c r="M5" s="112">
        <v>57048.716905875597</v>
      </c>
    </row>
    <row r="6" spans="1:14" x14ac:dyDescent="0.35">
      <c r="A6" s="136" t="s">
        <v>114</v>
      </c>
      <c r="B6" s="136" t="s">
        <v>109</v>
      </c>
      <c r="C6" s="136" t="s">
        <v>100</v>
      </c>
      <c r="D6" s="136" t="s">
        <v>101</v>
      </c>
      <c r="E6" s="136" t="s">
        <v>102</v>
      </c>
      <c r="F6" s="136" t="s">
        <v>103</v>
      </c>
      <c r="G6" s="136" t="s">
        <v>104</v>
      </c>
      <c r="H6" s="136" t="s">
        <v>105</v>
      </c>
      <c r="I6" s="109">
        <v>2.1845383777845799</v>
      </c>
      <c r="J6" s="108" t="s">
        <v>106</v>
      </c>
      <c r="K6" s="137" t="s">
        <v>56</v>
      </c>
      <c r="L6" s="111">
        <v>102.49</v>
      </c>
      <c r="M6" s="112">
        <v>57048.716905875597</v>
      </c>
    </row>
    <row r="7" spans="1:14" x14ac:dyDescent="0.35">
      <c r="A7" s="136" t="s">
        <v>114</v>
      </c>
      <c r="B7" s="136" t="s">
        <v>109</v>
      </c>
      <c r="C7" s="136" t="s">
        <v>100</v>
      </c>
      <c r="D7" s="136" t="s">
        <v>101</v>
      </c>
      <c r="E7" s="136" t="s">
        <v>107</v>
      </c>
      <c r="F7" s="136" t="s">
        <v>103</v>
      </c>
      <c r="G7" s="136" t="s">
        <v>104</v>
      </c>
      <c r="H7" s="136" t="s">
        <v>105</v>
      </c>
      <c r="I7" s="115">
        <v>2.1845383777845799</v>
      </c>
      <c r="J7" s="108" t="s">
        <v>106</v>
      </c>
      <c r="K7" s="137" t="s">
        <v>56</v>
      </c>
      <c r="L7" s="111">
        <v>102.49</v>
      </c>
      <c r="M7" s="112">
        <v>57048.716905875597</v>
      </c>
    </row>
    <row r="8" spans="1:14" s="141" customFormat="1" x14ac:dyDescent="0.35">
      <c r="A8" s="140" t="s">
        <v>114</v>
      </c>
      <c r="B8" s="140" t="s">
        <v>99</v>
      </c>
      <c r="C8" s="140" t="s">
        <v>100</v>
      </c>
      <c r="D8" s="140" t="s">
        <v>101</v>
      </c>
      <c r="E8" s="140" t="s">
        <v>102</v>
      </c>
      <c r="F8" s="140" t="s">
        <v>103</v>
      </c>
      <c r="G8" s="140" t="s">
        <v>104</v>
      </c>
      <c r="H8" s="140"/>
      <c r="I8" s="117">
        <v>5.8913997345257098E-5</v>
      </c>
      <c r="J8" s="116" t="s">
        <v>106</v>
      </c>
      <c r="K8" s="140" t="s">
        <v>110</v>
      </c>
      <c r="L8" s="118"/>
      <c r="M8" s="116">
        <v>1.8057000000000001</v>
      </c>
    </row>
    <row r="9" spans="1:14" s="141" customFormat="1" x14ac:dyDescent="0.35">
      <c r="A9" s="140" t="s">
        <v>114</v>
      </c>
      <c r="B9" s="140" t="s">
        <v>99</v>
      </c>
      <c r="C9" s="140" t="s">
        <v>100</v>
      </c>
      <c r="D9" s="140" t="s">
        <v>101</v>
      </c>
      <c r="E9" s="140" t="s">
        <v>107</v>
      </c>
      <c r="F9" s="140" t="s">
        <v>103</v>
      </c>
      <c r="G9" s="140" t="s">
        <v>104</v>
      </c>
      <c r="H9" s="140"/>
      <c r="I9" s="117">
        <v>5.8913997345257098E-5</v>
      </c>
      <c r="J9" s="116" t="s">
        <v>106</v>
      </c>
      <c r="K9" s="140" t="s">
        <v>110</v>
      </c>
      <c r="L9" s="118"/>
      <c r="M9" s="116">
        <v>1.8057000000000001</v>
      </c>
    </row>
    <row r="10" spans="1:14" s="141" customFormat="1" x14ac:dyDescent="0.35">
      <c r="A10" s="140" t="s">
        <v>114</v>
      </c>
      <c r="B10" s="140" t="s">
        <v>108</v>
      </c>
      <c r="C10" s="140" t="s">
        <v>100</v>
      </c>
      <c r="D10" s="140" t="s">
        <v>101</v>
      </c>
      <c r="E10" s="140" t="s">
        <v>102</v>
      </c>
      <c r="F10" s="140" t="s">
        <v>103</v>
      </c>
      <c r="G10" s="140" t="s">
        <v>104</v>
      </c>
      <c r="H10" s="140"/>
      <c r="I10" s="117">
        <v>3.3958960046254703E-5</v>
      </c>
      <c r="J10" s="116" t="s">
        <v>106</v>
      </c>
      <c r="K10" s="140" t="s">
        <v>110</v>
      </c>
      <c r="L10" s="118"/>
      <c r="M10" s="116">
        <v>1.8057000000000001</v>
      </c>
    </row>
    <row r="11" spans="1:14" s="141" customFormat="1" x14ac:dyDescent="0.35">
      <c r="A11" s="140" t="s">
        <v>114</v>
      </c>
      <c r="B11" s="140" t="s">
        <v>108</v>
      </c>
      <c r="C11" s="140" t="s">
        <v>100</v>
      </c>
      <c r="D11" s="140" t="s">
        <v>101</v>
      </c>
      <c r="E11" s="140" t="s">
        <v>107</v>
      </c>
      <c r="F11" s="140" t="s">
        <v>103</v>
      </c>
      <c r="G11" s="140" t="s">
        <v>104</v>
      </c>
      <c r="H11" s="140"/>
      <c r="I11" s="117">
        <v>3.3958960046254703E-5</v>
      </c>
      <c r="J11" s="116" t="s">
        <v>106</v>
      </c>
      <c r="K11" s="140" t="s">
        <v>110</v>
      </c>
      <c r="L11" s="118"/>
      <c r="M11" s="116">
        <v>1.8057000000000001</v>
      </c>
    </row>
    <row r="12" spans="1:14" s="141" customFormat="1" x14ac:dyDescent="0.35">
      <c r="A12" s="140" t="s">
        <v>114</v>
      </c>
      <c r="B12" s="140" t="s">
        <v>109</v>
      </c>
      <c r="C12" s="140" t="s">
        <v>100</v>
      </c>
      <c r="D12" s="140" t="s">
        <v>101</v>
      </c>
      <c r="E12" s="140" t="s">
        <v>102</v>
      </c>
      <c r="F12" s="140" t="s">
        <v>103</v>
      </c>
      <c r="G12" s="140" t="s">
        <v>104</v>
      </c>
      <c r="H12" s="140"/>
      <c r="I12" s="117">
        <v>6.86021034567932E-5</v>
      </c>
      <c r="J12" s="116" t="s">
        <v>106</v>
      </c>
      <c r="K12" s="140" t="s">
        <v>110</v>
      </c>
      <c r="L12" s="118"/>
      <c r="M12" s="116">
        <v>1.8057000000000001</v>
      </c>
    </row>
    <row r="13" spans="1:14" s="141" customFormat="1" x14ac:dyDescent="0.35">
      <c r="A13" s="140" t="s">
        <v>114</v>
      </c>
      <c r="B13" s="140" t="s">
        <v>109</v>
      </c>
      <c r="C13" s="140" t="s">
        <v>100</v>
      </c>
      <c r="D13" s="140" t="s">
        <v>101</v>
      </c>
      <c r="E13" s="140" t="s">
        <v>107</v>
      </c>
      <c r="F13" s="140" t="s">
        <v>103</v>
      </c>
      <c r="G13" s="140" t="s">
        <v>104</v>
      </c>
      <c r="H13" s="140"/>
      <c r="I13" s="117">
        <v>6.86021034567932E-5</v>
      </c>
      <c r="J13" s="116" t="s">
        <v>106</v>
      </c>
      <c r="K13" s="140" t="s">
        <v>110</v>
      </c>
      <c r="L13" s="118"/>
      <c r="M13" s="116">
        <v>1.8057000000000001</v>
      </c>
    </row>
    <row r="14" spans="1:14" x14ac:dyDescent="0.35">
      <c r="A14" s="136" t="s">
        <v>114</v>
      </c>
      <c r="B14" s="136" t="s">
        <v>99</v>
      </c>
      <c r="C14" s="136" t="s">
        <v>100</v>
      </c>
      <c r="D14" s="136" t="s">
        <v>101</v>
      </c>
      <c r="E14" s="136" t="s">
        <v>102</v>
      </c>
      <c r="F14" s="136" t="s">
        <v>103</v>
      </c>
      <c r="G14" s="136" t="s">
        <v>104</v>
      </c>
      <c r="I14" s="142">
        <v>1.76428775901024E-4</v>
      </c>
      <c r="J14" s="108" t="s">
        <v>106</v>
      </c>
      <c r="K14" s="143" t="s">
        <v>58</v>
      </c>
      <c r="M14" s="108">
        <v>5.4074999999999998</v>
      </c>
    </row>
    <row r="15" spans="1:14" x14ac:dyDescent="0.35">
      <c r="A15" s="136" t="s">
        <v>114</v>
      </c>
      <c r="B15" s="136" t="s">
        <v>99</v>
      </c>
      <c r="C15" s="136" t="s">
        <v>100</v>
      </c>
      <c r="D15" s="136" t="s">
        <v>101</v>
      </c>
      <c r="E15" s="136" t="s">
        <v>107</v>
      </c>
      <c r="F15" s="136" t="s">
        <v>103</v>
      </c>
      <c r="G15" s="136" t="s">
        <v>104</v>
      </c>
      <c r="I15" s="144">
        <v>1.76428775901024E-4</v>
      </c>
      <c r="J15" s="108" t="s">
        <v>106</v>
      </c>
      <c r="K15" s="143" t="s">
        <v>58</v>
      </c>
      <c r="M15" s="108">
        <v>5.407499999999998</v>
      </c>
    </row>
    <row r="16" spans="1:14" x14ac:dyDescent="0.35">
      <c r="A16" s="136" t="s">
        <v>114</v>
      </c>
      <c r="B16" s="136" t="s">
        <v>108</v>
      </c>
      <c r="C16" s="136" t="s">
        <v>100</v>
      </c>
      <c r="D16" s="136" t="s">
        <v>101</v>
      </c>
      <c r="E16" s="136" t="s">
        <v>102</v>
      </c>
      <c r="F16" s="136" t="s">
        <v>103</v>
      </c>
      <c r="G16" s="136" t="s">
        <v>104</v>
      </c>
      <c r="I16" s="120">
        <v>1.01696337403845E-4</v>
      </c>
      <c r="J16" s="108" t="s">
        <v>106</v>
      </c>
      <c r="K16" s="143" t="s">
        <v>58</v>
      </c>
      <c r="M16" s="108">
        <v>5.407499999999998</v>
      </c>
    </row>
    <row r="17" spans="1:13" x14ac:dyDescent="0.35">
      <c r="A17" s="136" t="s">
        <v>114</v>
      </c>
      <c r="B17" s="136" t="s">
        <v>108</v>
      </c>
      <c r="C17" s="136" t="s">
        <v>100</v>
      </c>
      <c r="D17" s="136" t="s">
        <v>101</v>
      </c>
      <c r="E17" s="136" t="s">
        <v>107</v>
      </c>
      <c r="F17" s="136" t="s">
        <v>103</v>
      </c>
      <c r="G17" s="136" t="s">
        <v>104</v>
      </c>
      <c r="I17" s="120">
        <v>1.01696337403845E-4</v>
      </c>
      <c r="J17" s="108" t="s">
        <v>106</v>
      </c>
      <c r="K17" s="143" t="s">
        <v>58</v>
      </c>
      <c r="M17" s="108">
        <v>5.407499999999998</v>
      </c>
    </row>
    <row r="18" spans="1:13" x14ac:dyDescent="0.35">
      <c r="A18" s="136" t="s">
        <v>114</v>
      </c>
      <c r="B18" s="136" t="s">
        <v>109</v>
      </c>
      <c r="C18" s="136" t="s">
        <v>100</v>
      </c>
      <c r="D18" s="136" t="s">
        <v>101</v>
      </c>
      <c r="E18" s="136" t="s">
        <v>102</v>
      </c>
      <c r="F18" s="136" t="s">
        <v>103</v>
      </c>
      <c r="G18" s="136" t="s">
        <v>104</v>
      </c>
      <c r="I18" s="119">
        <v>2.0544158744121899E-4</v>
      </c>
      <c r="J18" s="108" t="s">
        <v>106</v>
      </c>
      <c r="K18" s="143" t="s">
        <v>58</v>
      </c>
      <c r="M18" s="108">
        <v>5.407499999999998</v>
      </c>
    </row>
    <row r="19" spans="1:13" x14ac:dyDescent="0.35">
      <c r="A19" s="136" t="s">
        <v>114</v>
      </c>
      <c r="B19" s="136" t="s">
        <v>109</v>
      </c>
      <c r="C19" s="136" t="s">
        <v>100</v>
      </c>
      <c r="D19" s="136" t="s">
        <v>101</v>
      </c>
      <c r="E19" s="136" t="s">
        <v>107</v>
      </c>
      <c r="F19" s="136" t="s">
        <v>103</v>
      </c>
      <c r="G19" s="136" t="s">
        <v>104</v>
      </c>
      <c r="I19" s="120">
        <v>2.0544158744121899E-4</v>
      </c>
      <c r="J19" s="108" t="s">
        <v>106</v>
      </c>
      <c r="K19" s="143" t="s">
        <v>58</v>
      </c>
      <c r="M19" s="108">
        <v>5.407499999999998</v>
      </c>
    </row>
    <row r="20" spans="1:13" s="141" customFormat="1" x14ac:dyDescent="0.35">
      <c r="A20" s="140" t="s">
        <v>114</v>
      </c>
      <c r="B20" s="140" t="s">
        <v>99</v>
      </c>
      <c r="C20" s="140" t="s">
        <v>100</v>
      </c>
      <c r="D20" s="140" t="s">
        <v>101</v>
      </c>
      <c r="E20" s="140" t="s">
        <v>102</v>
      </c>
      <c r="F20" s="140" t="s">
        <v>103</v>
      </c>
      <c r="G20" s="140" t="s">
        <v>104</v>
      </c>
      <c r="H20" s="140"/>
      <c r="I20" s="117">
        <v>1.24626307392979E-5</v>
      </c>
      <c r="J20" s="116" t="s">
        <v>106</v>
      </c>
      <c r="K20" s="140" t="s">
        <v>111</v>
      </c>
      <c r="L20" s="116"/>
      <c r="M20" s="121">
        <v>0.38197666666666702</v>
      </c>
    </row>
    <row r="21" spans="1:13" s="141" customFormat="1" x14ac:dyDescent="0.35">
      <c r="A21" s="140" t="s">
        <v>114</v>
      </c>
      <c r="B21" s="140" t="s">
        <v>99</v>
      </c>
      <c r="C21" s="140" t="s">
        <v>100</v>
      </c>
      <c r="D21" s="140" t="s">
        <v>101</v>
      </c>
      <c r="E21" s="140" t="s">
        <v>107</v>
      </c>
      <c r="F21" s="140" t="s">
        <v>103</v>
      </c>
      <c r="G21" s="140" t="s">
        <v>104</v>
      </c>
      <c r="H21" s="140"/>
      <c r="I21" s="117">
        <v>1.24626307392979E-5</v>
      </c>
      <c r="J21" s="116" t="s">
        <v>106</v>
      </c>
      <c r="K21" s="140" t="s">
        <v>111</v>
      </c>
      <c r="L21" s="116"/>
      <c r="M21" s="121">
        <v>0.38197666666666663</v>
      </c>
    </row>
    <row r="22" spans="1:13" s="141" customFormat="1" x14ac:dyDescent="0.35">
      <c r="A22" s="140" t="s">
        <v>114</v>
      </c>
      <c r="B22" s="140" t="s">
        <v>108</v>
      </c>
      <c r="C22" s="140" t="s">
        <v>100</v>
      </c>
      <c r="D22" s="140" t="s">
        <v>101</v>
      </c>
      <c r="E22" s="140" t="s">
        <v>102</v>
      </c>
      <c r="F22" s="140" t="s">
        <v>103</v>
      </c>
      <c r="G22" s="140" t="s">
        <v>104</v>
      </c>
      <c r="H22" s="140"/>
      <c r="I22" s="117">
        <v>7.1836575078556198E-6</v>
      </c>
      <c r="J22" s="116" t="s">
        <v>106</v>
      </c>
      <c r="K22" s="140" t="s">
        <v>111</v>
      </c>
      <c r="L22" s="116"/>
      <c r="M22" s="121">
        <v>0.38197666666666663</v>
      </c>
    </row>
    <row r="23" spans="1:13" s="141" customFormat="1" x14ac:dyDescent="0.35">
      <c r="A23" s="140" t="s">
        <v>114</v>
      </c>
      <c r="B23" s="140" t="s">
        <v>108</v>
      </c>
      <c r="C23" s="140" t="s">
        <v>100</v>
      </c>
      <c r="D23" s="140" t="s">
        <v>101</v>
      </c>
      <c r="E23" s="140" t="s">
        <v>107</v>
      </c>
      <c r="F23" s="140" t="s">
        <v>103</v>
      </c>
      <c r="G23" s="140" t="s">
        <v>104</v>
      </c>
      <c r="H23" s="140"/>
      <c r="I23" s="117">
        <v>7.1836575078556198E-6</v>
      </c>
      <c r="J23" s="116" t="s">
        <v>106</v>
      </c>
      <c r="K23" s="140" t="s">
        <v>111</v>
      </c>
      <c r="L23" s="116"/>
      <c r="M23" s="121">
        <v>0.38197666666666663</v>
      </c>
    </row>
    <row r="24" spans="1:13" s="141" customFormat="1" x14ac:dyDescent="0.35">
      <c r="A24" s="140" t="s">
        <v>114</v>
      </c>
      <c r="B24" s="140" t="s">
        <v>109</v>
      </c>
      <c r="C24" s="140" t="s">
        <v>100</v>
      </c>
      <c r="D24" s="140" t="s">
        <v>101</v>
      </c>
      <c r="E24" s="140" t="s">
        <v>102</v>
      </c>
      <c r="F24" s="140" t="s">
        <v>103</v>
      </c>
      <c r="G24" s="140" t="s">
        <v>104</v>
      </c>
      <c r="H24" s="140"/>
      <c r="I24" s="117">
        <v>1.4512046743505401E-5</v>
      </c>
      <c r="J24" s="116" t="s">
        <v>106</v>
      </c>
      <c r="K24" s="140" t="s">
        <v>111</v>
      </c>
      <c r="L24" s="116"/>
      <c r="M24" s="121">
        <v>0.38197666666666663</v>
      </c>
    </row>
    <row r="25" spans="1:13" s="141" customFormat="1" x14ac:dyDescent="0.35">
      <c r="A25" s="140" t="s">
        <v>114</v>
      </c>
      <c r="B25" s="140" t="s">
        <v>109</v>
      </c>
      <c r="C25" s="140" t="s">
        <v>100</v>
      </c>
      <c r="D25" s="140" t="s">
        <v>101</v>
      </c>
      <c r="E25" s="140" t="s">
        <v>107</v>
      </c>
      <c r="F25" s="140" t="s">
        <v>103</v>
      </c>
      <c r="G25" s="140" t="s">
        <v>104</v>
      </c>
      <c r="H25" s="140"/>
      <c r="I25" s="117">
        <v>1.4512046743505401E-5</v>
      </c>
      <c r="J25" s="116" t="s">
        <v>106</v>
      </c>
      <c r="K25" s="140" t="s">
        <v>111</v>
      </c>
      <c r="L25" s="116"/>
      <c r="M25" s="121">
        <v>0.38197666666666663</v>
      </c>
    </row>
    <row r="26" spans="1:13" x14ac:dyDescent="0.35">
      <c r="A26" s="136" t="s">
        <v>114</v>
      </c>
      <c r="B26" s="136" t="s">
        <v>99</v>
      </c>
      <c r="C26" s="136" t="s">
        <v>100</v>
      </c>
      <c r="D26" s="136" t="s">
        <v>101</v>
      </c>
      <c r="E26" s="136" t="s">
        <v>102</v>
      </c>
      <c r="F26" s="136" t="s">
        <v>103</v>
      </c>
      <c r="G26" s="136" t="s">
        <v>104</v>
      </c>
      <c r="I26" s="142">
        <v>2.0763619599336401E-5</v>
      </c>
      <c r="J26" s="108" t="s">
        <v>106</v>
      </c>
      <c r="K26" s="143" t="s">
        <v>112</v>
      </c>
      <c r="M26" s="108">
        <v>0.63639999999999997</v>
      </c>
    </row>
    <row r="27" spans="1:13" x14ac:dyDescent="0.35">
      <c r="A27" s="136" t="s">
        <v>114</v>
      </c>
      <c r="B27" s="136" t="s">
        <v>99</v>
      </c>
      <c r="C27" s="136" t="s">
        <v>100</v>
      </c>
      <c r="D27" s="136" t="s">
        <v>101</v>
      </c>
      <c r="E27" s="136" t="s">
        <v>107</v>
      </c>
      <c r="F27" s="136" t="s">
        <v>103</v>
      </c>
      <c r="G27" s="136" t="s">
        <v>104</v>
      </c>
      <c r="I27" s="144">
        <v>2.0763619599336401E-5</v>
      </c>
      <c r="J27" s="108" t="s">
        <v>106</v>
      </c>
      <c r="K27" s="143" t="s">
        <v>112</v>
      </c>
      <c r="M27" s="108">
        <v>0.63639999999999985</v>
      </c>
    </row>
    <row r="28" spans="1:13" x14ac:dyDescent="0.35">
      <c r="A28" s="136" t="s">
        <v>114</v>
      </c>
      <c r="B28" s="136" t="s">
        <v>108</v>
      </c>
      <c r="C28" s="136" t="s">
        <v>100</v>
      </c>
      <c r="D28" s="136" t="s">
        <v>101</v>
      </c>
      <c r="E28" s="136" t="s">
        <v>102</v>
      </c>
      <c r="F28" s="136" t="s">
        <v>103</v>
      </c>
      <c r="G28" s="136" t="s">
        <v>104</v>
      </c>
      <c r="I28" s="120">
        <v>1.1968478802368301E-5</v>
      </c>
      <c r="J28" s="108" t="s">
        <v>106</v>
      </c>
      <c r="K28" s="143" t="s">
        <v>112</v>
      </c>
      <c r="M28" s="108">
        <v>0.63639999999999985</v>
      </c>
    </row>
    <row r="29" spans="1:13" x14ac:dyDescent="0.35">
      <c r="A29" s="136" t="s">
        <v>114</v>
      </c>
      <c r="B29" s="136" t="s">
        <v>108</v>
      </c>
      <c r="C29" s="136" t="s">
        <v>100</v>
      </c>
      <c r="D29" s="136" t="s">
        <v>101</v>
      </c>
      <c r="E29" s="136" t="s">
        <v>107</v>
      </c>
      <c r="F29" s="136" t="s">
        <v>103</v>
      </c>
      <c r="G29" s="136" t="s">
        <v>104</v>
      </c>
      <c r="I29" s="120">
        <v>1.1968478802368301E-5</v>
      </c>
      <c r="J29" s="108" t="s">
        <v>106</v>
      </c>
      <c r="K29" s="143" t="s">
        <v>112</v>
      </c>
      <c r="M29" s="108">
        <v>0.63639999999999985</v>
      </c>
    </row>
    <row r="30" spans="1:13" x14ac:dyDescent="0.35">
      <c r="A30" s="136" t="s">
        <v>114</v>
      </c>
      <c r="B30" s="136" t="s">
        <v>109</v>
      </c>
      <c r="C30" s="136" t="s">
        <v>100</v>
      </c>
      <c r="D30" s="136" t="s">
        <v>101</v>
      </c>
      <c r="E30" s="136" t="s">
        <v>102</v>
      </c>
      <c r="F30" s="136" t="s">
        <v>103</v>
      </c>
      <c r="G30" s="136" t="s">
        <v>104</v>
      </c>
      <c r="I30" s="119">
        <v>2.4178090845601801E-5</v>
      </c>
      <c r="J30" s="108" t="s">
        <v>106</v>
      </c>
      <c r="K30" s="143" t="s">
        <v>112</v>
      </c>
      <c r="M30" s="108">
        <v>0.63639999999999985</v>
      </c>
    </row>
    <row r="31" spans="1:13" x14ac:dyDescent="0.35">
      <c r="A31" s="136" t="s">
        <v>114</v>
      </c>
      <c r="B31" s="136" t="s">
        <v>109</v>
      </c>
      <c r="C31" s="136" t="s">
        <v>100</v>
      </c>
      <c r="D31" s="136" t="s">
        <v>101</v>
      </c>
      <c r="E31" s="136" t="s">
        <v>107</v>
      </c>
      <c r="F31" s="136" t="s">
        <v>103</v>
      </c>
      <c r="G31" s="136" t="s">
        <v>104</v>
      </c>
      <c r="I31" s="120">
        <v>2.4178090845601801E-5</v>
      </c>
      <c r="J31" s="108" t="s">
        <v>106</v>
      </c>
      <c r="K31" s="143" t="s">
        <v>112</v>
      </c>
      <c r="M31" s="108">
        <v>0.63639999999999985</v>
      </c>
    </row>
  </sheetData>
  <sheetProtection algorithmName="SHA-512" hashValue="yE4SE/R5DaJYIYzqo/fNB4RxhRE4kPkEdF8GxliwPy2oxLsPAtXRCnSYg0ShE0sT3ou7h/BfzP8UAx+Q2/ghSA==" saltValue="mLEKVkFRhfHBX+awb1Tn1w==" spinCount="100000" sheet="1" objects="1" scenarios="1" formatCells="0" formatColumns="0" formatRows="0"/>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D7BD4-FA25-42DC-A70A-5741EE92F025}">
  <sheetPr codeName="Sheet6"/>
  <dimension ref="A1:E12"/>
  <sheetViews>
    <sheetView workbookViewId="0">
      <selection activeCell="B8" sqref="B8"/>
    </sheetView>
  </sheetViews>
  <sheetFormatPr defaultColWidth="9.08984375" defaultRowHeight="14" x14ac:dyDescent="0.3"/>
  <cols>
    <col min="1" max="1" width="27.6328125" style="79" customWidth="1"/>
    <col min="2" max="2" width="31.08984375" style="79" customWidth="1"/>
    <col min="3" max="3" width="58.36328125" style="79" bestFit="1" customWidth="1"/>
    <col min="4" max="16384" width="9.08984375" style="79"/>
  </cols>
  <sheetData>
    <row r="1" spans="1:5" ht="15" x14ac:dyDescent="0.3">
      <c r="A1" s="145" t="s">
        <v>115</v>
      </c>
    </row>
    <row r="2" spans="1:5" ht="14.5" thickBot="1" x14ac:dyDescent="0.35">
      <c r="A2" s="156" t="s">
        <v>24</v>
      </c>
      <c r="B2" s="156" t="s">
        <v>66</v>
      </c>
      <c r="C2" s="156" t="s">
        <v>116</v>
      </c>
    </row>
    <row r="3" spans="1:5" ht="14.5" thickTop="1" x14ac:dyDescent="0.3">
      <c r="A3" s="154" t="s">
        <v>92</v>
      </c>
      <c r="B3" s="126" t="s">
        <v>100</v>
      </c>
      <c r="C3" s="155"/>
    </row>
    <row r="4" spans="1:5" x14ac:dyDescent="0.3">
      <c r="A4" s="146" t="s">
        <v>117</v>
      </c>
      <c r="B4" s="93" t="s">
        <v>101</v>
      </c>
      <c r="C4" s="147"/>
    </row>
    <row r="5" spans="1:5" x14ac:dyDescent="0.3">
      <c r="A5" s="146" t="s">
        <v>118</v>
      </c>
      <c r="B5" s="93">
        <v>296.61</v>
      </c>
      <c r="C5" s="157" t="s">
        <v>119</v>
      </c>
    </row>
    <row r="6" spans="1:5" ht="31" x14ac:dyDescent="0.3">
      <c r="A6" s="146" t="s">
        <v>120</v>
      </c>
      <c r="B6" s="93">
        <v>6.4880000000000004</v>
      </c>
      <c r="C6" s="157" t="s">
        <v>121</v>
      </c>
    </row>
    <row r="7" spans="1:5" ht="31" x14ac:dyDescent="0.3">
      <c r="A7" s="146" t="s">
        <v>122</v>
      </c>
      <c r="B7" s="148">
        <v>16032</v>
      </c>
      <c r="C7" s="158" t="s">
        <v>123</v>
      </c>
    </row>
    <row r="8" spans="1:5" s="134" customFormat="1" ht="30" x14ac:dyDescent="0.3">
      <c r="A8" s="149" t="s">
        <v>124</v>
      </c>
      <c r="B8" s="150">
        <v>11.8</v>
      </c>
      <c r="C8" s="158" t="s">
        <v>125</v>
      </c>
    </row>
    <row r="9" spans="1:5" ht="28" x14ac:dyDescent="0.3">
      <c r="A9" s="146" t="s">
        <v>126</v>
      </c>
      <c r="B9" s="93">
        <v>5.6000000000000001E-2</v>
      </c>
      <c r="C9" s="159" t="s">
        <v>127</v>
      </c>
    </row>
    <row r="10" spans="1:5" ht="33" customHeight="1" x14ac:dyDescent="0.3">
      <c r="A10" s="147" t="s">
        <v>128</v>
      </c>
      <c r="B10" s="151">
        <f>0.00022/(B5^(2/3))</f>
        <v>4.946509204718527E-6</v>
      </c>
      <c r="C10" s="157"/>
      <c r="D10" s="208"/>
      <c r="E10" s="208"/>
    </row>
    <row r="11" spans="1:5" ht="32.4" customHeight="1" x14ac:dyDescent="0.3">
      <c r="A11" s="147" t="s">
        <v>129</v>
      </c>
      <c r="B11" s="151">
        <f>1.9/(B5^(2/3))</f>
        <v>4.2719852222569091E-2</v>
      </c>
      <c r="C11" s="160"/>
      <c r="D11" s="152"/>
    </row>
    <row r="12" spans="1:5" ht="31.5" x14ac:dyDescent="0.3">
      <c r="A12" s="149" t="s">
        <v>130</v>
      </c>
      <c r="B12" s="153">
        <v>0.16702341700000001</v>
      </c>
      <c r="C12" s="159" t="s">
        <v>131</v>
      </c>
    </row>
  </sheetData>
  <sheetProtection algorithmName="SHA-512" hashValue="+Qj9cAOAanEcQe6NN4eaEbet7Rnw6uDhjt6WT7bLtiJLMhiUD9/ET7Fo/gm5Y/5oaQ+8erVxSCBjcboB+8ZFJw==" saltValue="9nICCjpjRqwy6bKMLhZahA==" spinCount="100000" sheet="1" objects="1" scenarios="1" formatCells="0" formatColumns="0" formatRows="0"/>
  <mergeCells count="1">
    <mergeCell ref="D10:E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C23DE-4CA0-476E-8AF0-16EC2441AA4C}">
  <sheetPr codeName="Sheet7"/>
  <dimension ref="A1:L86"/>
  <sheetViews>
    <sheetView workbookViewId="0">
      <selection activeCell="J10" sqref="J10"/>
    </sheetView>
  </sheetViews>
  <sheetFormatPr defaultColWidth="8.453125" defaultRowHeight="12.5" x14ac:dyDescent="0.25"/>
  <cols>
    <col min="1" max="1" width="2" style="3" customWidth="1"/>
    <col min="2" max="2" width="61.453125" style="3" customWidth="1"/>
    <col min="3" max="3" width="22.54296875" style="3" customWidth="1"/>
    <col min="4" max="4" width="20" style="3" customWidth="1"/>
    <col min="5" max="5" width="12.36328125" style="3" customWidth="1"/>
    <col min="6" max="6" width="1.90625" style="3" customWidth="1"/>
    <col min="7" max="7" width="11.453125" style="3" customWidth="1"/>
    <col min="8" max="16384" width="8.453125" style="3"/>
  </cols>
  <sheetData>
    <row r="1" spans="1:12" ht="17" customHeight="1" thickBot="1" x14ac:dyDescent="0.3">
      <c r="A1" s="2"/>
      <c r="B1" s="2"/>
      <c r="C1" s="2"/>
      <c r="D1" s="2"/>
      <c r="E1" s="2"/>
      <c r="F1" s="2"/>
      <c r="G1" s="210" t="s">
        <v>132</v>
      </c>
      <c r="H1" s="210"/>
      <c r="I1" s="210"/>
      <c r="J1" s="210"/>
      <c r="K1" s="210"/>
      <c r="L1" s="210"/>
    </row>
    <row r="2" spans="1:12" ht="18" customHeight="1" thickTop="1" x14ac:dyDescent="0.35">
      <c r="A2" s="2"/>
      <c r="B2" s="4" t="s">
        <v>133</v>
      </c>
      <c r="C2" s="5"/>
      <c r="D2" s="5"/>
      <c r="E2" s="6"/>
      <c r="F2" s="2"/>
      <c r="G2" s="210"/>
      <c r="H2" s="210"/>
      <c r="I2" s="210"/>
      <c r="J2" s="210"/>
      <c r="K2" s="210"/>
      <c r="L2" s="210"/>
    </row>
    <row r="3" spans="1:12" ht="13" x14ac:dyDescent="0.3">
      <c r="A3" s="2"/>
      <c r="B3" s="7" t="s">
        <v>134</v>
      </c>
      <c r="C3" s="8" t="s">
        <v>135</v>
      </c>
      <c r="E3" s="9"/>
      <c r="F3" s="2"/>
      <c r="G3" s="201"/>
      <c r="H3" s="201"/>
      <c r="I3" s="201"/>
      <c r="J3" s="201"/>
      <c r="K3" s="201"/>
    </row>
    <row r="4" spans="1:12" ht="13" x14ac:dyDescent="0.3">
      <c r="A4" s="2"/>
      <c r="B4" s="7" t="s">
        <v>136</v>
      </c>
      <c r="C4" s="8" t="s">
        <v>137</v>
      </c>
      <c r="E4" s="9"/>
      <c r="F4" s="2"/>
    </row>
    <row r="5" spans="1:12" ht="13" thickBot="1" x14ac:dyDescent="0.3">
      <c r="A5" s="2"/>
      <c r="B5" s="10" t="s">
        <v>138</v>
      </c>
      <c r="C5" s="11" t="s">
        <v>139</v>
      </c>
      <c r="D5" s="11"/>
      <c r="E5" s="12"/>
      <c r="F5" s="2"/>
    </row>
    <row r="6" spans="1:12" ht="13" thickTop="1" x14ac:dyDescent="0.25">
      <c r="A6" s="2"/>
      <c r="B6" s="13"/>
      <c r="C6" s="13"/>
      <c r="D6" s="13"/>
      <c r="E6" s="13"/>
      <c r="F6" s="2"/>
    </row>
    <row r="7" spans="1:12" x14ac:dyDescent="0.25">
      <c r="A7" s="2"/>
      <c r="B7" s="13"/>
      <c r="C7" s="13"/>
      <c r="D7" s="13"/>
      <c r="E7" s="13"/>
      <c r="F7" s="2"/>
    </row>
    <row r="8" spans="1:12" ht="15.5" x14ac:dyDescent="0.35">
      <c r="A8" s="2"/>
      <c r="B8" s="14" t="s">
        <v>140</v>
      </c>
      <c r="C8" s="15"/>
      <c r="D8" s="15"/>
      <c r="E8" s="15"/>
      <c r="F8" s="2"/>
    </row>
    <row r="9" spans="1:12" ht="13" x14ac:dyDescent="0.3">
      <c r="A9" s="2"/>
      <c r="B9" s="16" t="s">
        <v>141</v>
      </c>
      <c r="C9" s="15" t="s">
        <v>142</v>
      </c>
      <c r="D9" s="15" t="s">
        <v>143</v>
      </c>
      <c r="E9" s="15" t="s">
        <v>144</v>
      </c>
      <c r="F9" s="2"/>
    </row>
    <row r="10" spans="1:12" ht="13" x14ac:dyDescent="0.3">
      <c r="A10" s="2"/>
      <c r="B10" s="17" t="s">
        <v>145</v>
      </c>
      <c r="C10" s="18" t="s">
        <v>146</v>
      </c>
      <c r="D10" s="19"/>
      <c r="E10" s="20" t="s">
        <v>147</v>
      </c>
      <c r="F10" s="2"/>
    </row>
    <row r="11" spans="1:12" ht="13" x14ac:dyDescent="0.3">
      <c r="A11" s="2"/>
      <c r="B11" s="21" t="s">
        <v>118</v>
      </c>
      <c r="C11" s="22">
        <v>296.61</v>
      </c>
      <c r="D11" s="23"/>
      <c r="E11" s="24" t="s">
        <v>148</v>
      </c>
      <c r="F11" s="2"/>
    </row>
    <row r="12" spans="1:12" ht="13" x14ac:dyDescent="0.3">
      <c r="A12" s="2"/>
      <c r="B12" s="21" t="s">
        <v>149</v>
      </c>
      <c r="C12" s="22">
        <v>3080000</v>
      </c>
      <c r="D12" s="23"/>
      <c r="E12" s="24" t="s">
        <v>147</v>
      </c>
      <c r="F12" s="2"/>
    </row>
    <row r="13" spans="1:12" ht="13" x14ac:dyDescent="0.3">
      <c r="A13" s="2"/>
      <c r="B13" s="21" t="s">
        <v>150</v>
      </c>
      <c r="C13" s="22"/>
      <c r="D13" s="25"/>
      <c r="E13" s="24" t="s">
        <v>147</v>
      </c>
      <c r="F13" s="2"/>
    </row>
    <row r="14" spans="1:12" ht="13" x14ac:dyDescent="0.3">
      <c r="A14" s="2"/>
      <c r="B14" s="21" t="s">
        <v>151</v>
      </c>
      <c r="C14" s="22">
        <v>124.48</v>
      </c>
      <c r="D14" s="23"/>
      <c r="E14" s="21" t="s">
        <v>152</v>
      </c>
      <c r="F14" s="2"/>
    </row>
    <row r="15" spans="1:12" ht="13" x14ac:dyDescent="0.3">
      <c r="A15" s="2"/>
      <c r="B15" s="21" t="s">
        <v>153</v>
      </c>
      <c r="C15" s="26">
        <v>61.816547534032701</v>
      </c>
      <c r="D15" s="23"/>
      <c r="E15" s="21" t="s">
        <v>152</v>
      </c>
      <c r="F15" s="2"/>
    </row>
    <row r="16" spans="1:12" ht="13" x14ac:dyDescent="0.3">
      <c r="A16" s="2"/>
      <c r="B16" s="21" t="s">
        <v>154</v>
      </c>
      <c r="C16" s="22">
        <v>298.14999999999998</v>
      </c>
      <c r="D16" s="25">
        <v>293.14999999999998</v>
      </c>
      <c r="E16" s="21" t="s">
        <v>155</v>
      </c>
      <c r="F16" s="2"/>
    </row>
    <row r="17" spans="1:6" ht="13" x14ac:dyDescent="0.3">
      <c r="A17" s="2"/>
      <c r="B17" s="21" t="s">
        <v>156</v>
      </c>
      <c r="C17" s="22">
        <v>5.6000000000000001E-2</v>
      </c>
      <c r="D17" s="23"/>
      <c r="E17" s="21" t="s">
        <v>157</v>
      </c>
      <c r="F17" s="2"/>
    </row>
    <row r="18" spans="1:6" ht="13" x14ac:dyDescent="0.3">
      <c r="A18" s="2"/>
      <c r="B18" s="21" t="s">
        <v>158</v>
      </c>
      <c r="C18" s="26">
        <v>5.0028833530239403E-2</v>
      </c>
      <c r="D18" s="23"/>
      <c r="E18" s="21" t="s">
        <v>157</v>
      </c>
      <c r="F18" s="2"/>
    </row>
    <row r="19" spans="1:6" ht="13" x14ac:dyDescent="0.3">
      <c r="A19" s="2"/>
      <c r="B19" s="21" t="s">
        <v>159</v>
      </c>
      <c r="C19" s="22">
        <v>296.14999999999998</v>
      </c>
      <c r="D19" s="25">
        <v>293.14999999999998</v>
      </c>
      <c r="E19" s="21" t="s">
        <v>155</v>
      </c>
      <c r="F19" s="2"/>
    </row>
    <row r="20" spans="1:6" ht="13" x14ac:dyDescent="0.3">
      <c r="A20" s="2"/>
      <c r="B20" s="21" t="s">
        <v>160</v>
      </c>
      <c r="C20" s="22"/>
      <c r="D20" s="23"/>
      <c r="E20" s="24" t="s">
        <v>161</v>
      </c>
      <c r="F20" s="2"/>
    </row>
    <row r="21" spans="1:6" ht="13" x14ac:dyDescent="0.3">
      <c r="A21" s="2"/>
      <c r="B21" s="21" t="s">
        <v>162</v>
      </c>
      <c r="C21" s="22">
        <v>1200000</v>
      </c>
      <c r="D21" s="27">
        <v>366496.77536428702</v>
      </c>
      <c r="E21" s="21" t="s">
        <v>163</v>
      </c>
      <c r="F21" s="2"/>
    </row>
    <row r="22" spans="1:6" ht="13" x14ac:dyDescent="0.3">
      <c r="A22" s="2"/>
      <c r="B22" s="21" t="s">
        <v>164</v>
      </c>
      <c r="C22" s="22">
        <v>821138.38752249198</v>
      </c>
      <c r="D22" s="23"/>
      <c r="E22" s="21" t="s">
        <v>163</v>
      </c>
      <c r="F22" s="2"/>
    </row>
    <row r="23" spans="1:6" ht="13" x14ac:dyDescent="0.3">
      <c r="A23" s="2"/>
      <c r="B23" s="21" t="s">
        <v>165</v>
      </c>
      <c r="C23" s="22">
        <v>294.85000000000002</v>
      </c>
      <c r="D23" s="28">
        <v>293.14999999999998</v>
      </c>
      <c r="E23" s="21" t="s">
        <v>155</v>
      </c>
      <c r="F23" s="2"/>
    </row>
    <row r="24" spans="1:6" ht="13" x14ac:dyDescent="0.3">
      <c r="A24" s="2"/>
      <c r="B24" s="21" t="s">
        <v>166</v>
      </c>
      <c r="C24" s="22">
        <v>16032</v>
      </c>
      <c r="D24" s="27">
        <v>226843.364670254</v>
      </c>
      <c r="E24" s="21" t="s">
        <v>167</v>
      </c>
      <c r="F24" s="2"/>
    </row>
    <row r="25" spans="1:6" ht="13" x14ac:dyDescent="0.3">
      <c r="A25" s="2"/>
      <c r="B25" s="21" t="s">
        <v>168</v>
      </c>
      <c r="C25" s="22"/>
      <c r="D25" s="27">
        <v>4809.6000000000004</v>
      </c>
      <c r="E25" s="21" t="s">
        <v>167</v>
      </c>
      <c r="F25" s="2"/>
    </row>
    <row r="26" spans="1:6" ht="13" x14ac:dyDescent="0.3">
      <c r="A26" s="2"/>
      <c r="B26" s="29" t="s">
        <v>169</v>
      </c>
      <c r="C26" s="30"/>
      <c r="D26" s="31">
        <v>5931.84</v>
      </c>
      <c r="E26" s="29" t="s">
        <v>167</v>
      </c>
      <c r="F26" s="2"/>
    </row>
    <row r="27" spans="1:6" ht="13" x14ac:dyDescent="0.3">
      <c r="A27" s="2"/>
      <c r="B27" s="16" t="s">
        <v>170</v>
      </c>
      <c r="C27" s="15"/>
      <c r="D27" s="15"/>
      <c r="E27" s="15"/>
      <c r="F27" s="2"/>
    </row>
    <row r="28" spans="1:6" ht="13" x14ac:dyDescent="0.3">
      <c r="A28" s="2"/>
      <c r="B28" s="17" t="s">
        <v>171</v>
      </c>
      <c r="C28" s="18" t="s">
        <v>172</v>
      </c>
      <c r="D28" s="32" t="s">
        <v>172</v>
      </c>
      <c r="E28" s="20" t="s">
        <v>161</v>
      </c>
      <c r="F28" s="2"/>
    </row>
    <row r="29" spans="1:6" ht="13" x14ac:dyDescent="0.3">
      <c r="A29" s="2"/>
      <c r="B29" s="21" t="s">
        <v>173</v>
      </c>
      <c r="C29" s="22" t="s">
        <v>174</v>
      </c>
      <c r="D29" s="33" t="s">
        <v>174</v>
      </c>
      <c r="E29" s="24" t="s">
        <v>161</v>
      </c>
      <c r="F29" s="2"/>
    </row>
    <row r="30" spans="1:6" ht="13" x14ac:dyDescent="0.3">
      <c r="A30" s="2"/>
      <c r="B30" s="21" t="s">
        <v>175</v>
      </c>
      <c r="C30" s="22">
        <v>0.2</v>
      </c>
      <c r="D30" s="33">
        <v>0.2</v>
      </c>
      <c r="E30" s="21" t="s">
        <v>176</v>
      </c>
      <c r="F30" s="2"/>
    </row>
    <row r="31" spans="1:6" ht="13" x14ac:dyDescent="0.3">
      <c r="A31" s="2"/>
      <c r="B31" s="21" t="s">
        <v>177</v>
      </c>
      <c r="C31" s="22">
        <v>0.09</v>
      </c>
      <c r="D31" s="33">
        <v>0.09</v>
      </c>
      <c r="E31" s="21" t="s">
        <v>178</v>
      </c>
      <c r="F31" s="2"/>
    </row>
    <row r="32" spans="1:6" ht="13" x14ac:dyDescent="0.3">
      <c r="A32" s="2"/>
      <c r="B32" s="21" t="s">
        <v>179</v>
      </c>
      <c r="C32" s="22">
        <v>60</v>
      </c>
      <c r="D32" s="33">
        <v>60</v>
      </c>
      <c r="E32" s="21" t="s">
        <v>180</v>
      </c>
      <c r="F32" s="2"/>
    </row>
    <row r="33" spans="1:6" ht="13" x14ac:dyDescent="0.3">
      <c r="A33" s="2"/>
      <c r="B33" s="21" t="s">
        <v>181</v>
      </c>
      <c r="C33" s="22">
        <v>0.54169999999999996</v>
      </c>
      <c r="D33" s="33">
        <v>0.54169999999999996</v>
      </c>
      <c r="E33" s="24" t="s">
        <v>147</v>
      </c>
      <c r="F33" s="2"/>
    </row>
    <row r="34" spans="1:6" ht="13" x14ac:dyDescent="0.3">
      <c r="A34" s="2"/>
      <c r="B34" s="21" t="s">
        <v>182</v>
      </c>
      <c r="C34" s="22">
        <v>0.67</v>
      </c>
      <c r="D34" s="33">
        <v>0.67</v>
      </c>
      <c r="E34" s="24" t="s">
        <v>147</v>
      </c>
      <c r="F34" s="2"/>
    </row>
    <row r="35" spans="1:6" ht="13" x14ac:dyDescent="0.3">
      <c r="A35" s="2"/>
      <c r="B35" s="21" t="s">
        <v>183</v>
      </c>
      <c r="C35" s="22">
        <v>0.1</v>
      </c>
      <c r="D35" s="33">
        <v>0.1</v>
      </c>
      <c r="E35" s="24" t="s">
        <v>147</v>
      </c>
      <c r="F35" s="2"/>
    </row>
    <row r="36" spans="1:6" ht="13" x14ac:dyDescent="0.3">
      <c r="A36" s="2"/>
      <c r="B36" s="21" t="s">
        <v>184</v>
      </c>
      <c r="C36" s="22">
        <v>7</v>
      </c>
      <c r="D36" s="33">
        <v>7</v>
      </c>
      <c r="E36" s="24" t="s">
        <v>147</v>
      </c>
      <c r="F36" s="2"/>
    </row>
    <row r="37" spans="1:6" ht="13" x14ac:dyDescent="0.3">
      <c r="A37" s="2"/>
      <c r="B37" s="21" t="s">
        <v>185</v>
      </c>
      <c r="C37" s="34" t="s">
        <v>186</v>
      </c>
      <c r="D37" s="35" t="s">
        <v>186</v>
      </c>
      <c r="E37" s="29" t="s">
        <v>147</v>
      </c>
      <c r="F37" s="2"/>
    </row>
    <row r="38" spans="1:6" s="36" customFormat="1" ht="14.5" x14ac:dyDescent="0.35">
      <c r="A38" s="2"/>
      <c r="B38" s="16" t="s">
        <v>187</v>
      </c>
      <c r="C38" s="15"/>
      <c r="D38" s="15"/>
      <c r="E38" s="16"/>
      <c r="F38" s="2"/>
    </row>
    <row r="39" spans="1:6" ht="16" x14ac:dyDescent="0.4">
      <c r="A39" s="2"/>
      <c r="B39" s="37" t="s">
        <v>188</v>
      </c>
      <c r="C39" s="30">
        <v>2.5674690857834699E-2</v>
      </c>
      <c r="D39" s="31"/>
      <c r="E39" s="21" t="s">
        <v>189</v>
      </c>
      <c r="F39" s="2"/>
    </row>
    <row r="40" spans="1:6" ht="13" x14ac:dyDescent="0.3">
      <c r="A40" s="2"/>
      <c r="B40" s="16" t="s">
        <v>190</v>
      </c>
      <c r="C40" s="15"/>
      <c r="D40" s="15"/>
      <c r="E40" s="16"/>
      <c r="F40" s="2"/>
    </row>
    <row r="41" spans="1:6" ht="13" x14ac:dyDescent="0.3">
      <c r="A41" s="2"/>
      <c r="B41" s="37" t="s">
        <v>191</v>
      </c>
      <c r="C41" s="18" t="s">
        <v>192</v>
      </c>
      <c r="D41" s="19"/>
      <c r="E41" s="20" t="s">
        <v>147</v>
      </c>
      <c r="F41" s="2"/>
    </row>
    <row r="42" spans="1:6" ht="13" x14ac:dyDescent="0.3">
      <c r="A42" s="2"/>
      <c r="B42" s="37" t="s">
        <v>193</v>
      </c>
      <c r="C42" s="22" t="s">
        <v>194</v>
      </c>
      <c r="D42" s="19"/>
      <c r="E42" s="24" t="s">
        <v>195</v>
      </c>
      <c r="F42" s="2"/>
    </row>
    <row r="43" spans="1:6" ht="13" x14ac:dyDescent="0.3">
      <c r="A43" s="2"/>
      <c r="B43" s="37" t="s">
        <v>196</v>
      </c>
      <c r="C43" s="22"/>
      <c r="D43" s="19"/>
      <c r="E43" s="24" t="s">
        <v>195</v>
      </c>
      <c r="F43" s="2"/>
    </row>
    <row r="44" spans="1:6" ht="13" x14ac:dyDescent="0.3">
      <c r="A44" s="2"/>
      <c r="B44" s="37" t="s">
        <v>197</v>
      </c>
      <c r="C44" s="22"/>
      <c r="D44" s="33"/>
      <c r="E44" s="24" t="s">
        <v>155</v>
      </c>
      <c r="F44" s="2"/>
    </row>
    <row r="45" spans="1:6" ht="13" x14ac:dyDescent="0.3">
      <c r="A45" s="2"/>
      <c r="B45" s="37" t="s">
        <v>198</v>
      </c>
      <c r="C45" s="34" t="s">
        <v>199</v>
      </c>
      <c r="D45" s="13"/>
      <c r="E45" s="38" t="s">
        <v>147</v>
      </c>
      <c r="F45" s="2"/>
    </row>
    <row r="46" spans="1:6" ht="13" x14ac:dyDescent="0.3">
      <c r="A46" s="2"/>
      <c r="B46" s="16" t="s">
        <v>200</v>
      </c>
      <c r="C46" s="16"/>
      <c r="D46" s="15"/>
      <c r="E46" s="15"/>
      <c r="F46" s="2"/>
    </row>
    <row r="47" spans="1:6" ht="13" x14ac:dyDescent="0.3">
      <c r="A47" s="2"/>
      <c r="B47" s="17" t="s">
        <v>201</v>
      </c>
      <c r="C47" s="18">
        <v>288.14999999999998</v>
      </c>
      <c r="D47" s="32">
        <v>288.14999999999998</v>
      </c>
      <c r="E47" s="17" t="s">
        <v>155</v>
      </c>
      <c r="F47" s="2"/>
    </row>
    <row r="48" spans="1:6" ht="13" x14ac:dyDescent="0.3">
      <c r="A48" s="2"/>
      <c r="B48" s="21" t="s">
        <v>202</v>
      </c>
      <c r="C48" s="22">
        <v>3</v>
      </c>
      <c r="D48" s="33">
        <v>3</v>
      </c>
      <c r="E48" s="21" t="s">
        <v>203</v>
      </c>
      <c r="F48" s="2"/>
    </row>
    <row r="49" spans="1:12" ht="13" x14ac:dyDescent="0.3">
      <c r="A49" s="2"/>
      <c r="B49" s="21" t="s">
        <v>204</v>
      </c>
      <c r="C49" s="22">
        <v>10000</v>
      </c>
      <c r="D49" s="33">
        <v>10000</v>
      </c>
      <c r="E49" s="21" t="s">
        <v>205</v>
      </c>
      <c r="F49" s="2"/>
    </row>
    <row r="50" spans="1:12" s="65" customFormat="1" ht="35.25" customHeight="1" x14ac:dyDescent="0.35">
      <c r="A50" s="61"/>
      <c r="B50" s="62" t="s">
        <v>206</v>
      </c>
      <c r="C50" s="63">
        <v>51.24</v>
      </c>
      <c r="D50" s="64">
        <v>1</v>
      </c>
      <c r="E50" s="62" t="s">
        <v>207</v>
      </c>
      <c r="F50" s="61"/>
      <c r="G50" s="209" t="s">
        <v>208</v>
      </c>
      <c r="H50" s="209"/>
      <c r="I50" s="209"/>
      <c r="J50" s="209"/>
      <c r="K50" s="209"/>
      <c r="L50" s="209"/>
    </row>
    <row r="51" spans="1:12" ht="15.5" x14ac:dyDescent="0.35">
      <c r="A51" s="2"/>
      <c r="B51" s="39" t="s">
        <v>209</v>
      </c>
      <c r="C51" s="40"/>
      <c r="D51" s="40"/>
      <c r="E51" s="40"/>
      <c r="F51" s="2"/>
    </row>
    <row r="52" spans="1:12" ht="14" x14ac:dyDescent="0.3">
      <c r="A52" s="2"/>
      <c r="B52" s="41" t="s">
        <v>210</v>
      </c>
      <c r="C52" s="42"/>
      <c r="D52" s="42" t="s">
        <v>66</v>
      </c>
      <c r="E52" s="42" t="s">
        <v>144</v>
      </c>
      <c r="F52" s="2"/>
    </row>
    <row r="53" spans="1:12" ht="13" x14ac:dyDescent="0.3">
      <c r="A53" s="2"/>
      <c r="B53" s="42" t="s">
        <v>211</v>
      </c>
      <c r="C53" s="42"/>
      <c r="D53" s="42"/>
      <c r="E53" s="42"/>
      <c r="F53" s="2"/>
    </row>
    <row r="54" spans="1:12" x14ac:dyDescent="0.25">
      <c r="A54" s="2"/>
      <c r="B54" s="43" t="s">
        <v>212</v>
      </c>
      <c r="C54" s="43"/>
      <c r="D54" s="44">
        <v>1.52879298936293</v>
      </c>
      <c r="E54" s="45" t="s">
        <v>213</v>
      </c>
      <c r="F54" s="2"/>
    </row>
    <row r="55" spans="1:12" x14ac:dyDescent="0.25">
      <c r="A55" s="2"/>
      <c r="B55" s="46" t="s">
        <v>214</v>
      </c>
      <c r="C55" s="46"/>
      <c r="D55" s="47">
        <v>45.505657712249103</v>
      </c>
      <c r="E55" s="48" t="s">
        <v>213</v>
      </c>
      <c r="F55" s="2"/>
    </row>
    <row r="56" spans="1:12" x14ac:dyDescent="0.25">
      <c r="A56" s="2"/>
      <c r="B56" s="49" t="s">
        <v>215</v>
      </c>
      <c r="C56" s="49"/>
      <c r="D56" s="50">
        <v>47.03445070161203</v>
      </c>
      <c r="E56" s="51" t="s">
        <v>213</v>
      </c>
      <c r="F56" s="2"/>
    </row>
    <row r="57" spans="1:12" ht="13" x14ac:dyDescent="0.3">
      <c r="A57" s="2"/>
      <c r="B57" s="42" t="s">
        <v>216</v>
      </c>
      <c r="C57" s="42"/>
      <c r="D57" s="52"/>
      <c r="E57" s="42"/>
      <c r="F57" s="2"/>
    </row>
    <row r="58" spans="1:12" x14ac:dyDescent="0.25">
      <c r="A58" s="2"/>
      <c r="B58" s="43" t="s">
        <v>217</v>
      </c>
      <c r="C58" s="43"/>
      <c r="D58" s="44">
        <v>47.523253509834099</v>
      </c>
      <c r="E58" s="45" t="s">
        <v>213</v>
      </c>
      <c r="F58" s="2"/>
    </row>
    <row r="59" spans="1:12" x14ac:dyDescent="0.25">
      <c r="A59" s="2"/>
      <c r="B59" s="46" t="s">
        <v>218</v>
      </c>
      <c r="C59" s="46"/>
      <c r="D59" s="47">
        <v>0</v>
      </c>
      <c r="E59" s="48" t="s">
        <v>213</v>
      </c>
      <c r="F59" s="2"/>
    </row>
    <row r="60" spans="1:12" x14ac:dyDescent="0.25">
      <c r="A60" s="2"/>
      <c r="B60" s="49" t="s">
        <v>215</v>
      </c>
      <c r="C60" s="49"/>
      <c r="D60" s="50">
        <v>47.523253509834099</v>
      </c>
      <c r="E60" s="51" t="s">
        <v>213</v>
      </c>
      <c r="F60" s="2"/>
    </row>
    <row r="61" spans="1:12" ht="13" x14ac:dyDescent="0.3">
      <c r="A61" s="2"/>
      <c r="B61" s="42" t="s">
        <v>219</v>
      </c>
      <c r="C61" s="42"/>
      <c r="D61" s="52"/>
      <c r="E61" s="42"/>
      <c r="F61" s="2"/>
    </row>
    <row r="62" spans="1:12" x14ac:dyDescent="0.25">
      <c r="A62" s="2"/>
      <c r="B62" s="43" t="s">
        <v>212</v>
      </c>
      <c r="C62" s="43"/>
      <c r="D62" s="44">
        <v>0.49195789517177602</v>
      </c>
      <c r="E62" s="45" t="s">
        <v>213</v>
      </c>
      <c r="F62" s="2"/>
    </row>
    <row r="63" spans="1:12" x14ac:dyDescent="0.25">
      <c r="A63" s="2"/>
      <c r="B63" s="46" t="s">
        <v>220</v>
      </c>
      <c r="C63" s="46"/>
      <c r="D63" s="47">
        <v>2.3548594600653399</v>
      </c>
      <c r="E63" s="48" t="s">
        <v>213</v>
      </c>
      <c r="F63" s="2"/>
    </row>
    <row r="64" spans="1:12" x14ac:dyDescent="0.25">
      <c r="A64" s="2"/>
      <c r="B64" s="46" t="s">
        <v>215</v>
      </c>
      <c r="C64" s="46"/>
      <c r="D64" s="47">
        <v>2.8468173552371159</v>
      </c>
      <c r="E64" s="48" t="s">
        <v>213</v>
      </c>
      <c r="F64" s="2"/>
    </row>
    <row r="65" spans="1:7" ht="13" x14ac:dyDescent="0.3">
      <c r="A65" s="2"/>
      <c r="B65" s="46" t="s">
        <v>221</v>
      </c>
      <c r="C65" s="46"/>
      <c r="D65" s="53">
        <v>97.404521566683201</v>
      </c>
      <c r="E65" s="46" t="s">
        <v>213</v>
      </c>
      <c r="F65" s="2"/>
    </row>
    <row r="66" spans="1:7" ht="13" x14ac:dyDescent="0.3">
      <c r="A66" s="2"/>
      <c r="B66" s="46" t="s">
        <v>222</v>
      </c>
      <c r="C66" s="46"/>
      <c r="D66" s="53">
        <v>2.5954784333168002</v>
      </c>
      <c r="E66" s="46" t="s">
        <v>213</v>
      </c>
      <c r="F66" s="2"/>
    </row>
    <row r="67" spans="1:7" ht="13" x14ac:dyDescent="0.3">
      <c r="A67" s="2"/>
      <c r="B67" s="49" t="s">
        <v>223</v>
      </c>
      <c r="C67" s="49"/>
      <c r="D67" s="54">
        <f>SUM(D65:D66)</f>
        <v>100</v>
      </c>
      <c r="E67" s="49" t="s">
        <v>213</v>
      </c>
      <c r="F67" s="2"/>
    </row>
    <row r="68" spans="1:7" ht="14" x14ac:dyDescent="0.3">
      <c r="A68" s="2"/>
      <c r="B68" s="41" t="s">
        <v>224</v>
      </c>
      <c r="C68" s="41"/>
      <c r="D68" s="41"/>
      <c r="E68" s="41"/>
      <c r="F68" s="2"/>
    </row>
    <row r="69" spans="1:7" x14ac:dyDescent="0.25">
      <c r="A69" s="2"/>
      <c r="B69" s="46" t="s">
        <v>225</v>
      </c>
      <c r="C69" s="46"/>
      <c r="D69" s="55">
        <v>4.2669350843989301E-4</v>
      </c>
      <c r="E69" s="48" t="s">
        <v>226</v>
      </c>
      <c r="F69" s="2"/>
      <c r="G69" s="3" t="s">
        <v>227</v>
      </c>
    </row>
    <row r="70" spans="1:7" x14ac:dyDescent="0.25">
      <c r="A70" s="2"/>
      <c r="B70" s="46" t="s">
        <v>228</v>
      </c>
      <c r="C70" s="46"/>
      <c r="D70" s="56">
        <v>28524.358452937799</v>
      </c>
      <c r="E70" s="48" t="s">
        <v>106</v>
      </c>
      <c r="F70" s="2"/>
      <c r="G70" s="57">
        <f>D70*2</f>
        <v>57048.716905875597</v>
      </c>
    </row>
    <row r="71" spans="1:7" x14ac:dyDescent="0.25">
      <c r="A71" s="2"/>
      <c r="B71" s="46" t="s">
        <v>229</v>
      </c>
      <c r="C71" s="46"/>
      <c r="D71" s="55">
        <v>38668.4892400604</v>
      </c>
      <c r="E71" s="48" t="s">
        <v>106</v>
      </c>
      <c r="F71" s="2"/>
    </row>
    <row r="72" spans="1:7" x14ac:dyDescent="0.25">
      <c r="A72" s="2"/>
      <c r="B72" s="46" t="s">
        <v>230</v>
      </c>
      <c r="C72" s="46"/>
      <c r="D72" s="55">
        <v>4699.6865279461299</v>
      </c>
      <c r="E72" s="48" t="s">
        <v>106</v>
      </c>
      <c r="F72" s="2"/>
    </row>
    <row r="73" spans="1:7" x14ac:dyDescent="0.25">
      <c r="A73" s="2"/>
      <c r="B73" s="46" t="s">
        <v>231</v>
      </c>
      <c r="C73" s="46"/>
      <c r="D73" s="55">
        <v>25.62</v>
      </c>
      <c r="E73" s="48" t="s">
        <v>157</v>
      </c>
      <c r="F73" s="2"/>
    </row>
    <row r="74" spans="1:7" x14ac:dyDescent="0.25">
      <c r="A74" s="2"/>
      <c r="B74" s="46" t="s">
        <v>232</v>
      </c>
      <c r="C74" s="46"/>
      <c r="D74" s="55">
        <v>8.0965262678869401</v>
      </c>
      <c r="E74" s="48" t="s">
        <v>157</v>
      </c>
      <c r="F74" s="2"/>
    </row>
    <row r="75" spans="1:7" x14ac:dyDescent="0.25">
      <c r="A75" s="2"/>
      <c r="B75" s="46" t="s">
        <v>233</v>
      </c>
      <c r="C75" s="46"/>
      <c r="D75" s="55">
        <v>17.400820158027202</v>
      </c>
      <c r="E75" s="48" t="s">
        <v>157</v>
      </c>
      <c r="F75" s="2"/>
    </row>
    <row r="76" spans="1:7" x14ac:dyDescent="0.25">
      <c r="A76" s="2"/>
      <c r="B76" s="46" t="s">
        <v>234</v>
      </c>
      <c r="C76" s="46"/>
      <c r="D76" s="55">
        <v>13.569773730247</v>
      </c>
      <c r="E76" s="48" t="s">
        <v>157</v>
      </c>
      <c r="F76" s="2"/>
    </row>
    <row r="77" spans="1:7" x14ac:dyDescent="0.25">
      <c r="A77" s="2"/>
      <c r="B77" s="46" t="s">
        <v>232</v>
      </c>
      <c r="C77" s="46"/>
      <c r="D77" s="55">
        <v>7.8275030780980499</v>
      </c>
      <c r="E77" s="48" t="s">
        <v>157</v>
      </c>
      <c r="F77" s="2"/>
    </row>
    <row r="78" spans="1:7" x14ac:dyDescent="0.25">
      <c r="A78" s="2"/>
      <c r="B78" s="46" t="s">
        <v>233</v>
      </c>
      <c r="C78" s="46"/>
      <c r="D78" s="55">
        <v>5.7422706521489699</v>
      </c>
      <c r="E78" s="48" t="s">
        <v>157</v>
      </c>
      <c r="F78" s="2"/>
    </row>
    <row r="79" spans="1:7" x14ac:dyDescent="0.25">
      <c r="A79" s="2"/>
      <c r="B79" s="46" t="s">
        <v>235</v>
      </c>
      <c r="C79" s="46"/>
      <c r="D79" s="55">
        <v>19.554499650183701</v>
      </c>
      <c r="E79" s="48" t="s">
        <v>157</v>
      </c>
      <c r="F79" s="2"/>
    </row>
    <row r="80" spans="1:7" x14ac:dyDescent="0.25">
      <c r="A80" s="2"/>
      <c r="B80" s="46" t="s">
        <v>232</v>
      </c>
      <c r="C80" s="46"/>
      <c r="D80" s="55">
        <v>0.726955872630069</v>
      </c>
      <c r="E80" s="48" t="s">
        <v>157</v>
      </c>
      <c r="F80" s="2"/>
    </row>
    <row r="81" spans="1:6" x14ac:dyDescent="0.25">
      <c r="A81" s="2"/>
      <c r="B81" s="46" t="s">
        <v>233</v>
      </c>
      <c r="C81" s="46"/>
      <c r="D81" s="55">
        <v>18.827543777553601</v>
      </c>
      <c r="E81" s="48" t="s">
        <v>157</v>
      </c>
      <c r="F81" s="2"/>
    </row>
    <row r="82" spans="1:6" x14ac:dyDescent="0.25">
      <c r="A82" s="2"/>
      <c r="B82" s="46" t="s">
        <v>236</v>
      </c>
      <c r="C82" s="46"/>
      <c r="D82" s="55">
        <v>0.66496157461574401</v>
      </c>
      <c r="E82" s="48" t="s">
        <v>157</v>
      </c>
      <c r="F82" s="2"/>
    </row>
    <row r="83" spans="1:6" x14ac:dyDescent="0.25">
      <c r="A83" s="2"/>
      <c r="B83" s="46" t="s">
        <v>232</v>
      </c>
      <c r="C83" s="46"/>
      <c r="D83" s="55">
        <v>0.62971392565614803</v>
      </c>
      <c r="E83" s="48" t="s">
        <v>157</v>
      </c>
      <c r="F83" s="2"/>
    </row>
    <row r="84" spans="1:6" x14ac:dyDescent="0.25">
      <c r="A84" s="2"/>
      <c r="B84" s="46" t="s">
        <v>233</v>
      </c>
      <c r="C84" s="46"/>
      <c r="D84" s="55">
        <v>3.5247648959595999E-2</v>
      </c>
      <c r="E84" s="48" t="s">
        <v>157</v>
      </c>
      <c r="F84" s="2"/>
    </row>
    <row r="85" spans="1:6" x14ac:dyDescent="0.25">
      <c r="A85" s="2"/>
      <c r="B85" s="46" t="s">
        <v>237</v>
      </c>
      <c r="C85" s="46"/>
      <c r="D85" s="55">
        <v>4699.6865279461299</v>
      </c>
      <c r="E85" s="48" t="s">
        <v>106</v>
      </c>
      <c r="F85" s="2"/>
    </row>
    <row r="86" spans="1:6" x14ac:dyDescent="0.25">
      <c r="A86" s="2"/>
      <c r="B86" s="2"/>
      <c r="C86" s="2"/>
      <c r="D86" s="2"/>
      <c r="E86" s="2"/>
      <c r="F86" s="2"/>
    </row>
  </sheetData>
  <sheetProtection algorithmName="SHA-512" hashValue="eBCZ6NEdx0N2R5V6dTDiUpnsRS2e90qj/09U6DwBfhYt+y6JegoJvzzAPUtMmFxn8pjbKx2vn8aGjdcheS5pUQ==" saltValue="sveVLWEWTdepBTjEJNxFvg==" spinCount="100000" sheet="1" objects="1" scenarios="1" formatCells="0" formatColumns="0" formatRows="0"/>
  <mergeCells count="2">
    <mergeCell ref="G50:L50"/>
    <mergeCell ref="G1:L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5B722-6F18-4212-BB2F-0C8B5B563DDC}">
  <sheetPr codeName="Sheet8"/>
  <dimension ref="A1:C4"/>
  <sheetViews>
    <sheetView workbookViewId="0">
      <selection activeCell="H5" sqref="H5"/>
    </sheetView>
  </sheetViews>
  <sheetFormatPr defaultRowHeight="14.5" x14ac:dyDescent="0.35"/>
  <cols>
    <col min="1" max="1" width="23.6328125" customWidth="1"/>
    <col min="2" max="2" width="26.90625" customWidth="1"/>
    <col min="3" max="3" width="51.453125" customWidth="1"/>
  </cols>
  <sheetData>
    <row r="1" spans="1:3" x14ac:dyDescent="0.35">
      <c r="A1" s="174" t="s">
        <v>238</v>
      </c>
      <c r="B1" s="175">
        <v>4</v>
      </c>
      <c r="C1" s="175"/>
    </row>
    <row r="2" spans="1:3" x14ac:dyDescent="0.35">
      <c r="A2" s="174" t="s">
        <v>239</v>
      </c>
      <c r="B2" s="176" t="s">
        <v>240</v>
      </c>
      <c r="C2" s="175"/>
    </row>
    <row r="3" spans="1:3" x14ac:dyDescent="0.35">
      <c r="A3" s="175"/>
      <c r="B3" s="175"/>
      <c r="C3" s="175"/>
    </row>
    <row r="4" spans="1:3" ht="139.5" customHeight="1" x14ac:dyDescent="0.35">
      <c r="A4" s="177" t="s">
        <v>241</v>
      </c>
      <c r="B4" s="175"/>
      <c r="C4" s="178" t="s">
        <v>242</v>
      </c>
    </row>
  </sheetData>
  <sheetProtection algorithmName="SHA-512" hashValue="DOARXeskaHEpglUufqe8QXow7Ry8OSknCwYTttShFGReOA1t0zJMemVDjIIqeWLImvTrkL/hgRAjBGi3HAYGxw==" saltValue="PigDOMMiK83UJt6EqW9qQw==" spinCount="100000" sheet="1" objects="1" scenarios="1" formatCells="0" formatColumns="0" formatRows="0"/>
  <hyperlinks>
    <hyperlink ref="B2" r:id="rId1" display="mailto:simpletreat@rivm.nl" xr:uid="{7780E300-20A1-4779-A7A3-A81A636C5B5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72BE2-C7E8-4894-B7E4-E151B95BDEA8}">
  <sheetPr codeName="Sheet9"/>
  <dimension ref="A1:K31"/>
  <sheetViews>
    <sheetView zoomScale="85" zoomScaleNormal="85" workbookViewId="0">
      <selection activeCell="Q23" sqref="Q23"/>
    </sheetView>
  </sheetViews>
  <sheetFormatPr defaultColWidth="8.90625" defaultRowHeight="15.5" x14ac:dyDescent="0.35"/>
  <cols>
    <col min="1" max="1" width="9.08984375" style="108" customWidth="1"/>
    <col min="2" max="2" width="12" style="108" customWidth="1"/>
    <col min="3" max="3" width="9.08984375" style="108"/>
    <col min="4" max="4" width="13.90625" style="108" customWidth="1"/>
    <col min="5" max="5" width="14.54296875" style="108" customWidth="1"/>
    <col min="6" max="6" width="13.36328125" style="108" customWidth="1"/>
    <col min="7" max="7" width="11.08984375" style="139" customWidth="1"/>
    <col min="8" max="8" width="13.08984375" style="139" customWidth="1"/>
    <col min="9" max="9" width="16.453125" style="139" customWidth="1"/>
    <col min="10" max="10" width="11.453125" style="139" customWidth="1"/>
    <col min="11" max="16384" width="8.90625" style="139"/>
  </cols>
  <sheetData>
    <row r="1" spans="1:11" s="108" customFormat="1" x14ac:dyDescent="0.35">
      <c r="A1" s="179" t="s">
        <v>243</v>
      </c>
      <c r="B1" s="179" t="s">
        <v>244</v>
      </c>
      <c r="C1" s="179" t="s">
        <v>245</v>
      </c>
      <c r="D1" s="179" t="s">
        <v>246</v>
      </c>
      <c r="E1" s="179" t="s">
        <v>247</v>
      </c>
      <c r="F1" s="179" t="s">
        <v>248</v>
      </c>
    </row>
    <row r="2" spans="1:11" x14ac:dyDescent="0.35">
      <c r="A2" s="180" t="s">
        <v>249</v>
      </c>
      <c r="B2" s="180" t="s">
        <v>250</v>
      </c>
      <c r="C2" s="180" t="s">
        <v>251</v>
      </c>
      <c r="D2" s="181">
        <v>42597</v>
      </c>
      <c r="E2" s="180" t="s">
        <v>252</v>
      </c>
      <c r="F2" s="189">
        <v>2260</v>
      </c>
    </row>
    <row r="3" spans="1:11" x14ac:dyDescent="0.35">
      <c r="A3" s="180" t="s">
        <v>249</v>
      </c>
      <c r="B3" s="180" t="s">
        <v>250</v>
      </c>
      <c r="C3" s="180" t="s">
        <v>251</v>
      </c>
      <c r="D3" s="181">
        <v>42597</v>
      </c>
      <c r="E3" s="180" t="s">
        <v>253</v>
      </c>
      <c r="F3" s="189">
        <v>2120</v>
      </c>
      <c r="I3" s="211" t="s">
        <v>254</v>
      </c>
      <c r="J3" s="212"/>
      <c r="K3" s="213"/>
    </row>
    <row r="4" spans="1:11" x14ac:dyDescent="0.35">
      <c r="A4" s="180" t="s">
        <v>249</v>
      </c>
      <c r="B4" s="180" t="s">
        <v>250</v>
      </c>
      <c r="C4" s="180" t="s">
        <v>251</v>
      </c>
      <c r="D4" s="181">
        <v>42597</v>
      </c>
      <c r="E4" s="180" t="s">
        <v>255</v>
      </c>
      <c r="F4" s="189">
        <v>2160</v>
      </c>
      <c r="I4" s="182"/>
      <c r="J4" s="183" t="s">
        <v>256</v>
      </c>
      <c r="K4" s="184" t="s">
        <v>106</v>
      </c>
    </row>
    <row r="5" spans="1:11" x14ac:dyDescent="0.35">
      <c r="A5" s="180" t="s">
        <v>249</v>
      </c>
      <c r="B5" s="180" t="s">
        <v>250</v>
      </c>
      <c r="C5" s="180" t="s">
        <v>251</v>
      </c>
      <c r="D5" s="181">
        <v>42703</v>
      </c>
      <c r="E5" s="180" t="s">
        <v>257</v>
      </c>
      <c r="F5" s="189">
        <v>3410</v>
      </c>
      <c r="I5" s="185" t="s">
        <v>258</v>
      </c>
      <c r="J5" s="186">
        <f>AVERAGE(F2:F31)</f>
        <v>1805.7</v>
      </c>
      <c r="K5" s="187">
        <f>J5/1000</f>
        <v>1.8057000000000001</v>
      </c>
    </row>
    <row r="6" spans="1:11" x14ac:dyDescent="0.35">
      <c r="A6" s="180" t="s">
        <v>249</v>
      </c>
      <c r="B6" s="180" t="s">
        <v>250</v>
      </c>
      <c r="C6" s="180" t="s">
        <v>251</v>
      </c>
      <c r="D6" s="181">
        <v>42703</v>
      </c>
      <c r="E6" s="180" t="s">
        <v>259</v>
      </c>
      <c r="F6" s="189">
        <v>3400</v>
      </c>
      <c r="I6" s="185" t="s">
        <v>260</v>
      </c>
      <c r="J6" s="186">
        <f>MEDIAN(F2:F31)</f>
        <v>902.5</v>
      </c>
      <c r="K6" s="187">
        <f t="shared" ref="K6:K8" si="0">J6/1000</f>
        <v>0.90249999999999997</v>
      </c>
    </row>
    <row r="7" spans="1:11" x14ac:dyDescent="0.35">
      <c r="A7" s="180" t="s">
        <v>249</v>
      </c>
      <c r="B7" s="180" t="s">
        <v>250</v>
      </c>
      <c r="C7" s="180" t="s">
        <v>251</v>
      </c>
      <c r="D7" s="181">
        <v>42703</v>
      </c>
      <c r="E7" s="180" t="s">
        <v>261</v>
      </c>
      <c r="F7" s="189">
        <v>3340</v>
      </c>
      <c r="I7" s="185" t="s">
        <v>262</v>
      </c>
      <c r="J7" s="188">
        <f>MAX(F2:F31)</f>
        <v>6160</v>
      </c>
      <c r="K7" s="187">
        <f t="shared" si="0"/>
        <v>6.16</v>
      </c>
    </row>
    <row r="8" spans="1:11" x14ac:dyDescent="0.35">
      <c r="A8" s="180" t="s">
        <v>263</v>
      </c>
      <c r="B8" s="180" t="s">
        <v>264</v>
      </c>
      <c r="C8" s="180" t="s">
        <v>265</v>
      </c>
      <c r="D8" s="181">
        <v>42577</v>
      </c>
      <c r="E8" s="180" t="s">
        <v>266</v>
      </c>
      <c r="F8" s="189">
        <v>478</v>
      </c>
      <c r="I8" s="185" t="s">
        <v>267</v>
      </c>
      <c r="J8" s="188">
        <f>MIN(F2:F31)</f>
        <v>455</v>
      </c>
      <c r="K8" s="187">
        <f t="shared" si="0"/>
        <v>0.45500000000000002</v>
      </c>
    </row>
    <row r="9" spans="1:11" x14ac:dyDescent="0.35">
      <c r="A9" s="180" t="s">
        <v>263</v>
      </c>
      <c r="B9" s="180" t="s">
        <v>264</v>
      </c>
      <c r="C9" s="180" t="s">
        <v>265</v>
      </c>
      <c r="D9" s="181">
        <v>42577</v>
      </c>
      <c r="E9" s="180" t="s">
        <v>268</v>
      </c>
      <c r="F9" s="189">
        <v>476</v>
      </c>
      <c r="I9" s="185" t="s">
        <v>269</v>
      </c>
      <c r="J9" s="186">
        <f>_xlfn.PERCENTILE.INC(F2:F31,0.95)</f>
        <v>5407.4999999999982</v>
      </c>
      <c r="K9" s="187">
        <f>J9/1000</f>
        <v>5.407499999999998</v>
      </c>
    </row>
    <row r="10" spans="1:11" x14ac:dyDescent="0.35">
      <c r="A10" s="180" t="s">
        <v>263</v>
      </c>
      <c r="B10" s="180" t="s">
        <v>264</v>
      </c>
      <c r="C10" s="180" t="s">
        <v>265</v>
      </c>
      <c r="D10" s="181">
        <v>42577</v>
      </c>
      <c r="E10" s="180" t="s">
        <v>270</v>
      </c>
      <c r="F10" s="189">
        <v>560</v>
      </c>
      <c r="I10" s="185" t="s">
        <v>271</v>
      </c>
      <c r="J10" s="187">
        <f>_xlfn.STDEV.S(F2:F31)</f>
        <v>1635.335569275594</v>
      </c>
      <c r="K10" s="187"/>
    </row>
    <row r="11" spans="1:11" x14ac:dyDescent="0.35">
      <c r="A11" s="180" t="s">
        <v>263</v>
      </c>
      <c r="B11" s="180" t="s">
        <v>264</v>
      </c>
      <c r="C11" s="180" t="s">
        <v>265</v>
      </c>
      <c r="D11" s="181">
        <v>42667</v>
      </c>
      <c r="E11" s="180" t="s">
        <v>272</v>
      </c>
      <c r="F11" s="189">
        <v>649</v>
      </c>
    </row>
    <row r="12" spans="1:11" x14ac:dyDescent="0.35">
      <c r="A12" s="180" t="s">
        <v>263</v>
      </c>
      <c r="B12" s="180" t="s">
        <v>264</v>
      </c>
      <c r="C12" s="180" t="s">
        <v>265</v>
      </c>
      <c r="D12" s="181">
        <v>42667</v>
      </c>
      <c r="E12" s="180" t="s">
        <v>273</v>
      </c>
      <c r="F12" s="189">
        <v>644</v>
      </c>
    </row>
    <row r="13" spans="1:11" x14ac:dyDescent="0.35">
      <c r="A13" s="180" t="s">
        <v>263</v>
      </c>
      <c r="B13" s="180" t="s">
        <v>264</v>
      </c>
      <c r="C13" s="180" t="s">
        <v>265</v>
      </c>
      <c r="D13" s="181">
        <v>42667</v>
      </c>
      <c r="E13" s="180" t="s">
        <v>274</v>
      </c>
      <c r="F13" s="189">
        <v>627</v>
      </c>
    </row>
    <row r="14" spans="1:11" x14ac:dyDescent="0.35">
      <c r="A14" s="180" t="s">
        <v>275</v>
      </c>
      <c r="B14" s="180" t="s">
        <v>276</v>
      </c>
      <c r="C14" s="180" t="s">
        <v>277</v>
      </c>
      <c r="D14" s="181">
        <v>42626</v>
      </c>
      <c r="E14" s="180" t="s">
        <v>278</v>
      </c>
      <c r="F14" s="189">
        <v>978</v>
      </c>
    </row>
    <row r="15" spans="1:11" x14ac:dyDescent="0.35">
      <c r="A15" s="180" t="s">
        <v>275</v>
      </c>
      <c r="B15" s="180" t="s">
        <v>276</v>
      </c>
      <c r="C15" s="180" t="s">
        <v>277</v>
      </c>
      <c r="D15" s="181">
        <v>42626</v>
      </c>
      <c r="E15" s="180" t="s">
        <v>279</v>
      </c>
      <c r="F15" s="189">
        <v>1010</v>
      </c>
    </row>
    <row r="16" spans="1:11" x14ac:dyDescent="0.35">
      <c r="A16" s="180" t="s">
        <v>275</v>
      </c>
      <c r="B16" s="180" t="s">
        <v>276</v>
      </c>
      <c r="C16" s="180" t="s">
        <v>277</v>
      </c>
      <c r="D16" s="181">
        <v>42626</v>
      </c>
      <c r="E16" s="180" t="s">
        <v>280</v>
      </c>
      <c r="F16" s="189">
        <v>933</v>
      </c>
    </row>
    <row r="17" spans="1:6" x14ac:dyDescent="0.35">
      <c r="A17" s="180" t="s">
        <v>275</v>
      </c>
      <c r="B17" s="180" t="s">
        <v>276</v>
      </c>
      <c r="C17" s="180" t="s">
        <v>277</v>
      </c>
      <c r="D17" s="181">
        <v>42720</v>
      </c>
      <c r="E17" s="180" t="s">
        <v>281</v>
      </c>
      <c r="F17" s="189">
        <v>872</v>
      </c>
    </row>
    <row r="18" spans="1:6" x14ac:dyDescent="0.35">
      <c r="A18" s="180" t="s">
        <v>275</v>
      </c>
      <c r="B18" s="180" t="s">
        <v>276</v>
      </c>
      <c r="C18" s="180" t="s">
        <v>277</v>
      </c>
      <c r="D18" s="181">
        <v>42720</v>
      </c>
      <c r="E18" s="180" t="s">
        <v>282</v>
      </c>
      <c r="F18" s="189">
        <v>853</v>
      </c>
    </row>
    <row r="19" spans="1:6" x14ac:dyDescent="0.35">
      <c r="A19" s="180" t="s">
        <v>275</v>
      </c>
      <c r="B19" s="180" t="s">
        <v>276</v>
      </c>
      <c r="C19" s="180" t="s">
        <v>277</v>
      </c>
      <c r="D19" s="181">
        <v>42720</v>
      </c>
      <c r="E19" s="180" t="s">
        <v>283</v>
      </c>
      <c r="F19" s="189">
        <v>851</v>
      </c>
    </row>
    <row r="20" spans="1:6" x14ac:dyDescent="0.35">
      <c r="A20" s="180" t="s">
        <v>284</v>
      </c>
      <c r="B20" s="180" t="s">
        <v>285</v>
      </c>
      <c r="C20" s="180" t="s">
        <v>286</v>
      </c>
      <c r="D20" s="181">
        <v>42611</v>
      </c>
      <c r="E20" s="180" t="s">
        <v>287</v>
      </c>
      <c r="F20" s="189">
        <v>596</v>
      </c>
    </row>
    <row r="21" spans="1:6" x14ac:dyDescent="0.35">
      <c r="A21" s="180" t="s">
        <v>284</v>
      </c>
      <c r="B21" s="180" t="s">
        <v>285</v>
      </c>
      <c r="C21" s="180" t="s">
        <v>286</v>
      </c>
      <c r="D21" s="181">
        <v>42611</v>
      </c>
      <c r="E21" s="180" t="s">
        <v>288</v>
      </c>
      <c r="F21" s="189">
        <v>597</v>
      </c>
    </row>
    <row r="22" spans="1:6" x14ac:dyDescent="0.35">
      <c r="A22" s="180" t="s">
        <v>284</v>
      </c>
      <c r="B22" s="180" t="s">
        <v>285</v>
      </c>
      <c r="C22" s="180" t="s">
        <v>286</v>
      </c>
      <c r="D22" s="181">
        <v>42611</v>
      </c>
      <c r="E22" s="180" t="s">
        <v>289</v>
      </c>
      <c r="F22" s="189">
        <v>601</v>
      </c>
    </row>
    <row r="23" spans="1:6" x14ac:dyDescent="0.35">
      <c r="A23" s="180" t="s">
        <v>284</v>
      </c>
      <c r="B23" s="180" t="s">
        <v>285</v>
      </c>
      <c r="C23" s="180" t="s">
        <v>286</v>
      </c>
      <c r="D23" s="181">
        <v>42702</v>
      </c>
      <c r="E23" s="180" t="s">
        <v>290</v>
      </c>
      <c r="F23" s="189">
        <v>715</v>
      </c>
    </row>
    <row r="24" spans="1:6" x14ac:dyDescent="0.35">
      <c r="A24" s="180" t="s">
        <v>284</v>
      </c>
      <c r="B24" s="180" t="s">
        <v>285</v>
      </c>
      <c r="C24" s="180" t="s">
        <v>286</v>
      </c>
      <c r="D24" s="181">
        <v>42702</v>
      </c>
      <c r="E24" s="180" t="s">
        <v>291</v>
      </c>
      <c r="F24" s="189">
        <v>455</v>
      </c>
    </row>
    <row r="25" spans="1:6" x14ac:dyDescent="0.35">
      <c r="A25" s="180" t="s">
        <v>284</v>
      </c>
      <c r="B25" s="180" t="s">
        <v>285</v>
      </c>
      <c r="C25" s="180" t="s">
        <v>286</v>
      </c>
      <c r="D25" s="181">
        <v>42702</v>
      </c>
      <c r="E25" s="180" t="s">
        <v>292</v>
      </c>
      <c r="F25" s="189">
        <v>666</v>
      </c>
    </row>
    <row r="26" spans="1:6" x14ac:dyDescent="0.35">
      <c r="A26" s="180" t="s">
        <v>293</v>
      </c>
      <c r="B26" s="180" t="s">
        <v>294</v>
      </c>
      <c r="C26" s="180" t="s">
        <v>295</v>
      </c>
      <c r="D26" s="181">
        <v>42515</v>
      </c>
      <c r="E26" s="180" t="s">
        <v>296</v>
      </c>
      <c r="F26" s="189">
        <v>6160</v>
      </c>
    </row>
    <row r="27" spans="1:6" x14ac:dyDescent="0.35">
      <c r="A27" s="180" t="s">
        <v>293</v>
      </c>
      <c r="B27" s="180" t="s">
        <v>294</v>
      </c>
      <c r="C27" s="180" t="s">
        <v>295</v>
      </c>
      <c r="D27" s="181">
        <v>42515</v>
      </c>
      <c r="E27" s="180" t="s">
        <v>297</v>
      </c>
      <c r="F27" s="189">
        <v>5050</v>
      </c>
    </row>
    <row r="28" spans="1:6" x14ac:dyDescent="0.35">
      <c r="A28" s="180" t="s">
        <v>293</v>
      </c>
      <c r="B28" s="180" t="s">
        <v>294</v>
      </c>
      <c r="C28" s="180" t="s">
        <v>295</v>
      </c>
      <c r="D28" s="181">
        <v>42515</v>
      </c>
      <c r="E28" s="180" t="s">
        <v>298</v>
      </c>
      <c r="F28" s="189">
        <v>5700</v>
      </c>
    </row>
    <row r="29" spans="1:6" x14ac:dyDescent="0.35">
      <c r="A29" s="180" t="s">
        <v>293</v>
      </c>
      <c r="B29" s="180" t="s">
        <v>294</v>
      </c>
      <c r="C29" s="180" t="s">
        <v>295</v>
      </c>
      <c r="D29" s="181">
        <v>42674</v>
      </c>
      <c r="E29" s="180" t="s">
        <v>299</v>
      </c>
      <c r="F29" s="189">
        <v>2510</v>
      </c>
    </row>
    <row r="30" spans="1:6" x14ac:dyDescent="0.35">
      <c r="A30" s="180" t="s">
        <v>293</v>
      </c>
      <c r="B30" s="180" t="s">
        <v>294</v>
      </c>
      <c r="C30" s="180" t="s">
        <v>295</v>
      </c>
      <c r="D30" s="181">
        <v>42674</v>
      </c>
      <c r="E30" s="180" t="s">
        <v>300</v>
      </c>
      <c r="F30" s="189">
        <v>2980</v>
      </c>
    </row>
    <row r="31" spans="1:6" x14ac:dyDescent="0.35">
      <c r="A31" s="180" t="s">
        <v>293</v>
      </c>
      <c r="B31" s="180" t="s">
        <v>294</v>
      </c>
      <c r="C31" s="180" t="s">
        <v>295</v>
      </c>
      <c r="D31" s="181">
        <v>42674</v>
      </c>
      <c r="E31" s="180" t="s">
        <v>301</v>
      </c>
      <c r="F31" s="189">
        <v>2520</v>
      </c>
    </row>
  </sheetData>
  <sheetProtection algorithmName="SHA-512" hashValue="49siUsT4gCYJuWuKJaYp2iYOuX2QiYMr7IGgl19mGivl10zAbDOPVTEHqqM1aiChoQKfk3uLdfmsAO2DTDrpcA==" saltValue="qlVTsiU/JlfL9dzhjAjBfQ==" spinCount="100000" sheet="1" objects="1" scenarios="1" formatCells="0" formatColumns="0" formatRows="0"/>
  <mergeCells count="1">
    <mergeCell ref="I3:K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e95dd583e1418bbab84cc60b808c79a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2f7c14c724f6fd5b0410ef8d6affcf61"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D4</TermName>
          <TermId xmlns="http://schemas.microsoft.com/office/infopath/2007/PartnerControls">e42bb572-aeba-4dad-a3e2-dfc318fa019a</TermId>
        </TermInfo>
        <TermInfo xmlns="http://schemas.microsoft.com/office/infopath/2007/PartnerControls">
          <TermName xmlns="http://schemas.microsoft.com/office/infopath/2007/PartnerControls">soil</TermName>
          <TermId xmlns="http://schemas.microsoft.com/office/infopath/2007/PartnerControls">e16a2c7d-2258-40cb-9b2d-e8cf18f5de86</TermId>
        </TermInfo>
        <TermInfo xmlns="http://schemas.microsoft.com/office/infopath/2007/PartnerControls">
          <TermName xmlns="http://schemas.microsoft.com/office/infopath/2007/PartnerControls">risk calculations</TermName>
          <TermId xmlns="http://schemas.microsoft.com/office/infopath/2007/PartnerControls">e5b5ed26-66b0-4ea1-94e8-682df5bf7105</TermId>
        </TermInfo>
        <TermInfo xmlns="http://schemas.microsoft.com/office/infopath/2007/PartnerControls">
          <TermName xmlns="http://schemas.microsoft.com/office/infopath/2007/PartnerControls">biosolids</TermName>
          <TermId xmlns="http://schemas.microsoft.com/office/infopath/2007/PartnerControls">fa8fe56a-5844-464a-b6ca-bd3802d9359c</TermId>
        </TermInfo>
        <TermInfo xmlns="http://schemas.microsoft.com/office/infopath/2007/PartnerControls">
          <TermName xmlns="http://schemas.microsoft.com/office/infopath/2007/PartnerControls">octamethylcyclotetrasiloxane</TermName>
          <TermId xmlns="http://schemas.microsoft.com/office/infopath/2007/PartnerControls">035a888b-bf1e-4eac-a525-063599ca8691</TermId>
        </TermInfo>
      </Terms>
    </TaxKeywordTaxHTField>
    <Record xmlns="4ffa91fb-a0ff-4ac5-b2db-65c790d184a4">Shared</Record>
    <_ip_UnifiedCompliancePolicyProperties xmlns="http://schemas.microsoft.com/sharepoint/v3" xsi:nil="true"/>
    <Rights xmlns="4ffa91fb-a0ff-4ac5-b2db-65c790d184a4" xsi:nil="true"/>
    <lcf76f155ced4ddcb4097134ff3c332f xmlns="ead8da0f-3542-4e50-96c8-f1f698624e86">
      <Terms xmlns="http://schemas.microsoft.com/office/infopath/2007/PartnerControls"/>
    </lcf76f155ced4ddcb4097134ff3c332f>
    <Document_x0020_Creation_x0020_Date xmlns="4ffa91fb-a0ff-4ac5-b2db-65c790d184a4">2025-01-30T15:52:33+00:00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1869</Value>
      <Value>1426</Value>
      <Value>1868</Value>
      <Value>1210</Value>
      <Value>1870</Value>
    </TaxCatchAl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074287-D0DB-45BA-948B-F421253A178A}">
  <ds:schemaRefs>
    <ds:schemaRef ds:uri="Microsoft.SharePoint.Taxonomy.ContentTypeSync"/>
  </ds:schemaRefs>
</ds:datastoreItem>
</file>

<file path=customXml/itemProps2.xml><?xml version="1.0" encoding="utf-8"?>
<ds:datastoreItem xmlns:ds="http://schemas.openxmlformats.org/officeDocument/2006/customXml" ds:itemID="{056DB245-148C-4CA5-AF9B-6ECF1541F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5F9910-8EA0-4B93-A594-2963966DFF3F}">
  <ds:schemaRefs>
    <ds:schemaRef ds:uri="http://schemas.microsoft.com/sharepoint.v3"/>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schemas.microsoft.com/sharepoint/v3/fields"/>
    <ds:schemaRef ds:uri="ead8da0f-3542-4e50-96c8-f1f698624e86"/>
    <ds:schemaRef ds:uri="http://purl.org/dc/terms/"/>
    <ds:schemaRef ds:uri="fecc2597-e8fd-4279-ac06-bd7c891938be"/>
    <ds:schemaRef ds:uri="4ffa91fb-a0ff-4ac5-b2db-65c790d184a4"/>
    <ds:schemaRef ds:uri="http://schemas.microsoft.com/sharepoint/v3"/>
    <ds:schemaRef ds:uri="http://www.w3.org/XML/1998/namespace"/>
    <ds:schemaRef ds:uri="http://purl.org/dc/elements/1.1/"/>
  </ds:schemaRefs>
</ds:datastoreItem>
</file>

<file path=customXml/itemProps4.xml><?xml version="1.0" encoding="utf-8"?>
<ds:datastoreItem xmlns:ds="http://schemas.openxmlformats.org/officeDocument/2006/customXml" ds:itemID="{1CA544F7-184F-4951-857E-15ADFAB540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Cover Page</vt:lpstr>
      <vt:lpstr>READ ME</vt:lpstr>
      <vt:lpstr>GenPop Risk Calculations</vt:lpstr>
      <vt:lpstr>BST Runs - Crop</vt:lpstr>
      <vt:lpstr>BST Runs - Pasture</vt:lpstr>
      <vt:lpstr>D4 P-Chem BST Inputs</vt:lpstr>
      <vt:lpstr>SimpleTreat Inputs and Outputs</vt:lpstr>
      <vt:lpstr>SimpleTreat About</vt:lpstr>
      <vt:lpstr>ECA Data - Industrial WWTPs</vt:lpstr>
      <vt:lpstr>ECA Data - Non-Industrial WWTPs</vt:lpstr>
      <vt:lpstr>'D4 P-Chem BST Inputs'!_Hlk155184369</vt:lpstr>
      <vt:lpstr>sdf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Biosolids-Amended Soil Concentrations and Risk Calculations for Octamethylcyclotetrasiloxane (D4)</dc:title>
  <dc:subject/>
  <dc:creator>US EPA</dc:creator>
  <cp:keywords>biosolids ; soil ; risk calculations ; octamethylcyclotetrasiloxane ; D4</cp:keywords>
  <dc:description/>
  <cp:lastModifiedBy>Lindsay, Sarah</cp:lastModifiedBy>
  <cp:revision/>
  <dcterms:created xsi:type="dcterms:W3CDTF">2025-01-08T19:27:45Z</dcterms:created>
  <dcterms:modified xsi:type="dcterms:W3CDTF">2025-09-16T17:08:36Z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TaxKeyword">
    <vt:lpwstr>1868;#D4|e42bb572-aeba-4dad-a3e2-dfc318fa019a;#1426;#soil|e16a2c7d-2258-40cb-9b2d-e8cf18f5de86;#1210;#risk calculations|e5b5ed26-66b0-4ea1-94e8-682df5bf7105;#1870;#biosolids|fa8fe56a-5844-464a-b6ca-bd3802d9359c;#1869;#octamethylcyclotetrasiloxane|035a888b-bf1e-4eac-a525-063599ca8691</vt:lpwstr>
  </property>
  <property fmtid="{D5CDD505-2E9C-101B-9397-08002B2CF9AE}" pid="4" name="Document_x0020_Type">
    <vt:lpwstr/>
  </property>
  <property fmtid="{D5CDD505-2E9C-101B-9397-08002B2CF9AE}" pid="5" name="MediaServiceImageTags">
    <vt:lpwstr/>
  </property>
  <property fmtid="{D5CDD505-2E9C-101B-9397-08002B2CF9AE}" pid="6" name="EPA_x0020_Subject">
    <vt:lpwstr/>
  </property>
  <property fmtid="{D5CDD505-2E9C-101B-9397-08002B2CF9AE}" pid="7" name="EPA Subject">
    <vt:lpwstr/>
  </property>
  <property fmtid="{D5CDD505-2E9C-101B-9397-08002B2CF9AE}" pid="8" name="Document Type">
    <vt:lpwstr/>
  </property>
</Properties>
</file>