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usepa-my.sharepoint.com/personal/ng_jun_epa_gov/Documents/Profile/Downloads/"/>
    </mc:Choice>
  </mc:AlternateContent>
  <xr:revisionPtr revIDLastSave="35" documentId="8_{9955D349-CB0C-4CE3-BB08-AC0072CEAE8B}" xr6:coauthVersionLast="47" xr6:coauthVersionMax="47" xr10:uidLastSave="{8CCCE53D-13B8-4678-88EA-F105078B1C01}"/>
  <workbookProtection workbookAlgorithmName="SHA-512" workbookHashValue="STzo6GSH83a0/8w/NEvf1HEGIWx+lHUpb0TEFszotivTX8p7M2Vob1MDDD2vuAXbGA4q1nPlhdGdlxSeBjS08w==" workbookSaltValue="uejD+2CRzCThC9BRRKA0fA==" workbookSpinCount="100000" lockStructure="1"/>
  <bookViews>
    <workbookView xWindow="1860" yWindow="5715" windowWidth="28800" windowHeight="14970" xr2:uid="{44325C59-B72A-4FE3-A606-68876456E867}"/>
  </bookViews>
  <sheets>
    <sheet name="START" sheetId="14" r:id="rId1"/>
    <sheet name="Lookup" sheetId="12" r:id="rId2"/>
    <sheet name="Lookup (2)" sheetId="15" state="hidden" r:id="rId3"/>
    <sheet name="Class A and B" sheetId="7" r:id="rId4"/>
    <sheet name="Class SA and SB" sheetId="8" r:id="rId5"/>
    <sheet name="Any Class" sheetId="11" r:id="rId6"/>
    <sheet name="Waterbody-Specific" sheetId="6" r:id="rId7"/>
    <sheet name="Lookup References" sheetId="13" state="hidden" r:id="rId8"/>
    <sheet name="AmmSWCrit" sheetId="9" state="hidden" r:id="rId9"/>
  </sheets>
  <definedNames>
    <definedName name="BinGrps" localSheetId="8">OFFSET(#REF!,1,0,#REF!,1)</definedName>
    <definedName name="BinGrps">OFFSET(#REF!,1,0,#REF!,1)</definedName>
    <definedName name="NmbBins" localSheetId="8">OFFSET(#REF!,1,0,#REF!,1)</definedName>
    <definedName name="NmbBins">OFFSET(#REF!,1,0,#REF!,1)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8" i="11" l="1"/>
  <c r="C143" i="9"/>
  <c r="D143" i="9"/>
  <c r="B143" i="9"/>
  <c r="I197" i="11" l="1"/>
  <c r="G42" i="11"/>
  <c r="I3" i="11" l="1"/>
  <c r="H3" i="11"/>
  <c r="F3" i="11"/>
  <c r="E3" i="11"/>
  <c r="D3" i="11"/>
  <c r="I209" i="11" l="1"/>
  <c r="H209" i="11"/>
  <c r="C209" i="11"/>
  <c r="B209" i="11"/>
  <c r="J206" i="11"/>
  <c r="I206" i="11"/>
  <c r="J205" i="11"/>
  <c r="I202" i="11"/>
  <c r="I199" i="11"/>
  <c r="H198" i="11"/>
  <c r="G198" i="11"/>
  <c r="I189" i="11"/>
  <c r="I187" i="11"/>
  <c r="J186" i="11"/>
  <c r="I186" i="11"/>
  <c r="C178" i="11"/>
  <c r="H178" i="11" s="1"/>
  <c r="J177" i="11"/>
  <c r="J176" i="11"/>
  <c r="H175" i="11"/>
  <c r="J174" i="11"/>
  <c r="B171" i="11"/>
  <c r="G171" i="11" s="1"/>
  <c r="J167" i="11"/>
  <c r="I167" i="11"/>
  <c r="J166" i="11"/>
  <c r="I162" i="11"/>
  <c r="J161" i="11"/>
  <c r="I161" i="11"/>
  <c r="J159" i="11"/>
  <c r="C156" i="11"/>
  <c r="B156" i="11"/>
  <c r="H154" i="11"/>
  <c r="G154" i="11"/>
  <c r="I153" i="11"/>
  <c r="I150" i="11"/>
  <c r="J148" i="11"/>
  <c r="G146" i="11"/>
  <c r="I145" i="11"/>
  <c r="C144" i="11"/>
  <c r="B144" i="11"/>
  <c r="I143" i="11"/>
  <c r="H142" i="11"/>
  <c r="G142" i="11"/>
  <c r="C141" i="11"/>
  <c r="B141" i="11"/>
  <c r="I138" i="11"/>
  <c r="J137" i="11"/>
  <c r="J136" i="11"/>
  <c r="I136" i="11"/>
  <c r="J130" i="11"/>
  <c r="I130" i="11"/>
  <c r="J129" i="11"/>
  <c r="G128" i="11"/>
  <c r="J127" i="11"/>
  <c r="I127" i="11"/>
  <c r="J125" i="11"/>
  <c r="J121" i="11"/>
  <c r="I121" i="11"/>
  <c r="J120" i="11"/>
  <c r="I117" i="11"/>
  <c r="J115" i="11"/>
  <c r="I115" i="11"/>
  <c r="J113" i="11"/>
  <c r="I109" i="11"/>
  <c r="J108" i="11"/>
  <c r="J107" i="11"/>
  <c r="J105" i="11"/>
  <c r="I105" i="11"/>
  <c r="I103" i="11"/>
  <c r="J100" i="11"/>
  <c r="J95" i="11"/>
  <c r="I95" i="11"/>
  <c r="J94" i="11"/>
  <c r="I90" i="11"/>
  <c r="J89" i="11"/>
  <c r="I89" i="11"/>
  <c r="J88" i="11"/>
  <c r="G84" i="11"/>
  <c r="I83" i="11"/>
  <c r="H83" i="11"/>
  <c r="C82" i="11"/>
  <c r="H82" i="11" s="1"/>
  <c r="B82" i="11"/>
  <c r="C78" i="11"/>
  <c r="H78" i="11" s="1"/>
  <c r="B78" i="11"/>
  <c r="G78" i="11" s="1"/>
  <c r="B77" i="11"/>
  <c r="J74" i="11"/>
  <c r="I74" i="11"/>
  <c r="J71" i="11"/>
  <c r="I68" i="11"/>
  <c r="I67" i="11"/>
  <c r="H66" i="11"/>
  <c r="G66" i="11"/>
  <c r="I62" i="11"/>
  <c r="J61" i="11"/>
  <c r="C61" i="11"/>
  <c r="H61" i="11" s="1"/>
  <c r="B61" i="11"/>
  <c r="J59" i="11"/>
  <c r="I59" i="11"/>
  <c r="J58" i="11"/>
  <c r="I58" i="11"/>
  <c r="I54" i="11"/>
  <c r="J53" i="11"/>
  <c r="I53" i="11"/>
  <c r="I50" i="11"/>
  <c r="I48" i="11"/>
  <c r="J47" i="11"/>
  <c r="I47" i="11"/>
  <c r="H42" i="11"/>
  <c r="J41" i="11"/>
  <c r="I41" i="11"/>
  <c r="B38" i="11"/>
  <c r="G38" i="11" s="1"/>
  <c r="G37" i="11"/>
  <c r="G36" i="11"/>
  <c r="G35" i="11"/>
  <c r="G29" i="11"/>
  <c r="G25" i="11"/>
  <c r="G24" i="11"/>
  <c r="G18" i="11"/>
  <c r="J17" i="11"/>
  <c r="I17" i="11"/>
  <c r="J16" i="11"/>
  <c r="A3" i="11"/>
  <c r="J197" i="11" s="1"/>
  <c r="G20" i="11" l="1"/>
  <c r="H38" i="11"/>
  <c r="J50" i="11"/>
  <c r="I60" i="11"/>
  <c r="J68" i="11"/>
  <c r="I91" i="11"/>
  <c r="I106" i="11"/>
  <c r="J117" i="11"/>
  <c r="H128" i="11"/>
  <c r="J138" i="11"/>
  <c r="J150" i="11"/>
  <c r="I163" i="11"/>
  <c r="G176" i="11"/>
  <c r="J189" i="11"/>
  <c r="I207" i="11"/>
  <c r="G21" i="11"/>
  <c r="I51" i="11"/>
  <c r="J60" i="11"/>
  <c r="I69" i="11"/>
  <c r="J82" i="11"/>
  <c r="J91" i="11"/>
  <c r="J106" i="11"/>
  <c r="I118" i="11"/>
  <c r="I128" i="11"/>
  <c r="I151" i="11"/>
  <c r="J163" i="11"/>
  <c r="H176" i="11"/>
  <c r="I190" i="11"/>
  <c r="J207" i="11"/>
  <c r="G22" i="11"/>
  <c r="J40" i="11"/>
  <c r="J51" i="11"/>
  <c r="G61" i="11"/>
  <c r="J69" i="11"/>
  <c r="G83" i="11"/>
  <c r="I92" i="11"/>
  <c r="I107" i="11"/>
  <c r="I120" i="11"/>
  <c r="J128" i="11"/>
  <c r="H141" i="11"/>
  <c r="J151" i="11"/>
  <c r="I164" i="11"/>
  <c r="I176" i="11"/>
  <c r="I205" i="11"/>
  <c r="H197" i="11"/>
  <c r="G181" i="11"/>
  <c r="I174" i="11"/>
  <c r="I166" i="11"/>
  <c r="J157" i="11"/>
  <c r="I148" i="11"/>
  <c r="J132" i="11"/>
  <c r="H127" i="11"/>
  <c r="G120" i="11"/>
  <c r="J111" i="11"/>
  <c r="G105" i="11"/>
  <c r="I94" i="11"/>
  <c r="I87" i="11"/>
  <c r="I71" i="11"/>
  <c r="H64" i="11"/>
  <c r="J57" i="11"/>
  <c r="J49" i="11"/>
  <c r="I40" i="11"/>
  <c r="G28" i="11"/>
  <c r="I15" i="11"/>
  <c r="J203" i="11"/>
  <c r="G197" i="11"/>
  <c r="J180" i="11"/>
  <c r="J171" i="11"/>
  <c r="J165" i="11"/>
  <c r="J156" i="11"/>
  <c r="J146" i="11"/>
  <c r="J140" i="11"/>
  <c r="I132" i="11"/>
  <c r="G127" i="11"/>
  <c r="J119" i="11"/>
  <c r="I111" i="11"/>
  <c r="J104" i="11"/>
  <c r="J93" i="11"/>
  <c r="H86" i="11"/>
  <c r="J80" i="11"/>
  <c r="J70" i="11"/>
  <c r="G64" i="11"/>
  <c r="I57" i="11"/>
  <c r="I49" i="11"/>
  <c r="H39" i="11"/>
  <c r="G27" i="11"/>
  <c r="G15" i="11"/>
  <c r="I203" i="11"/>
  <c r="J196" i="11"/>
  <c r="J178" i="11"/>
  <c r="I171" i="11"/>
  <c r="I165" i="11"/>
  <c r="I156" i="11"/>
  <c r="I146" i="11"/>
  <c r="I140" i="11"/>
  <c r="J131" i="11"/>
  <c r="H126" i="11"/>
  <c r="I119" i="11"/>
  <c r="J110" i="11"/>
  <c r="I104" i="11"/>
  <c r="I93" i="11"/>
  <c r="G86" i="11"/>
  <c r="I80" i="11"/>
  <c r="I70" i="11"/>
  <c r="G63" i="11"/>
  <c r="J56" i="11"/>
  <c r="J48" i="11"/>
  <c r="G26" i="11"/>
  <c r="J12" i="11"/>
  <c r="J202" i="11"/>
  <c r="J190" i="11"/>
  <c r="I178" i="11"/>
  <c r="H171" i="11"/>
  <c r="J164" i="11"/>
  <c r="H146" i="11"/>
  <c r="G139" i="11"/>
  <c r="I131" i="11"/>
  <c r="G126" i="11"/>
  <c r="J118" i="11"/>
  <c r="I110" i="11"/>
  <c r="J103" i="11"/>
  <c r="J92" i="11"/>
  <c r="H85" i="11"/>
  <c r="J79" i="11"/>
  <c r="J200" i="11"/>
  <c r="J187" i="11"/>
  <c r="I177" i="11"/>
  <c r="I170" i="11"/>
  <c r="J162" i="11"/>
  <c r="J153" i="11"/>
  <c r="I137" i="11"/>
  <c r="I129" i="11"/>
  <c r="I124" i="11"/>
  <c r="G116" i="11"/>
  <c r="I108" i="11"/>
  <c r="J98" i="11"/>
  <c r="J90" i="11"/>
  <c r="J83" i="11"/>
  <c r="H76" i="11"/>
  <c r="J67" i="11"/>
  <c r="G30" i="11"/>
  <c r="I42" i="11"/>
  <c r="J54" i="11"/>
  <c r="J62" i="11"/>
  <c r="I75" i="11"/>
  <c r="H84" i="11"/>
  <c r="I97" i="11"/>
  <c r="J109" i="11"/>
  <c r="I122" i="11"/>
  <c r="I134" i="11"/>
  <c r="J143" i="11"/>
  <c r="G156" i="11"/>
  <c r="G168" i="11"/>
  <c r="G178" i="11"/>
  <c r="J199" i="11"/>
  <c r="J209" i="11"/>
  <c r="I12" i="11"/>
  <c r="G32" i="11"/>
  <c r="J42" i="11"/>
  <c r="I55" i="11"/>
  <c r="I64" i="11"/>
  <c r="J75" i="11"/>
  <c r="G85" i="11"/>
  <c r="J97" i="11"/>
  <c r="I112" i="11"/>
  <c r="J122" i="11"/>
  <c r="J134" i="11"/>
  <c r="G144" i="11"/>
  <c r="H168" i="11"/>
  <c r="H181" i="11"/>
  <c r="I200" i="11"/>
  <c r="J15" i="11"/>
  <c r="G33" i="11"/>
  <c r="J43" i="11"/>
  <c r="J55" i="11"/>
  <c r="J64" i="11"/>
  <c r="G76" i="11"/>
  <c r="J87" i="11"/>
  <c r="I98" i="11"/>
  <c r="J112" i="11"/>
  <c r="J124" i="11"/>
  <c r="I135" i="11"/>
  <c r="J158" i="11"/>
  <c r="G169" i="11"/>
  <c r="I185" i="11"/>
  <c r="I201" i="11"/>
  <c r="I16" i="11"/>
  <c r="G34" i="11"/>
  <c r="J46" i="11"/>
  <c r="I56" i="11"/>
  <c r="G65" i="11"/>
  <c r="G77" i="11"/>
  <c r="I88" i="11"/>
  <c r="I100" i="11"/>
  <c r="I113" i="11"/>
  <c r="I125" i="11"/>
  <c r="J135" i="11"/>
  <c r="J144" i="11"/>
  <c r="I159" i="11"/>
  <c r="J170" i="11"/>
  <c r="J185" i="11"/>
  <c r="J201" i="11"/>
  <c r="G209" i="11"/>
  <c r="H144" i="11"/>
  <c r="H156" i="11"/>
  <c r="G82" i="11"/>
  <c r="G141" i="11"/>
  <c r="H6" i="8" l="1"/>
  <c r="E6" i="8"/>
  <c r="C142" i="9" s="1"/>
  <c r="D6" i="8"/>
  <c r="C6" i="8"/>
  <c r="B6" i="8"/>
  <c r="A6" i="8"/>
  <c r="I6" i="7"/>
  <c r="H6" i="7"/>
  <c r="E6" i="7"/>
  <c r="D6" i="7"/>
  <c r="C6" i="7"/>
  <c r="B6" i="7"/>
  <c r="A6" i="7"/>
  <c r="E6" i="15" a="1"/>
  <c r="E6" i="15" s="1"/>
  <c r="A10" i="14"/>
  <c r="E41" i="8" l="1"/>
  <c r="D142" i="9" l="1"/>
  <c r="AV142" i="9" s="1"/>
  <c r="AX142" i="9" s="1"/>
  <c r="B142" i="9"/>
  <c r="T142" i="9" l="1"/>
  <c r="V142" i="9" s="1"/>
  <c r="X142" i="9" s="1"/>
  <c r="U142" i="9"/>
  <c r="W142" i="9" s="1"/>
  <c r="Y142" i="9" s="1"/>
  <c r="AU142" i="9"/>
  <c r="AW142" i="9" s="1"/>
  <c r="AY142" i="9" s="1"/>
  <c r="AZ142" i="9"/>
  <c r="U143" i="9"/>
  <c r="W143" i="9" s="1"/>
  <c r="Y143" i="9" s="1"/>
  <c r="AV143" i="9"/>
  <c r="AX143" i="9" s="1"/>
  <c r="AZ143" i="9" s="1"/>
  <c r="T143" i="9"/>
  <c r="V143" i="9" s="1"/>
  <c r="X143" i="9" s="1"/>
  <c r="BB143" i="9"/>
  <c r="BD143" i="9" s="1"/>
  <c r="BF143" i="9" s="1"/>
  <c r="AN143" i="9"/>
  <c r="AP143" i="9" s="1"/>
  <c r="AR143" i="9" s="1"/>
  <c r="AB143" i="9"/>
  <c r="N143" i="9"/>
  <c r="P143" i="9" s="1"/>
  <c r="R143" i="9" s="1"/>
  <c r="BC143" i="9"/>
  <c r="BE143" i="9" s="1"/>
  <c r="BG143" i="9" s="1"/>
  <c r="AO143" i="9"/>
  <c r="AQ143" i="9" s="1"/>
  <c r="AS143" i="9" s="1"/>
  <c r="AA143" i="9"/>
  <c r="AC143" i="9" s="1"/>
  <c r="AE143" i="9" s="1"/>
  <c r="M143" i="9"/>
  <c r="O143" i="9" s="1"/>
  <c r="Q143" i="9" s="1"/>
  <c r="AU143" i="9"/>
  <c r="AW143" i="9" s="1"/>
  <c r="AY143" i="9" s="1"/>
  <c r="AO142" i="9"/>
  <c r="AQ142" i="9" s="1"/>
  <c r="AS142" i="9" s="1"/>
  <c r="M142" i="9"/>
  <c r="O142" i="9" s="1"/>
  <c r="Q142" i="9" s="1"/>
  <c r="AN142" i="9"/>
  <c r="AP142" i="9" s="1"/>
  <c r="AR142" i="9" s="1"/>
  <c r="AB142" i="9"/>
  <c r="N142" i="9"/>
  <c r="BC142" i="9"/>
  <c r="AA142" i="9"/>
  <c r="AC142" i="9" s="1"/>
  <c r="AE142" i="9" s="1"/>
  <c r="BB142" i="9"/>
  <c r="BD142" i="9" s="1"/>
  <c r="BF142" i="9" s="1"/>
  <c r="Z142" i="9" l="1"/>
  <c r="H142" i="9" s="1"/>
  <c r="Z143" i="9"/>
  <c r="H143" i="9" s="1"/>
  <c r="BA142" i="9"/>
  <c r="AI142" i="9" s="1"/>
  <c r="P142" i="9"/>
  <c r="R142" i="9" s="1"/>
  <c r="S142" i="9" s="1"/>
  <c r="G142" i="9" s="1"/>
  <c r="AD142" i="9"/>
  <c r="AF142" i="9" s="1"/>
  <c r="AG142" i="9" s="1"/>
  <c r="I142" i="9" s="1"/>
  <c r="S143" i="9"/>
  <c r="G143" i="9" s="1"/>
  <c r="AD143" i="9"/>
  <c r="AF143" i="9" s="1"/>
  <c r="AG143" i="9" s="1"/>
  <c r="I143" i="9" s="1"/>
  <c r="AT143" i="9"/>
  <c r="AH143" i="9" s="1"/>
  <c r="BH143" i="9"/>
  <c r="AJ143" i="9" s="1"/>
  <c r="AT142" i="9"/>
  <c r="AH142" i="9" s="1"/>
  <c r="BA143" i="9"/>
  <c r="AI143" i="9" s="1"/>
  <c r="BE142" i="9"/>
  <c r="BG142" i="9" s="1"/>
  <c r="BH142" i="9" s="1"/>
  <c r="AJ142" i="9" s="1"/>
  <c r="AM142" i="9" l="1"/>
  <c r="L142" i="9"/>
  <c r="L143" i="9"/>
  <c r="AM143" i="9"/>
  <c r="K142" i="9"/>
  <c r="E142" i="9" s="1"/>
  <c r="C40" i="8" s="1"/>
  <c r="J142" i="9"/>
  <c r="K143" i="9"/>
  <c r="E143" i="9" s="1"/>
  <c r="J143" i="9"/>
  <c r="AL142" i="9"/>
  <c r="F142" i="9" s="1"/>
  <c r="AK142" i="9"/>
  <c r="AK143" i="9"/>
  <c r="AL143" i="9"/>
  <c r="F143" i="9" s="1"/>
  <c r="E40" i="8" l="1"/>
  <c r="F195" i="7"/>
  <c r="E195" i="7"/>
  <c r="F194" i="7"/>
  <c r="E194" i="7"/>
  <c r="F178" i="7"/>
  <c r="E178" i="7"/>
  <c r="F173" i="7"/>
  <c r="E173" i="7"/>
  <c r="F155" i="7"/>
  <c r="F154" i="7"/>
  <c r="E155" i="7"/>
  <c r="E154" i="7"/>
  <c r="F146" i="7"/>
  <c r="E146" i="7"/>
  <c r="C211" i="8"/>
  <c r="E211" i="8" s="1"/>
  <c r="C181" i="8"/>
  <c r="E181" i="8" s="1"/>
  <c r="C180" i="8"/>
  <c r="E180" i="8" s="1"/>
  <c r="C158" i="8"/>
  <c r="C146" i="8"/>
  <c r="E146" i="8" s="1"/>
  <c r="C143" i="8"/>
  <c r="C84" i="8"/>
  <c r="E84" i="8" s="1"/>
  <c r="C63" i="8"/>
  <c r="E209" i="8"/>
  <c r="F209" i="8" s="1"/>
  <c r="E205" i="8"/>
  <c r="F205" i="8" s="1"/>
  <c r="E204" i="8"/>
  <c r="F204" i="8" s="1"/>
  <c r="E203" i="8"/>
  <c r="F203" i="8" s="1"/>
  <c r="E200" i="8"/>
  <c r="E199" i="8"/>
  <c r="E197" i="8"/>
  <c r="F197" i="8" s="1"/>
  <c r="E195" i="8"/>
  <c r="E194" i="8"/>
  <c r="E193" i="8"/>
  <c r="F193" i="8" s="1"/>
  <c r="E188" i="8"/>
  <c r="F188" i="8" s="1"/>
  <c r="E186" i="8"/>
  <c r="F186" i="8" s="1"/>
  <c r="E185" i="8"/>
  <c r="F185" i="8" s="1"/>
  <c r="E178" i="8"/>
  <c r="E173" i="8"/>
  <c r="E170" i="8"/>
  <c r="E155" i="8"/>
  <c r="E154" i="8"/>
  <c r="E135" i="8"/>
  <c r="E130" i="8"/>
  <c r="E129" i="8"/>
  <c r="E125" i="8"/>
  <c r="F125" i="8" s="1"/>
  <c r="E122" i="8"/>
  <c r="E118" i="8"/>
  <c r="E116" i="8"/>
  <c r="F116" i="8" s="1"/>
  <c r="E107" i="8"/>
  <c r="E100" i="8"/>
  <c r="F100" i="8" s="1"/>
  <c r="E99" i="8"/>
  <c r="F99" i="8" s="1"/>
  <c r="E98" i="8"/>
  <c r="F98" i="8" s="1"/>
  <c r="E92" i="8"/>
  <c r="F92" i="8" s="1"/>
  <c r="E91" i="8"/>
  <c r="F91" i="8" s="1"/>
  <c r="E90" i="8"/>
  <c r="F90" i="8" s="1"/>
  <c r="E88" i="8"/>
  <c r="E86" i="8"/>
  <c r="E85" i="8"/>
  <c r="E83" i="8"/>
  <c r="F83" i="8" s="1"/>
  <c r="E78" i="8"/>
  <c r="E68" i="8"/>
  <c r="E66" i="8"/>
  <c r="E65" i="8"/>
  <c r="E64" i="8"/>
  <c r="F64" i="8" s="1"/>
  <c r="E60" i="8"/>
  <c r="F60" i="8" s="1"/>
  <c r="E44" i="8"/>
  <c r="E43" i="8"/>
  <c r="F43" i="8" s="1"/>
  <c r="E19" i="8"/>
  <c r="E17" i="8"/>
  <c r="F16" i="8"/>
  <c r="E16" i="8"/>
  <c r="C40" i="7"/>
  <c r="E40" i="7" s="1"/>
  <c r="F85" i="8" l="1"/>
  <c r="F41" i="8"/>
  <c r="F107" i="8"/>
  <c r="F40" i="8"/>
  <c r="F158" i="8"/>
  <c r="F44" i="8"/>
  <c r="F170" i="8"/>
  <c r="F68" i="8"/>
  <c r="F211" i="8"/>
  <c r="F180" i="8"/>
  <c r="F84" i="8"/>
  <c r="F118" i="8"/>
  <c r="F129" i="8"/>
  <c r="F65" i="8"/>
  <c r="F135" i="8"/>
  <c r="F122" i="8"/>
  <c r="F86" i="8"/>
  <c r="F130" i="8"/>
  <c r="F19" i="8"/>
  <c r="F88" i="8"/>
  <c r="F66" i="8"/>
  <c r="F78" i="8"/>
  <c r="F199" i="8"/>
  <c r="F200" i="8"/>
  <c r="E158" i="8"/>
  <c r="F181" i="8"/>
  <c r="F16" i="7"/>
  <c r="C211" i="7"/>
  <c r="E211" i="7" s="1"/>
  <c r="E209" i="7"/>
  <c r="F209" i="7" s="1"/>
  <c r="E205" i="7"/>
  <c r="F205" i="7" s="1"/>
  <c r="E204" i="7"/>
  <c r="F204" i="7" s="1"/>
  <c r="E203" i="7"/>
  <c r="F203" i="7" s="1"/>
  <c r="E200" i="7"/>
  <c r="E199" i="7"/>
  <c r="E197" i="7"/>
  <c r="F197" i="7" s="1"/>
  <c r="E196" i="7"/>
  <c r="F196" i="7" s="1"/>
  <c r="E193" i="7"/>
  <c r="F193" i="7" s="1"/>
  <c r="E188" i="7"/>
  <c r="F188" i="7" s="1"/>
  <c r="E186" i="7"/>
  <c r="F186" i="7" s="1"/>
  <c r="E185" i="7"/>
  <c r="F185" i="7" s="1"/>
  <c r="C181" i="7"/>
  <c r="E181" i="7" s="1"/>
  <c r="E180" i="7"/>
  <c r="E176" i="7"/>
  <c r="C173" i="7"/>
  <c r="E171" i="7"/>
  <c r="E170" i="7"/>
  <c r="C158" i="7"/>
  <c r="E157" i="7"/>
  <c r="C146" i="7"/>
  <c r="C143" i="7"/>
  <c r="E143" i="7" s="1"/>
  <c r="E141" i="7"/>
  <c r="E135" i="7"/>
  <c r="E130" i="7"/>
  <c r="E129" i="7"/>
  <c r="E125" i="7"/>
  <c r="F125" i="7" s="1"/>
  <c r="E122" i="7"/>
  <c r="E118" i="7"/>
  <c r="E116" i="7"/>
  <c r="F116" i="7" s="1"/>
  <c r="E107" i="7"/>
  <c r="E100" i="7"/>
  <c r="F100" i="7" s="1"/>
  <c r="E99" i="7"/>
  <c r="F99" i="7" s="1"/>
  <c r="E98" i="7"/>
  <c r="F98" i="7" s="1"/>
  <c r="E92" i="7"/>
  <c r="F92" i="7" s="1"/>
  <c r="E91" i="7"/>
  <c r="F91" i="7" s="1"/>
  <c r="E90" i="7"/>
  <c r="F90" i="7" s="1"/>
  <c r="E88" i="7"/>
  <c r="E86" i="7"/>
  <c r="E85" i="7"/>
  <c r="C84" i="7"/>
  <c r="E84" i="7" s="1"/>
  <c r="E83" i="7"/>
  <c r="F83" i="7" s="1"/>
  <c r="C80" i="7"/>
  <c r="E80" i="7" s="1"/>
  <c r="C79" i="7"/>
  <c r="E79" i="7" s="1"/>
  <c r="E78" i="7"/>
  <c r="E68" i="7"/>
  <c r="E67" i="7"/>
  <c r="E66" i="7"/>
  <c r="E65" i="7"/>
  <c r="E64" i="7"/>
  <c r="F64" i="7" s="1"/>
  <c r="C63" i="7"/>
  <c r="E63" i="7" s="1"/>
  <c r="E60" i="7"/>
  <c r="F60" i="7" s="1"/>
  <c r="E49" i="7"/>
  <c r="E44" i="7"/>
  <c r="F44" i="7" s="1"/>
  <c r="E43" i="7"/>
  <c r="F43" i="7" s="1"/>
  <c r="E39" i="7"/>
  <c r="E38" i="7"/>
  <c r="E37" i="7"/>
  <c r="E36" i="7"/>
  <c r="E35" i="7"/>
  <c r="E34" i="7"/>
  <c r="E32" i="7"/>
  <c r="E31" i="7"/>
  <c r="E30" i="7"/>
  <c r="E29" i="7"/>
  <c r="E28" i="7"/>
  <c r="E27" i="7"/>
  <c r="E26" i="7"/>
  <c r="E24" i="7"/>
  <c r="E23" i="7"/>
  <c r="E22" i="7"/>
  <c r="E19" i="7"/>
  <c r="E17" i="7"/>
  <c r="E16" i="7"/>
  <c r="F135" i="7" l="1"/>
  <c r="F107" i="7"/>
  <c r="F40" i="7"/>
  <c r="F130" i="7"/>
  <c r="E158" i="7"/>
  <c r="F158" i="7"/>
  <c r="F211" i="7"/>
  <c r="F143" i="7"/>
  <c r="F170" i="7"/>
  <c r="F171" i="7"/>
  <c r="F129" i="7"/>
  <c r="F181" i="7"/>
  <c r="F79" i="7"/>
  <c r="F22" i="7"/>
  <c r="F26" i="7"/>
  <c r="F30" i="7"/>
  <c r="F122" i="7"/>
  <c r="F37" i="7"/>
  <c r="F80" i="7"/>
  <c r="F200" i="7"/>
  <c r="F38" i="7"/>
  <c r="F31" i="7"/>
  <c r="F85" i="7"/>
  <c r="F65" i="7"/>
  <c r="F78" i="7"/>
  <c r="F118" i="7"/>
  <c r="F34" i="7"/>
  <c r="F27" i="7"/>
  <c r="F88" i="7"/>
  <c r="F32" i="7"/>
  <c r="F24" i="7"/>
  <c r="F19" i="7"/>
  <c r="F28" i="7"/>
  <c r="F199" i="7"/>
  <c r="F86" i="7"/>
  <c r="F66" i="7"/>
  <c r="F23" i="7"/>
  <c r="F39" i="7"/>
  <c r="F67" i="7"/>
  <c r="F29" i="7"/>
  <c r="F17" i="7"/>
  <c r="F35" i="7"/>
  <c r="F63" i="7"/>
  <c r="F36" i="7"/>
  <c r="F68" i="7"/>
  <c r="F8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<sst xmlns="http://schemas.openxmlformats.org/spreadsheetml/2006/main" count="5030" uniqueCount="743">
  <si>
    <t>--</t>
  </si>
  <si>
    <t>Acetone</t>
  </si>
  <si>
    <t>Acrolein</t>
  </si>
  <si>
    <t>Acrylonitrile</t>
  </si>
  <si>
    <t>Aldrin</t>
  </si>
  <si>
    <t>Alkalinity</t>
  </si>
  <si>
    <t>Aluminum (Default Criteria by Watershed)</t>
  </si>
  <si>
    <t>Blackstone</t>
  </si>
  <si>
    <t>Boston Harbor/Charles</t>
  </si>
  <si>
    <t>Buzzards Bay/Mt Hope Bay/Narragansett Bay/Ten Mile</t>
  </si>
  <si>
    <t>Deerfield</t>
  </si>
  <si>
    <t>French/Quinebaug</t>
  </si>
  <si>
    <t>Housatonic/Hudson</t>
  </si>
  <si>
    <t>Ipswich/North Coastal/Parker</t>
  </si>
  <si>
    <t>Millers</t>
  </si>
  <si>
    <t>South Coastal</t>
  </si>
  <si>
    <t>Sudbury, Assabet, and Concord (SuAsCo)</t>
  </si>
  <si>
    <t>Antimony</t>
  </si>
  <si>
    <t>Arsenic</t>
  </si>
  <si>
    <t>Barium</t>
  </si>
  <si>
    <t>Benzene</t>
  </si>
  <si>
    <t>0.58-2.1</t>
  </si>
  <si>
    <t>Benzidine</t>
  </si>
  <si>
    <t>Benzo(a)anthracene (PAH)</t>
  </si>
  <si>
    <t>Benzo(a)pyrene (PAH)</t>
  </si>
  <si>
    <t>Benzo(k)fluoranthene (PAH)</t>
  </si>
  <si>
    <t>Beryllium</t>
  </si>
  <si>
    <t>Bis(2-Chloroethyl) Ether</t>
  </si>
  <si>
    <t>Bis(Chloromethyl) Ether</t>
  </si>
  <si>
    <t>Butylbenzyl Phthalate</t>
  </si>
  <si>
    <t>Cadmium</t>
  </si>
  <si>
    <t>Carbon Tetrachloride</t>
  </si>
  <si>
    <t>Carbaryl</t>
  </si>
  <si>
    <t>Chlordane</t>
  </si>
  <si>
    <t>Chloride</t>
  </si>
  <si>
    <t>Chlorine</t>
  </si>
  <si>
    <t>Chlorobenzene  (also known as monochlorobenzene)</t>
  </si>
  <si>
    <t>2-Chloronaphthalene</t>
  </si>
  <si>
    <t>2-Chlorophenol</t>
  </si>
  <si>
    <t>3-Chlorophenol</t>
  </si>
  <si>
    <t>4-Chlorophenol</t>
  </si>
  <si>
    <t>Chlorophenoxy Herbicide (also known as 2,4-D)</t>
  </si>
  <si>
    <t>Chlorophenoxy Herbicide (also known as 2,4,5-TP or Silvex)</t>
  </si>
  <si>
    <t>Chlorpyrifos</t>
  </si>
  <si>
    <t>Chromium (III)</t>
  </si>
  <si>
    <t>Chromium (VI)</t>
  </si>
  <si>
    <t>Chromium (total)</t>
  </si>
  <si>
    <t>Chrysene (PAH)</t>
  </si>
  <si>
    <t>cis-1,2-Dichloroethylene</t>
  </si>
  <si>
    <t>Copper</t>
  </si>
  <si>
    <t>Cyanide</t>
  </si>
  <si>
    <t>4,4'-DDT</t>
  </si>
  <si>
    <t>Demeton</t>
  </si>
  <si>
    <t>Diazinon</t>
  </si>
  <si>
    <t>Dibenzo(a,h)anthracene</t>
  </si>
  <si>
    <t>1,2-Dichlorobenzene (also known as o-DCB)</t>
  </si>
  <si>
    <t>1,3-Dichlorobenzene</t>
  </si>
  <si>
    <t>1,4-Dichlorobenzene (also known as p-DCB)</t>
  </si>
  <si>
    <t>3,3'-Dichlorobenzidine</t>
  </si>
  <si>
    <t>1,1-Dichloroethane</t>
  </si>
  <si>
    <t>1,2-Dichloroethane</t>
  </si>
  <si>
    <t>1,1-Dichloroethylene</t>
  </si>
  <si>
    <t>2,3-Dichlorophenol</t>
  </si>
  <si>
    <t>2,4-Dichlorophenol</t>
  </si>
  <si>
    <t>2,5-Dichlorophenol</t>
  </si>
  <si>
    <t>2,6-Dichlorophenol</t>
  </si>
  <si>
    <t>1,2-Dichloropropane</t>
  </si>
  <si>
    <t>1,3-Dichloropropene</t>
  </si>
  <si>
    <t>Dieldrin</t>
  </si>
  <si>
    <t>Diethyl Phthalate</t>
  </si>
  <si>
    <t>2,4-Dimethylphenol</t>
  </si>
  <si>
    <t>Dimethyl Phthalate</t>
  </si>
  <si>
    <t>Di-n-Butyl Phthalate</t>
  </si>
  <si>
    <t>Dinitrophenols</t>
  </si>
  <si>
    <t>2,4-Dinitrophenol</t>
  </si>
  <si>
    <t>2,4-Dinitrotoluene</t>
  </si>
  <si>
    <t>Dioxin  (also known as  2,3,7,8- Tetrachloro-dibenzo-p-dioxin or TCDD)</t>
  </si>
  <si>
    <t>1,4-Dioxane</t>
  </si>
  <si>
    <t>1,2-Diphenylhydrazine</t>
  </si>
  <si>
    <t>alpha-Endosulfan beta-Endosulfan</t>
  </si>
  <si>
    <t>alpha-Endosulfan</t>
  </si>
  <si>
    <t>beta-Endosulfan</t>
  </si>
  <si>
    <t>Endosulfan Sulfate</t>
  </si>
  <si>
    <t>Endrin</t>
  </si>
  <si>
    <t>Endrin Aldehyde</t>
  </si>
  <si>
    <t>Ethylbenzene</t>
  </si>
  <si>
    <t>Ethylene Dibromide</t>
  </si>
  <si>
    <t>Fluorene (PAH)</t>
  </si>
  <si>
    <t>Guthion</t>
  </si>
  <si>
    <t>Heptachlor</t>
  </si>
  <si>
    <t>Heptachlor Epoxide</t>
  </si>
  <si>
    <t>Hexachlorobenzene</t>
  </si>
  <si>
    <t>Hexachlorobutadiene</t>
  </si>
  <si>
    <t>alpha-Hexachlorocyclohexane (also known as alpha-HCH)</t>
  </si>
  <si>
    <t>beta-Hexachlorocyclohexane (also known as beta-HCH)</t>
  </si>
  <si>
    <t>gamma-Hexachl orocyclohexane (also known as gamma-HCH, gamma-BHC, or Lindane)</t>
  </si>
  <si>
    <t>gamma-Hexachlorocyclohexane (also known as gamma-HCH or Lindane)</t>
  </si>
  <si>
    <t>Hexachlorocyclohexane -Technical (also known as technical HCH)</t>
  </si>
  <si>
    <t>Hexachlorocyclopentadiene</t>
  </si>
  <si>
    <t>Hexachloroethane</t>
  </si>
  <si>
    <t>Indeno(1,2,3-cd) pyrene (PAH)</t>
  </si>
  <si>
    <t>Iron</t>
  </si>
  <si>
    <t>Isophorone</t>
  </si>
  <si>
    <t>Lead</t>
  </si>
  <si>
    <t>Malathion</t>
  </si>
  <si>
    <t>Manganese</t>
  </si>
  <si>
    <t>Mercury</t>
  </si>
  <si>
    <t>Methoxychlor</t>
  </si>
  <si>
    <t>2-Methyl-4-Chlorophenol</t>
  </si>
  <si>
    <t>3-Methyl-4-Chlorophenol
(also known as p-chloro-m-cresol)</t>
  </si>
  <si>
    <t>3-Methyl-6-Chlorophenol</t>
  </si>
  <si>
    <t>2-Methyl-4,6-Dinitrophenol</t>
  </si>
  <si>
    <t>Methyl Bromide</t>
  </si>
  <si>
    <t>Methyl-tert-butyl-Ether</t>
  </si>
  <si>
    <t>Mirex</t>
  </si>
  <si>
    <t>Naphthalene</t>
  </si>
  <si>
    <t>Nickel</t>
  </si>
  <si>
    <t>Nitrobenzene</t>
  </si>
  <si>
    <t>Nitrosamines</t>
  </si>
  <si>
    <t>Nitrosodibutylamine</t>
  </si>
  <si>
    <t>Nitrosodiethylamine</t>
  </si>
  <si>
    <t>Nitrosopyrrolidine</t>
  </si>
  <si>
    <t>N-Nitrosodimethylamine (also known as NDMA)</t>
  </si>
  <si>
    <t>N-Nitrosodi-n-Propylamine</t>
  </si>
  <si>
    <t>N-Nitrosodiphenylamine</t>
  </si>
  <si>
    <t>Nonylphenol</t>
  </si>
  <si>
    <t>Parathion</t>
  </si>
  <si>
    <t>Pentachlorobenzene</t>
  </si>
  <si>
    <t>Pentachlorophenol</t>
  </si>
  <si>
    <t>pH</t>
  </si>
  <si>
    <t>6.5-8.3</t>
  </si>
  <si>
    <t>6.5-8.5</t>
  </si>
  <si>
    <t>6.0-9.0</t>
  </si>
  <si>
    <t>Phenol</t>
  </si>
  <si>
    <t>Polychlorinated Biphenyls (PCBs)</t>
  </si>
  <si>
    <t>Pyrene (PAH)</t>
  </si>
  <si>
    <t>Selenium</t>
  </si>
  <si>
    <t>Silver</t>
  </si>
  <si>
    <t>Solids (Dissolved) and Salinity</t>
  </si>
  <si>
    <t>Sulfide- Hydrogen Sulfide</t>
  </si>
  <si>
    <t>Temperature</t>
  </si>
  <si>
    <t>tert-Butyl Alcohol</t>
  </si>
  <si>
    <t>tert-Amyl Methyl Ether</t>
  </si>
  <si>
    <t>1,2,4,5-Tetrachlorobenzene</t>
  </si>
  <si>
    <t>Tetrachloroethylene</t>
  </si>
  <si>
    <t>1,1,2,2-Tetrachloroethane</t>
  </si>
  <si>
    <t>2,3,4,6-Tetrachlorophenol</t>
  </si>
  <si>
    <t>Thallium</t>
  </si>
  <si>
    <t>Toluene</t>
  </si>
  <si>
    <t>Total Petroleum Hydrocarbons</t>
  </si>
  <si>
    <t>Total Phthalates</t>
  </si>
  <si>
    <t>Toxaphene</t>
  </si>
  <si>
    <t>Tributyltin (TBT)</t>
  </si>
  <si>
    <t>Trans-1,2-Dichloroethylene</t>
  </si>
  <si>
    <t>1,2,4-Trichlorobenzene</t>
  </si>
  <si>
    <t>Trichloroethylene</t>
  </si>
  <si>
    <t>1,1,1-Trichloroethane</t>
  </si>
  <si>
    <t>1,1,2-Trichloroethane</t>
  </si>
  <si>
    <t>2,3,4,6-Trichlorophenol</t>
  </si>
  <si>
    <t>2,4,5-Trichlorophenol</t>
  </si>
  <si>
    <t>2,4,6-Trichlorophenol</t>
  </si>
  <si>
    <t>Vinyl Chloride</t>
  </si>
  <si>
    <t>Zinc</t>
  </si>
  <si>
    <t>Lowest daily max criteria</t>
  </si>
  <si>
    <r>
      <t>Chicopee (5</t>
    </r>
    <r>
      <rPr>
        <vertAlign val="superscript"/>
        <sz val="9"/>
        <rFont val="Calibri"/>
        <family val="2"/>
        <scheme val="minor"/>
      </rPr>
      <t>th</t>
    </r>
    <r>
      <rPr>
        <sz val="9"/>
        <rFont val="Calibri"/>
        <family val="2"/>
        <scheme val="minor"/>
      </rPr>
      <t xml:space="preserve"> percentile)</t>
    </r>
  </si>
  <si>
    <r>
      <t>Connecticut (5</t>
    </r>
    <r>
      <rPr>
        <vertAlign val="superscript"/>
        <sz val="9"/>
        <rFont val="Calibri"/>
        <family val="2"/>
        <scheme val="minor"/>
      </rPr>
      <t>th</t>
    </r>
    <r>
      <rPr>
        <sz val="9"/>
        <rFont val="Calibri"/>
        <family val="2"/>
        <scheme val="minor"/>
      </rPr>
      <t xml:space="preserve"> percentile)</t>
    </r>
  </si>
  <si>
    <r>
      <t>Farmington/Westfield (5</t>
    </r>
    <r>
      <rPr>
        <vertAlign val="superscript"/>
        <sz val="9"/>
        <rFont val="Calibri"/>
        <family val="2"/>
        <scheme val="minor"/>
      </rPr>
      <t>th</t>
    </r>
    <r>
      <rPr>
        <sz val="9"/>
        <rFont val="Calibri"/>
        <family val="2"/>
        <scheme val="minor"/>
      </rPr>
      <t xml:space="preserve"> percentile)</t>
    </r>
  </si>
  <si>
    <r>
      <t>Merrimack/Shawsheen (5</t>
    </r>
    <r>
      <rPr>
        <vertAlign val="superscript"/>
        <sz val="9"/>
        <rFont val="Calibri"/>
        <family val="2"/>
        <scheme val="minor"/>
      </rPr>
      <t>th</t>
    </r>
    <r>
      <rPr>
        <sz val="9"/>
        <rFont val="Calibri"/>
        <family val="2"/>
        <scheme val="minor"/>
      </rPr>
      <t xml:space="preserve"> percentile)</t>
    </r>
  </si>
  <si>
    <r>
      <t>Nashua (5</t>
    </r>
    <r>
      <rPr>
        <vertAlign val="superscript"/>
        <sz val="9"/>
        <rFont val="Calibri"/>
        <family val="2"/>
        <scheme val="minor"/>
      </rPr>
      <t>th</t>
    </r>
    <r>
      <rPr>
        <sz val="9"/>
        <rFont val="Calibri"/>
        <family val="2"/>
        <scheme val="minor"/>
      </rPr>
      <t xml:space="preserve"> percentile)</t>
    </r>
  </si>
  <si>
    <r>
      <t>Taunton (5</t>
    </r>
    <r>
      <rPr>
        <vertAlign val="superscript"/>
        <sz val="9"/>
        <rFont val="Calibri"/>
        <family val="2"/>
        <scheme val="minor"/>
      </rPr>
      <t>th</t>
    </r>
    <r>
      <rPr>
        <sz val="9"/>
        <rFont val="Calibri"/>
        <family val="2"/>
        <scheme val="minor"/>
      </rPr>
      <t xml:space="preserve"> percentile)</t>
    </r>
  </si>
  <si>
    <r>
      <rPr>
        <b/>
        <sz val="9"/>
        <rFont val="Calibri"/>
        <family val="2"/>
        <scheme val="minor"/>
      </rPr>
      <t>Benzo(b)fluoranthene (PAH)
(also known as 3,4-benzofluoranthene)</t>
    </r>
  </si>
  <si>
    <r>
      <rPr>
        <b/>
        <sz val="9"/>
        <rFont val="Calibri"/>
        <family val="2"/>
        <scheme val="minor"/>
      </rPr>
      <t>Bis(2-Chloro-1-methylethyl) Ether
(also known as Bis(2-Chloroisopropyl) Ether)</t>
    </r>
  </si>
  <si>
    <r>
      <rPr>
        <b/>
        <sz val="9"/>
        <rFont val="Calibri"/>
        <family val="2"/>
        <scheme val="minor"/>
      </rPr>
      <t>Bis(2-Ethylhexyl) Phthalate
(also known as Di(2-Ethylhexyl)-Phthalate)</t>
    </r>
  </si>
  <si>
    <r>
      <rPr>
        <b/>
        <sz val="9"/>
        <rFont val="Calibri"/>
        <family val="2"/>
        <scheme val="minor"/>
      </rPr>
      <t>p,p'-Dichlorodiphenyldichloroethane (also known as DDD)</t>
    </r>
  </si>
  <si>
    <r>
      <rPr>
        <b/>
        <sz val="9"/>
        <rFont val="Calibri"/>
        <family val="2"/>
        <scheme val="minor"/>
      </rPr>
      <t>p,p'-Dichlorodiphenyldichloroethylene (also known as DDE)</t>
    </r>
  </si>
  <si>
    <r>
      <rPr>
        <b/>
        <sz val="9"/>
        <rFont val="Calibri"/>
        <family val="2"/>
        <scheme val="minor"/>
      </rPr>
      <t>p,p'-Dichlorodiphenyltrichloroethane (also known as DDT)</t>
    </r>
  </si>
  <si>
    <r>
      <rPr>
        <b/>
        <sz val="9"/>
        <rFont val="Calibri"/>
        <family val="2"/>
        <scheme val="minor"/>
      </rPr>
      <t>Methylene Chloride
(also known as Dichloromethane)</t>
    </r>
  </si>
  <si>
    <t>This is your daily max limit if: 1) no dilution applies; or 2) the waterbody is impaired for the pollutant</t>
  </si>
  <si>
    <t>This is your daily max limit if: 1) dilution applies; and 2) the waterbody is not impaired for the pollutant</t>
  </si>
  <si>
    <t>POLLUTANTS</t>
  </si>
  <si>
    <r>
      <rPr>
        <b/>
        <sz val="10"/>
        <color theme="1"/>
        <rFont val="Calibri"/>
        <family val="2"/>
        <scheme val="minor"/>
      </rPr>
      <t xml:space="preserve">pH </t>
    </r>
    <r>
      <rPr>
        <sz val="10"/>
        <color theme="1"/>
        <rFont val="Calibri"/>
        <family val="2"/>
        <scheme val="minor"/>
      </rPr>
      <t>of the receiving water in Standard Units</t>
    </r>
  </si>
  <si>
    <r>
      <rPr>
        <b/>
        <sz val="10"/>
        <color theme="1"/>
        <rFont val="Calibri"/>
        <family val="2"/>
        <scheme val="minor"/>
      </rPr>
      <t>Critical Low Flow</t>
    </r>
    <r>
      <rPr>
        <sz val="10"/>
        <color theme="1"/>
        <rFont val="Calibri"/>
        <family val="2"/>
        <scheme val="minor"/>
      </rPr>
      <t xml:space="preserve"> of the receiving water must be the value confirmed by MassDEP, in MGD</t>
    </r>
  </si>
  <si>
    <t>---</t>
  </si>
  <si>
    <t>Present</t>
  </si>
  <si>
    <t>Absent</t>
  </si>
  <si>
    <t>Asbestos (fibers/L)</t>
  </si>
  <si>
    <t>Methylmercury (mg/kg)</t>
  </si>
  <si>
    <t>LIMITS</t>
  </si>
  <si>
    <r>
      <rPr>
        <b/>
        <sz val="10"/>
        <color rgb="FF000000"/>
        <rFont val="Calibri"/>
        <family val="2"/>
        <scheme val="minor"/>
      </rPr>
      <t xml:space="preserve">Dilution Factor  </t>
    </r>
    <r>
      <rPr>
        <sz val="10"/>
        <color rgb="FF000000"/>
        <rFont val="Calibri"/>
        <family val="2"/>
        <scheme val="minor"/>
      </rPr>
      <t xml:space="preserve">                                This value is automatically calculated- double check that it is the same value confirmed by MassDEP</t>
    </r>
  </si>
  <si>
    <t xml:space="preserve">Daily Max TBEL                  (Max allowed) </t>
  </si>
  <si>
    <t xml:space="preserve"> Daily Max  WQBEL            (Acute Aquatic Life)</t>
  </si>
  <si>
    <t>If data available, calculate: 1/[([total selenite]/185.9) + ([total selenate]/12.82)] [manually change daily max to this value if &lt;235.8, calculate dilution up to 235.8]</t>
  </si>
  <si>
    <t>Monthly Avg WQBEL               (Fish and Shellfish Consumption)</t>
  </si>
  <si>
    <t>Daily Max WQBEL       (Organoleptic Effect Criteria)</t>
  </si>
  <si>
    <t>Monthly Avg WQBEL            (Chronic Aquatic Life)</t>
  </si>
  <si>
    <t>To use column J values, apply as daily max limits when lower than the limit you determined in column E/F.</t>
  </si>
  <si>
    <t>Check "waterbody-specific criteria" tab to determine if a water quality criteria applies; also check Appendix G for TMDLs</t>
  </si>
  <si>
    <t>(100 applies to total Group II PAHs if this pollutant is present)</t>
  </si>
  <si>
    <r>
      <t xml:space="preserve">Total Group II PAHs </t>
    </r>
    <r>
      <rPr>
        <sz val="9"/>
        <rFont val="Calibri"/>
        <family val="2"/>
        <scheme val="minor"/>
      </rPr>
      <t>(applies if ANY of the following are present: acenaphthene, acenaphthylene, anthracene, benzo(g,h,i)perylene, fluoranthene, fluorene, phenanthrene and pyrene)</t>
    </r>
  </si>
  <si>
    <r>
      <t xml:space="preserve">Total Group I PAHs </t>
    </r>
    <r>
      <rPr>
        <sz val="9"/>
        <rFont val="Calibri"/>
        <family val="2"/>
        <scheme val="minor"/>
      </rPr>
      <t>(applies if ANY of the following are present: benzo(a)anthracene, benzo(a)pyrene, benzo(b)fluoranthene, 
benzo(k)fluoranthene, chrysene, dibenzo(a,h)anthracene, and indeno(1,2,3-cd)pyrene)</t>
    </r>
  </si>
  <si>
    <r>
      <t xml:space="preserve">Total Trihalomethanes (TTHM) </t>
    </r>
    <r>
      <rPr>
        <sz val="9"/>
        <rFont val="Calibri"/>
        <family val="2"/>
        <scheme val="minor"/>
      </rPr>
      <t>(the sum of bromodichloromethane, dibromochloro- methane, bromoform (tribromomethane) and chloroform (trichloromethane))</t>
    </r>
  </si>
  <si>
    <r>
      <t xml:space="preserve">Total BTEX </t>
    </r>
    <r>
      <rPr>
        <sz val="9"/>
        <rFont val="Calibri"/>
        <family val="2"/>
        <scheme val="minor"/>
      </rPr>
      <t>(applies if ANY of the following are present: benzene, toluene, ethylbenzene and xylenes)</t>
    </r>
  </si>
  <si>
    <t>max (F) for warm water fishery; 68 for cold water fishery (see DRGP, Part 6)</t>
  </si>
  <si>
    <t>Benzo(g,h,i)pyrelene (PAH)</t>
  </si>
  <si>
    <t>Acenaphthene (PAH)</t>
  </si>
  <si>
    <t>Acenapthylene (PAH)</t>
  </si>
  <si>
    <t>Anthracene (PAH)</t>
  </si>
  <si>
    <t>Fluoranthene (PAH)</t>
  </si>
  <si>
    <t>(0.35 applies to total Group I PAHs if this pollutant is present)</t>
  </si>
  <si>
    <t>Phenanthrene (PAH)</t>
  </si>
  <si>
    <t>(100 applies to total BTEX if this pollutant is present)</t>
  </si>
  <si>
    <t>Xylenes</t>
  </si>
  <si>
    <t>See column C</t>
  </si>
  <si>
    <r>
      <rPr>
        <sz val="11"/>
        <rFont val="Aptos Narrow"/>
        <family val="2"/>
      </rPr>
      <t>≤</t>
    </r>
    <r>
      <rPr>
        <sz val="11"/>
        <rFont val="Calibri"/>
        <family val="2"/>
        <scheme val="minor"/>
      </rPr>
      <t xml:space="preserve">410                       </t>
    </r>
    <r>
      <rPr>
        <sz val="8"/>
        <rFont val="Calibri"/>
        <family val="2"/>
        <scheme val="minor"/>
      </rPr>
      <t>(in 90%+ of samples/90 days)</t>
    </r>
  </si>
  <si>
    <t>Bacteria (e.coli #/100mL)</t>
  </si>
  <si>
    <t>Bacteria (enterococci #/100mL)</t>
  </si>
  <si>
    <r>
      <rPr>
        <sz val="11"/>
        <rFont val="Aptos Narrow"/>
        <family val="2"/>
      </rPr>
      <t>≤130</t>
    </r>
    <r>
      <rPr>
        <sz val="11"/>
        <rFont val="Calibri"/>
        <family val="2"/>
        <scheme val="minor"/>
      </rPr>
      <t xml:space="preserve">                      </t>
    </r>
    <r>
      <rPr>
        <sz val="8"/>
        <rFont val="Calibri"/>
        <family val="2"/>
        <scheme val="minor"/>
      </rPr>
      <t>(in 90%+ of samples/90 days)</t>
    </r>
  </si>
  <si>
    <t>Phosphorus (mg/L)</t>
  </si>
  <si>
    <t>Lowest of either column B, or column C*A6</t>
  </si>
  <si>
    <t>Total Petroleum Hydrocarbons (mg/L)</t>
  </si>
  <si>
    <t>Only use column J values if instructed by EPA/MassDEP; to use, apply as daily max limits when lower than the limit you determined in column E/F.</t>
  </si>
  <si>
    <r>
      <rPr>
        <sz val="12"/>
        <rFont val="Calibri"/>
        <family val="2"/>
        <scheme val="minor"/>
      </rPr>
      <t xml:space="preserve">5.0    </t>
    </r>
    <r>
      <rPr>
        <sz val="8"/>
        <rFont val="Calibri"/>
        <family val="2"/>
        <scheme val="minor"/>
      </rPr>
      <t xml:space="preserve">                            (100 applies to total BTEX if this pollutant is present)</t>
    </r>
  </si>
  <si>
    <t xml:space="preserve">Daily max criteria x dilution </t>
  </si>
  <si>
    <t>85 daily max      80 monthly avg</t>
  </si>
  <si>
    <t>(F) both max and mean apply, see DRGP, Part 6</t>
  </si>
  <si>
    <t>Deriving the Equations used in building the 1989 tables from the values in the tables.
No need to touch anything here. 
Maintain for reference. Interpolation equations at bottom</t>
  </si>
  <si>
    <t>Criteria (Acute/Chronic)</t>
  </si>
  <si>
    <t>Salinity</t>
  </si>
  <si>
    <t>pH/Temp (C)</t>
  </si>
  <si>
    <t>Acute</t>
  </si>
  <si>
    <t>Chronic</t>
  </si>
  <si>
    <t>Interpolation Tables</t>
  </si>
  <si>
    <t>*Rounded to two digits per the 1989 criteria.</t>
  </si>
  <si>
    <t>Acute 10 ppt</t>
  </si>
  <si>
    <t>Acute 20 ppt</t>
  </si>
  <si>
    <t>Acute 30 ppt</t>
  </si>
  <si>
    <t>Chronic 10 C</t>
  </si>
  <si>
    <t>Chronic 20 C</t>
  </si>
  <si>
    <t>Chronic 30 C</t>
  </si>
  <si>
    <t>Chronic 10 ppt</t>
  </si>
  <si>
    <t>Chronic 20 ppt</t>
  </si>
  <si>
    <t>Chronic 30 ppt</t>
  </si>
  <si>
    <t>ACUTE</t>
  </si>
  <si>
    <t>CHRONIC</t>
  </si>
  <si>
    <t>Salinity (PSU)</t>
  </si>
  <si>
    <t>Temp</t>
  </si>
  <si>
    <t>ACUTE - Final Salinity/pH/Temp(C) Based mg TAN/L</t>
  </si>
  <si>
    <t>CHRONIC - Final Salinity/pH/Temp(C) Based mg TAN/L</t>
  </si>
  <si>
    <t>mg TAN/L</t>
  </si>
  <si>
    <t>10-20-30 Slope</t>
  </si>
  <si>
    <t>10-20 Slope</t>
  </si>
  <si>
    <t>20-30 Slope</t>
  </si>
  <si>
    <t>Lower 5C</t>
  </si>
  <si>
    <t>Upper 5C</t>
  </si>
  <si>
    <t>Column-L</t>
  </si>
  <si>
    <t>Column-U</t>
  </si>
  <si>
    <t>mg TAN/L (-L)</t>
  </si>
  <si>
    <t>mg TAN/L (-U)</t>
  </si>
  <si>
    <t>Bis(2-Ethylhexyl) Phthalate
(also known as Di(2-Ethylhexyl)-Phthalate)</t>
  </si>
  <si>
    <t>Unless noted elsewhere, this is your daily max limit if: 1) dilution applies; and 2) the waterbody is not impaired for the pollutant</t>
  </si>
  <si>
    <t>Unless noted elsewhere, this is your daily max limit if: 1) no dilution applies; or 2) the waterbody is impaired for the pollutant</t>
  </si>
  <si>
    <t>Cape Cod Coastal</t>
  </si>
  <si>
    <t>Islands Coastal</t>
  </si>
  <si>
    <t>Bromoform (also known as tribromomethane)</t>
  </si>
  <si>
    <r>
      <rPr>
        <b/>
        <sz val="9"/>
        <rFont val="Calibri"/>
        <family val="2"/>
        <scheme val="minor"/>
      </rPr>
      <t>Chlorodibromomethane</t>
    </r>
    <r>
      <rPr>
        <b/>
        <vertAlign val="superscript"/>
        <sz val="9"/>
        <rFont val="Calibri"/>
        <family val="2"/>
        <scheme val="minor"/>
      </rPr>
      <t xml:space="preserve">
</t>
    </r>
    <r>
      <rPr>
        <b/>
        <sz val="9"/>
        <rFont val="Calibri"/>
        <family val="2"/>
        <scheme val="minor"/>
      </rPr>
      <t>(also known as dibromochloromethane)</t>
    </r>
  </si>
  <si>
    <t>Chloroform (also known as trichloromethane)</t>
  </si>
  <si>
    <r>
      <rPr>
        <b/>
        <sz val="9"/>
        <rFont val="Calibri"/>
        <family val="2"/>
        <scheme val="minor"/>
      </rPr>
      <t>Dichlorobromomethane</t>
    </r>
    <r>
      <rPr>
        <b/>
        <vertAlign val="superscript"/>
        <sz val="9"/>
        <rFont val="Calibri"/>
        <family val="2"/>
        <scheme val="minor"/>
      </rPr>
      <t xml:space="preserve">
</t>
    </r>
    <r>
      <rPr>
        <b/>
        <sz val="9"/>
        <rFont val="Calibri"/>
        <family val="2"/>
        <scheme val="minor"/>
      </rPr>
      <t>(also known as Bromodichloromethane)</t>
    </r>
  </si>
  <si>
    <t>May apply if the taste/odor impairment is caused by that pollutant and this criteria is the lowest of the daily max criteria (not common)</t>
  </si>
  <si>
    <r>
      <t xml:space="preserve">POLLUTANTS (all units are </t>
    </r>
    <r>
      <rPr>
        <b/>
        <sz val="9"/>
        <rFont val="Aptos Narrow"/>
        <family val="2"/>
      </rPr>
      <t>µ</t>
    </r>
    <r>
      <rPr>
        <b/>
        <sz val="9"/>
        <rFont val="Calibri"/>
        <family val="2"/>
      </rPr>
      <t>g/L unless noted in parantheses)</t>
    </r>
  </si>
  <si>
    <t>ADDITIONAL CRITERIA, BY CLASS</t>
  </si>
  <si>
    <t>Saltwater Class SA      Saltwater Class SB</t>
  </si>
  <si>
    <t xml:space="preserve"> </t>
  </si>
  <si>
    <t>Monthly Avg WQBEL                                 (Drinking Water Plus Fish and Shellfish Consumption)</t>
  </si>
  <si>
    <r>
      <rPr>
        <b/>
        <sz val="10"/>
        <color theme="1"/>
        <rFont val="Calibri"/>
        <family val="2"/>
        <scheme val="minor"/>
      </rPr>
      <t xml:space="preserve">Hardness </t>
    </r>
    <r>
      <rPr>
        <sz val="10"/>
        <color theme="1"/>
        <rFont val="Calibri"/>
        <family val="2"/>
        <scheme val="minor"/>
      </rPr>
      <t>in mg/L of the receiving water (freshwater only)</t>
    </r>
  </si>
  <si>
    <t>SB Tab</t>
  </si>
  <si>
    <t>All criteria Tab</t>
  </si>
  <si>
    <t xml:space="preserve">Total BTEX </t>
  </si>
  <si>
    <t xml:space="preserve">Total Group I PAHs </t>
  </si>
  <si>
    <t xml:space="preserve">Total Group II PAHs </t>
  </si>
  <si>
    <t xml:space="preserve">Total Trihalomethanes (TTHM) </t>
  </si>
  <si>
    <t>Check "waterbody-specific criteria" for alternate criteria, and check Appendix G for TMDL limits</t>
  </si>
  <si>
    <t>TMDL limit; if no TMDL, waterbody-specific criteria x A6; otherwise 10 (TBEL)</t>
  </si>
  <si>
    <r>
      <t xml:space="preserve">Ammonia (mg/L TAN-total ammonia nitrogen) </t>
    </r>
    <r>
      <rPr>
        <sz val="8"/>
        <rFont val="Calibri"/>
        <family val="2"/>
        <scheme val="minor"/>
      </rPr>
      <t>(see Nitrate, Nitrite, and Nitrogen for additional criteria that may apply if impaired for Nitrogen)</t>
    </r>
  </si>
  <si>
    <r>
      <t>Ammonia (mg/L unionized ammonia)</t>
    </r>
    <r>
      <rPr>
        <sz val="9"/>
        <rFont val="Calibri"/>
        <family val="2"/>
        <scheme val="minor"/>
      </rPr>
      <t xml:space="preserve"> </t>
    </r>
    <r>
      <rPr>
        <sz val="8"/>
        <rFont val="Calibri"/>
        <family val="2"/>
        <scheme val="minor"/>
      </rPr>
      <t>(see Nitrate, Nitrite, and Nitrogen for additional criteria that may apply if impaired for Nitrogen)</t>
    </r>
  </si>
  <si>
    <r>
      <t xml:space="preserve">Nitrate (as N) </t>
    </r>
    <r>
      <rPr>
        <sz val="8"/>
        <rFont val="Calibri"/>
        <family val="2"/>
        <scheme val="minor"/>
      </rPr>
      <t>(also applies to total nitrate+nitrite) (see Nitrite, Nitrogen, and Ammonia for additional criteria that may also apply if impaired for Nitrogen)</t>
    </r>
  </si>
  <si>
    <r>
      <t xml:space="preserve">Nitrite </t>
    </r>
    <r>
      <rPr>
        <sz val="8"/>
        <rFont val="Calibri"/>
        <family val="2"/>
        <scheme val="minor"/>
      </rPr>
      <t>(see Nitrate, Nitrogen and Ammonia for additional criteria that may also apply if impaired for Nitrogen)</t>
    </r>
  </si>
  <si>
    <r>
      <t xml:space="preserve">Nitrogen (mg/L) </t>
    </r>
    <r>
      <rPr>
        <sz val="8"/>
        <rFont val="Calibri"/>
        <family val="2"/>
        <scheme val="minor"/>
      </rPr>
      <t>(criteria may also apply to individual nitrogen compounds- see ammonia, nitrate, and nitrite criteria for additional criteria that may also apply if impaired for Nitrogen or if present)</t>
    </r>
  </si>
  <si>
    <r>
      <t xml:space="preserve">Nitrogen (mg/L) </t>
    </r>
    <r>
      <rPr>
        <sz val="8"/>
        <rFont val="Calibri"/>
        <family val="2"/>
        <scheme val="minor"/>
      </rPr>
      <t>(criteria may also apply to individual nitrogen compounds- see ammonia, nitrate, and nitrite criteria for additional criteria that may also apply if impaired for Nitrogen or if they are present)</t>
    </r>
  </si>
  <si>
    <r>
      <t xml:space="preserve">Ammonia (mg/L TAN-total ammonia nitrogen) </t>
    </r>
    <r>
      <rPr>
        <sz val="8"/>
        <rFont val="Calibri"/>
        <family val="2"/>
        <scheme val="minor"/>
      </rPr>
      <t>(see Nitrate, Nitrite, and Nitrogen for additional criteria that may also apply if impaired for Nitrogen)</t>
    </r>
  </si>
  <si>
    <r>
      <t>Ammonia (mg/L unionized ammonia)</t>
    </r>
    <r>
      <rPr>
        <sz val="9"/>
        <rFont val="Calibri"/>
        <family val="2"/>
        <scheme val="minor"/>
      </rPr>
      <t xml:space="preserve"> </t>
    </r>
    <r>
      <rPr>
        <sz val="8"/>
        <rFont val="Calibri"/>
        <family val="2"/>
        <scheme val="minor"/>
      </rPr>
      <t>(see Nitrate, Nitrite, and Nitrogen for additional criteria that may also apply if impaired for Nitrogen)</t>
    </r>
  </si>
  <si>
    <t xml:space="preserve">Monthly avg criteria x dilution </t>
  </si>
  <si>
    <t xml:space="preserve">Freshwater Class A       Freshwater Class B    </t>
  </si>
  <si>
    <t>If monthly avg limits are required (see note 3), criteria apply as listed here in each column, by Class:</t>
  </si>
  <si>
    <r>
      <rPr>
        <b/>
        <sz val="9"/>
        <color rgb="FFFF0000"/>
        <rFont val="Calibri"/>
        <family val="2"/>
        <scheme val="minor"/>
      </rPr>
      <t xml:space="preserve">Any Class </t>
    </r>
    <r>
      <rPr>
        <b/>
        <sz val="8"/>
        <color rgb="FFFF0000"/>
        <rFont val="Calibri"/>
        <family val="2"/>
        <scheme val="minor"/>
      </rPr>
      <t>(Freshwater A, B, and Saltwater SA, SB, ORW)</t>
    </r>
    <r>
      <rPr>
        <sz val="8"/>
        <color rgb="FFFF0000"/>
        <rFont val="Calibri"/>
        <family val="2"/>
        <scheme val="minor"/>
      </rPr>
      <t xml:space="preserve"> if classified as a drinking water supply or the discharge is upstream of a drinking water supply intake </t>
    </r>
  </si>
  <si>
    <r>
      <rPr>
        <b/>
        <sz val="9"/>
        <color rgb="FFFF0000"/>
        <rFont val="Calibri"/>
        <family val="2"/>
        <scheme val="minor"/>
      </rPr>
      <t xml:space="preserve">Any Class </t>
    </r>
    <r>
      <rPr>
        <sz val="9"/>
        <color rgb="FFFF0000"/>
        <rFont val="Calibri"/>
        <family val="2"/>
        <scheme val="minor"/>
      </rPr>
      <t>(</t>
    </r>
    <r>
      <rPr>
        <b/>
        <sz val="9"/>
        <color rgb="FFFF0000"/>
        <rFont val="Calibri"/>
        <family val="2"/>
        <scheme val="minor"/>
      </rPr>
      <t>Freshwater A, B, and Saltwater SA, SB, ORW</t>
    </r>
    <r>
      <rPr>
        <sz val="9"/>
        <color rgb="FFFF0000"/>
        <rFont val="Calibri"/>
        <family val="2"/>
        <scheme val="minor"/>
      </rPr>
      <t xml:space="preserve">) if </t>
    </r>
    <r>
      <rPr>
        <sz val="8"/>
        <color rgb="FFFF0000"/>
        <rFont val="Calibri"/>
        <family val="2"/>
        <scheme val="minor"/>
      </rPr>
      <t>designated shellfishing/ fishing areas</t>
    </r>
  </si>
  <si>
    <t>Concentration Monitoring</t>
  </si>
  <si>
    <t>Parameter</t>
  </si>
  <si>
    <t>Unit of Measure</t>
  </si>
  <si>
    <t>Limit 1</t>
  </si>
  <si>
    <t>Statistical Base</t>
  </si>
  <si>
    <t>Required Monitoring?</t>
  </si>
  <si>
    <t>Limit 2</t>
  </si>
  <si>
    <t>µg/L</t>
  </si>
  <si>
    <t>Monthly Average</t>
  </si>
  <si>
    <t>Daily Maximum</t>
  </si>
  <si>
    <t>Aluminum Blackstone</t>
  </si>
  <si>
    <t>Aluminum Boston Harbor/Charles</t>
  </si>
  <si>
    <t>Aluminum Buzzards Bay/Mt Hope Bay/Narragansett Bay/Ten Mile</t>
  </si>
  <si>
    <t>Aluminum Cape Cod Coastal</t>
  </si>
  <si>
    <t>Aluminum Deerfield</t>
  </si>
  <si>
    <t>Aluminum French/Quinebaug</t>
  </si>
  <si>
    <t>Aluminum Housatonic/Hudson</t>
  </si>
  <si>
    <t>Aluminum Ipswich/North Coastal/Parker</t>
  </si>
  <si>
    <t>Aluminum Islands Coastal</t>
  </si>
  <si>
    <t>Aluminum Millers</t>
  </si>
  <si>
    <t>Aluminum South Coastal</t>
  </si>
  <si>
    <t>Aluminum Sudbury, Assabet, and Concord (SuAsCo)</t>
  </si>
  <si>
    <t>Pollutants for Lookup</t>
  </si>
  <si>
    <t>Daily Max Column Lookup</t>
  </si>
  <si>
    <t>Monthly Average Column Lookup</t>
  </si>
  <si>
    <t>Units Lookup</t>
  </si>
  <si>
    <t>mg/L</t>
  </si>
  <si>
    <t>ng/L</t>
  </si>
  <si>
    <t>fibers/L</t>
  </si>
  <si>
    <t>#/100mL</t>
  </si>
  <si>
    <t>mg/kg</t>
  </si>
  <si>
    <t>Beryllium (ng/L)</t>
  </si>
  <si>
    <t>How to Use this Lookup Table:</t>
  </si>
  <si>
    <r>
      <t xml:space="preserve">This is your freshwater monthly average limit if: 1) </t>
    </r>
    <r>
      <rPr>
        <b/>
        <sz val="8"/>
        <color rgb="FFFF0000"/>
        <rFont val="Calibri"/>
        <family val="2"/>
        <scheme val="minor"/>
      </rPr>
      <t>column B</t>
    </r>
    <r>
      <rPr>
        <b/>
        <sz val="8"/>
        <color rgb="FF000000"/>
        <rFont val="Calibri"/>
        <family val="2"/>
        <scheme val="minor"/>
      </rPr>
      <t xml:space="preserve"> is the applicable criteria; and 2) dilution applies; and 3) the waterbody is not impaired for the pollutant; otherwise, column B is your limit</t>
    </r>
  </si>
  <si>
    <r>
      <t xml:space="preserve">This is your saltwater monthly average limit if: 1) </t>
    </r>
    <r>
      <rPr>
        <b/>
        <sz val="8"/>
        <color rgb="FFFF0000"/>
        <rFont val="Calibri"/>
        <family val="2"/>
        <scheme val="minor"/>
      </rPr>
      <t>column C</t>
    </r>
    <r>
      <rPr>
        <b/>
        <sz val="8"/>
        <color rgb="FF000000"/>
        <rFont val="Calibri"/>
        <family val="2"/>
        <scheme val="minor"/>
      </rPr>
      <t xml:space="preserve"> is the applicable criteria; and 2) dilution applies; and 3) the waterbody is not impaired for the pollutant; otherwise, column C is your limit</t>
    </r>
  </si>
  <si>
    <r>
      <t xml:space="preserve">This is your monthly average limit if: 1) </t>
    </r>
    <r>
      <rPr>
        <b/>
        <sz val="8"/>
        <color rgb="FFFF0000"/>
        <rFont val="Calibri"/>
        <family val="2"/>
        <scheme val="minor"/>
      </rPr>
      <t>column D</t>
    </r>
    <r>
      <rPr>
        <b/>
        <sz val="8"/>
        <color rgb="FF000000"/>
        <rFont val="Calibri"/>
        <family val="2"/>
        <scheme val="minor"/>
      </rPr>
      <t xml:space="preserve"> is the applicable criteria; and 2) dilution applies; and 3) the waterbody is not impaired for the pollutant; otherwise, column D is your limit</t>
    </r>
  </si>
  <si>
    <r>
      <t xml:space="preserve">This is your monthly average limit if: 1) </t>
    </r>
    <r>
      <rPr>
        <b/>
        <sz val="8"/>
        <color rgb="FFFF0000"/>
        <rFont val="Calibri"/>
        <family val="2"/>
        <scheme val="minor"/>
      </rPr>
      <t>column E</t>
    </r>
    <r>
      <rPr>
        <b/>
        <sz val="8"/>
        <color rgb="FF000000"/>
        <rFont val="Calibri"/>
        <family val="2"/>
        <scheme val="minor"/>
      </rPr>
      <t xml:space="preserve"> is the applicable criteria; and 2) dilution applies; and 3) the waterbody is not impaired for the pollutant; otherwise, column E is your limit</t>
    </r>
  </si>
  <si>
    <t>Freshwater Class A and B - Column F (no dilution)</t>
  </si>
  <si>
    <t>Freshwater Class A and B - Column E (dilution applies)</t>
  </si>
  <si>
    <t>Freshwater Class A and B - Column J (no dilution)</t>
  </si>
  <si>
    <t>Column C</t>
  </si>
  <si>
    <t>Column D</t>
  </si>
  <si>
    <t>Column E</t>
  </si>
  <si>
    <t>Column E (cont)</t>
  </si>
  <si>
    <t>Column F</t>
  </si>
  <si>
    <t>Column G</t>
  </si>
  <si>
    <t>Column G (cont)</t>
  </si>
  <si>
    <t>Column H</t>
  </si>
  <si>
    <t>Column H (cont)</t>
  </si>
  <si>
    <t>Column I</t>
  </si>
  <si>
    <t>Column J</t>
  </si>
  <si>
    <t>This column cannot be changed in the NOI</t>
  </si>
  <si>
    <t>Column J (cont)</t>
  </si>
  <si>
    <t>Any Class - Column B (Freshwater Class A or B, no dilution)</t>
  </si>
  <si>
    <t>Any Class - Column C (Saltwater Class SA or SB, no dilution)</t>
  </si>
  <si>
    <t>Any Class - Column D (shellfishing/fishing, no dilution)</t>
  </si>
  <si>
    <t>Any Class - Column E (drinking water/drinking water intake, no dilution)</t>
  </si>
  <si>
    <t>Any Class - Column G (Freshwater Class A or B, dilution applied)</t>
  </si>
  <si>
    <t>Any Class - Column H (Saltwater Class SA or SB, dilution applied)</t>
  </si>
  <si>
    <t>Any Class - Column I (shellfishing/fishing, dilution applied)</t>
  </si>
  <si>
    <t>Any Class - Column J (drinking water/drinking water intake, dilution applied)</t>
  </si>
  <si>
    <t>None of these - A TMDL limit applies in Appendix G</t>
  </si>
  <si>
    <t>Enter TMDL limit by hand</t>
  </si>
  <si>
    <t>Saltwater Class SA and SB - Column E (dilution applies)</t>
  </si>
  <si>
    <t>Saltwater Class SA and SB - Column F (no dilution)</t>
  </si>
  <si>
    <t>Saltwater Class SA and SB - Column J (no dilution)</t>
  </si>
  <si>
    <t>Freshwater Class…/Saltwater Class… - Column J, dilution applies</t>
  </si>
  <si>
    <t>Enter Column J * dilution factor by hand</t>
  </si>
  <si>
    <t>Freshwater Class A &amp; B                               (all units are µg/L unless noted in parantheses)</t>
  </si>
  <si>
    <r>
      <t xml:space="preserve">≤410                       </t>
    </r>
    <r>
      <rPr>
        <sz val="8"/>
        <rFont val="Calibri"/>
        <family val="2"/>
        <scheme val="minor"/>
      </rPr>
      <t>(in 90%+ of samples/90 days)</t>
    </r>
  </si>
  <si>
    <r>
      <t xml:space="preserve">≤130                      </t>
    </r>
    <r>
      <rPr>
        <sz val="8"/>
        <rFont val="Calibri"/>
        <family val="2"/>
        <scheme val="minor"/>
      </rPr>
      <t>(in 90%+ of samples/90 days)</t>
    </r>
  </si>
  <si>
    <r>
      <t>Chlorodibromomethane</t>
    </r>
    <r>
      <rPr>
        <b/>
        <vertAlign val="superscript"/>
        <sz val="9"/>
        <rFont val="Calibri"/>
        <family val="2"/>
        <scheme val="minor"/>
      </rPr>
      <t xml:space="preserve">
</t>
    </r>
    <r>
      <rPr>
        <b/>
        <sz val="9"/>
        <rFont val="Calibri"/>
        <family val="2"/>
        <scheme val="minor"/>
      </rPr>
      <t>(also known as dibromochloromethane)</t>
    </r>
  </si>
  <si>
    <r>
      <t>Dichlorobromomethane</t>
    </r>
    <r>
      <rPr>
        <b/>
        <vertAlign val="superscript"/>
        <sz val="9"/>
        <rFont val="Calibri"/>
        <family val="2"/>
        <scheme val="minor"/>
      </rPr>
      <t xml:space="preserve">
</t>
    </r>
    <r>
      <rPr>
        <b/>
        <sz val="9"/>
        <rFont val="Calibri"/>
        <family val="2"/>
        <scheme val="minor"/>
      </rPr>
      <t>(also known as Bromodichloromethane)</t>
    </r>
  </si>
  <si>
    <r>
      <rPr>
        <b/>
        <sz val="10"/>
        <color rgb="FF231F20"/>
        <rFont val="Calibri"/>
        <family val="2"/>
        <scheme val="minor"/>
      </rPr>
      <t>TABLE 28
SITE-SPECIFIC CRITERIA*</t>
    </r>
  </si>
  <si>
    <r>
      <rPr>
        <b/>
        <sz val="10"/>
        <color rgb="FF231F20"/>
        <rFont val="Calibri"/>
        <family val="2"/>
        <scheme val="minor"/>
      </rPr>
      <t>Basin/Drainage Area</t>
    </r>
  </si>
  <si>
    <r>
      <rPr>
        <b/>
        <sz val="10"/>
        <color rgb="FF231F20"/>
        <rFont val="Calibri"/>
        <family val="2"/>
        <scheme val="minor"/>
      </rPr>
      <t>Surface Water†</t>
    </r>
  </si>
  <si>
    <r>
      <rPr>
        <b/>
        <sz val="10"/>
        <color rgb="FF231F20"/>
        <rFont val="Calibri"/>
        <family val="2"/>
        <scheme val="minor"/>
      </rPr>
      <t>Boundary, Town or River Mile ‡</t>
    </r>
  </si>
  <si>
    <r>
      <rPr>
        <b/>
        <sz val="10"/>
        <color rgb="FF231F20"/>
        <rFont val="Calibri"/>
        <family val="2"/>
        <scheme val="minor"/>
      </rPr>
      <t>Site-specific Criteria</t>
    </r>
  </si>
  <si>
    <r>
      <rPr>
        <b/>
        <sz val="10"/>
        <color rgb="FF231F20"/>
        <rFont val="Calibri"/>
        <family val="2"/>
        <scheme val="minor"/>
      </rPr>
      <t>Pollutant</t>
    </r>
  </si>
  <si>
    <r>
      <rPr>
        <b/>
        <sz val="10"/>
        <color rgb="FF231F20"/>
        <rFont val="Calibri"/>
        <family val="2"/>
        <scheme val="minor"/>
      </rPr>
      <t>Criteria</t>
    </r>
    <r>
      <rPr>
        <vertAlign val="superscript"/>
        <sz val="10"/>
        <color rgb="FF231F20"/>
        <rFont val="Calibri"/>
        <family val="2"/>
        <scheme val="minor"/>
      </rPr>
      <t>IT</t>
    </r>
  </si>
  <si>
    <r>
      <rPr>
        <sz val="10"/>
        <color rgb="FF231F20"/>
        <rFont val="Calibri"/>
        <family val="2"/>
        <scheme val="minor"/>
      </rPr>
      <t>Blackstone River Basin</t>
    </r>
  </si>
  <si>
    <r>
      <rPr>
        <sz val="10"/>
        <color rgb="FF231F20"/>
        <rFont val="Calibri"/>
        <family val="2"/>
        <scheme val="minor"/>
      </rPr>
      <t>Auburn Pond</t>
    </r>
  </si>
  <si>
    <r>
      <rPr>
        <sz val="10"/>
        <color rgb="FF231F20"/>
        <rFont val="Calibri"/>
        <family val="2"/>
        <scheme val="minor"/>
      </rPr>
      <t>Auburn</t>
    </r>
  </si>
  <si>
    <r>
      <rPr>
        <sz val="10"/>
        <color rgb="FF231F20"/>
        <rFont val="Calibri"/>
        <family val="2"/>
        <scheme val="minor"/>
      </rPr>
      <t>Total Phosphorus</t>
    </r>
  </si>
  <si>
    <r>
      <rPr>
        <sz val="10"/>
        <color rgb="FF231F20"/>
        <rFont val="Calibri"/>
        <family val="2"/>
        <scheme val="minor"/>
      </rPr>
      <t>0.025 mg/L</t>
    </r>
  </si>
  <si>
    <r>
      <rPr>
        <sz val="10"/>
        <color rgb="FF231F20"/>
        <rFont val="Calibri"/>
        <family val="2"/>
        <scheme val="minor"/>
      </rPr>
      <t>Blackstone River</t>
    </r>
  </si>
  <si>
    <r>
      <rPr>
        <sz val="10"/>
        <color rgb="FF231F20"/>
        <rFont val="Calibri"/>
        <family val="2"/>
        <scheme val="minor"/>
      </rPr>
      <t>From the Upper Blackstone POTW discharge to the MA-RI state line (river mile 45.2 to 20.0)</t>
    </r>
  </si>
  <si>
    <r>
      <rPr>
        <sz val="10"/>
        <color rgb="FF231F20"/>
        <rFont val="Calibri"/>
        <family val="2"/>
        <scheme val="minor"/>
      </rPr>
      <t>Copper</t>
    </r>
  </si>
  <si>
    <r>
      <rPr>
        <sz val="10"/>
        <color rgb="FF231F20"/>
        <rFont val="Calibri"/>
        <family val="2"/>
        <scheme val="minor"/>
      </rPr>
      <t>Acute</t>
    </r>
    <r>
      <rPr>
        <vertAlign val="superscript"/>
        <sz val="10"/>
        <color rgb="FF231F20"/>
        <rFont val="Calibri"/>
        <family val="2"/>
        <scheme val="minor"/>
      </rPr>
      <t>1</t>
    </r>
    <r>
      <rPr>
        <sz val="10"/>
        <color rgb="FF231F20"/>
        <rFont val="Calibri"/>
        <family val="2"/>
        <scheme val="minor"/>
      </rPr>
      <t>: 25.7 µg/L
Chronic</t>
    </r>
    <r>
      <rPr>
        <vertAlign val="superscript"/>
        <sz val="10"/>
        <color rgb="FF231F20"/>
        <rFont val="Calibri"/>
        <family val="2"/>
        <scheme val="minor"/>
      </rPr>
      <t>2</t>
    </r>
    <r>
      <rPr>
        <sz val="10"/>
        <color rgb="FF231F20"/>
        <rFont val="Calibri"/>
        <family val="2"/>
        <scheme val="minor"/>
      </rPr>
      <t>: 18.1 µg/L</t>
    </r>
  </si>
  <si>
    <r>
      <rPr>
        <sz val="10"/>
        <color rgb="FF231F20"/>
        <rFont val="Calibri"/>
        <family val="2"/>
        <scheme val="minor"/>
      </rPr>
      <t>Brierly Pond</t>
    </r>
  </si>
  <si>
    <r>
      <rPr>
        <sz val="10"/>
        <color rgb="FF231F20"/>
        <rFont val="Calibri"/>
        <family val="2"/>
        <scheme val="minor"/>
      </rPr>
      <t>Millbury</t>
    </r>
  </si>
  <si>
    <r>
      <rPr>
        <sz val="10"/>
        <color rgb="FF231F20"/>
        <rFont val="Calibri"/>
        <family val="2"/>
        <scheme val="minor"/>
      </rPr>
      <t>Curtis Pond North</t>
    </r>
  </si>
  <si>
    <r>
      <rPr>
        <sz val="10"/>
        <color rgb="FF231F20"/>
        <rFont val="Calibri"/>
        <family val="2"/>
        <scheme val="minor"/>
      </rPr>
      <t>Worcester</t>
    </r>
  </si>
  <si>
    <r>
      <rPr>
        <sz val="10"/>
        <color rgb="FF231F20"/>
        <rFont val="Calibri"/>
        <family val="2"/>
        <scheme val="minor"/>
      </rPr>
      <t>Curtis Pond South</t>
    </r>
  </si>
  <si>
    <r>
      <rPr>
        <sz val="10"/>
        <color rgb="FF231F20"/>
        <rFont val="Calibri"/>
        <family val="2"/>
        <scheme val="minor"/>
      </rPr>
      <t>Dorothy Pond</t>
    </r>
  </si>
  <si>
    <r>
      <rPr>
        <sz val="10"/>
        <color rgb="FF231F20"/>
        <rFont val="Calibri"/>
        <family val="2"/>
        <scheme val="minor"/>
      </rPr>
      <t>Eddy Pond</t>
    </r>
  </si>
  <si>
    <r>
      <rPr>
        <sz val="10"/>
        <color rgb="FF231F20"/>
        <rFont val="Calibri"/>
        <family val="2"/>
        <scheme val="minor"/>
      </rPr>
      <t>0.015 mg/L</t>
    </r>
  </si>
  <si>
    <r>
      <rPr>
        <sz val="10"/>
        <color rgb="FF231F20"/>
        <rFont val="Calibri"/>
        <family val="2"/>
        <scheme val="minor"/>
      </rPr>
      <t>Flint Pond</t>
    </r>
  </si>
  <si>
    <r>
      <rPr>
        <sz val="10"/>
        <color rgb="FF231F20"/>
        <rFont val="Calibri"/>
        <family val="2"/>
        <scheme val="minor"/>
      </rPr>
      <t>Grafton, Worcester, Shrewsbury</t>
    </r>
  </si>
  <si>
    <r>
      <rPr>
        <sz val="10"/>
        <color rgb="FF231F20"/>
        <rFont val="Calibri"/>
        <family val="2"/>
        <scheme val="minor"/>
      </rPr>
      <t>0.012 mg/L</t>
    </r>
  </si>
  <si>
    <r>
      <rPr>
        <sz val="10"/>
        <color rgb="FF231F20"/>
        <rFont val="Calibri"/>
        <family val="2"/>
        <scheme val="minor"/>
      </rPr>
      <t>Green Hill Pond</t>
    </r>
  </si>
  <si>
    <r>
      <rPr>
        <sz val="10"/>
        <color rgb="FF231F20"/>
        <rFont val="Calibri"/>
        <family val="2"/>
        <scheme val="minor"/>
      </rPr>
      <t>Howe Reservoir (West Basin)</t>
    </r>
  </si>
  <si>
    <r>
      <rPr>
        <sz val="10"/>
        <color rgb="FF231F20"/>
        <rFont val="Calibri"/>
        <family val="2"/>
        <scheme val="minor"/>
      </rPr>
      <t>Indian Lake</t>
    </r>
  </si>
  <si>
    <r>
      <rPr>
        <sz val="10"/>
        <color rgb="FF231F20"/>
        <rFont val="Calibri"/>
        <family val="2"/>
        <scheme val="minor"/>
      </rPr>
      <t>0.027 mg/L</t>
    </r>
  </si>
  <si>
    <r>
      <rPr>
        <sz val="10"/>
        <color rgb="FF231F20"/>
        <rFont val="Calibri"/>
        <family val="2"/>
        <scheme val="minor"/>
      </rPr>
      <t>Jordan Pond</t>
    </r>
  </si>
  <si>
    <r>
      <rPr>
        <sz val="10"/>
        <color rgb="FF231F20"/>
        <rFont val="Calibri"/>
        <family val="2"/>
        <scheme val="minor"/>
      </rPr>
      <t>Shrewsbury</t>
    </r>
  </si>
  <si>
    <r>
      <rPr>
        <sz val="10"/>
        <color rgb="FF231F20"/>
        <rFont val="Calibri"/>
        <family val="2"/>
        <scheme val="minor"/>
      </rPr>
      <t>Lake Quinsigamond</t>
    </r>
  </si>
  <si>
    <r>
      <rPr>
        <sz val="10"/>
        <color rgb="FF231F20"/>
        <rFont val="Calibri"/>
        <family val="2"/>
        <scheme val="minor"/>
      </rPr>
      <t>Worcester, Shrewsbury</t>
    </r>
  </si>
  <si>
    <r>
      <rPr>
        <sz val="10"/>
        <color rgb="FF231F20"/>
        <rFont val="Calibri"/>
        <family val="2"/>
        <scheme val="minor"/>
      </rPr>
      <t>Leesville Pond</t>
    </r>
  </si>
  <si>
    <r>
      <rPr>
        <sz val="10"/>
        <color rgb="FF231F20"/>
        <rFont val="Calibri"/>
        <family val="2"/>
        <scheme val="minor"/>
      </rPr>
      <t>Auburn, Worcester</t>
    </r>
  </si>
  <si>
    <r>
      <rPr>
        <sz val="10"/>
        <color rgb="FF231F20"/>
        <rFont val="Calibri"/>
        <family val="2"/>
        <scheme val="minor"/>
      </rPr>
      <t>0.040 mg/L</t>
    </r>
  </si>
  <si>
    <r>
      <rPr>
        <sz val="10"/>
        <color rgb="FF231F20"/>
        <rFont val="Calibri"/>
        <family val="2"/>
        <scheme val="minor"/>
      </rPr>
      <t>Mill Pond</t>
    </r>
  </si>
  <si>
    <r>
      <rPr>
        <sz val="10"/>
        <color rgb="FF231F20"/>
        <rFont val="Calibri"/>
        <family val="2"/>
        <scheme val="minor"/>
      </rPr>
      <t>Mumford River</t>
    </r>
  </si>
  <si>
    <r>
      <rPr>
        <sz val="10"/>
        <color rgb="FF231F20"/>
        <rFont val="Calibri"/>
        <family val="2"/>
        <scheme val="minor"/>
      </rPr>
      <t>From the Douglas POTW discharge to
confluence with the Blackstone River (river mile 9.0 to 0.0)</t>
    </r>
  </si>
  <si>
    <r>
      <rPr>
        <sz val="10"/>
        <color rgb="FF231F20"/>
        <rFont val="Calibri"/>
        <family val="2"/>
        <scheme val="minor"/>
      </rPr>
      <t>Newton Pond</t>
    </r>
  </si>
  <si>
    <r>
      <rPr>
        <sz val="10"/>
        <color rgb="FF231F20"/>
        <rFont val="Calibri"/>
        <family val="2"/>
        <scheme val="minor"/>
      </rPr>
      <t>Pondville Pond</t>
    </r>
  </si>
  <si>
    <r>
      <rPr>
        <sz val="10"/>
        <color rgb="FF231F20"/>
        <rFont val="Calibri"/>
        <family val="2"/>
        <scheme val="minor"/>
      </rPr>
      <t>4.06:   continued</t>
    </r>
  </si>
  <si>
    <r>
      <rPr>
        <b/>
        <sz val="10"/>
        <color rgb="FF231F20"/>
        <rFont val="Calibri"/>
        <family val="2"/>
        <scheme val="minor"/>
      </rPr>
      <t>TABLE 28
SITE-SPECIFIC CRITERIA (continued)</t>
    </r>
    <r>
      <rPr>
        <sz val="10"/>
        <color rgb="FF231F20"/>
        <rFont val="Calibri"/>
        <family val="2"/>
        <scheme val="minor"/>
      </rPr>
      <t>*</t>
    </r>
  </si>
  <si>
    <r>
      <rPr>
        <b/>
        <sz val="10"/>
        <color rgb="FF231F20"/>
        <rFont val="Calibri"/>
        <family val="2"/>
        <scheme val="minor"/>
      </rPr>
      <t>Surface Water †</t>
    </r>
  </si>
  <si>
    <r>
      <rPr>
        <sz val="10"/>
        <color rgb="FF231F20"/>
        <rFont val="Calibri"/>
        <family val="2"/>
        <scheme val="minor"/>
      </rPr>
      <t>Blackstone River Basin (cont.)</t>
    </r>
  </si>
  <si>
    <r>
      <rPr>
        <sz val="10"/>
        <color rgb="FF231F20"/>
        <rFont val="Calibri"/>
        <family val="2"/>
        <scheme val="minor"/>
      </rPr>
      <t>Salisbury Pond</t>
    </r>
  </si>
  <si>
    <r>
      <rPr>
        <sz val="10"/>
        <color rgb="FF231F20"/>
        <rFont val="Calibri"/>
        <family val="2"/>
        <scheme val="minor"/>
      </rPr>
      <t>0.0455 mg/L</t>
    </r>
  </si>
  <si>
    <r>
      <rPr>
        <sz val="10"/>
        <color rgb="FF231F20"/>
        <rFont val="Calibri"/>
        <family val="2"/>
        <scheme val="minor"/>
      </rPr>
      <t>Shirley Pond</t>
    </r>
  </si>
  <si>
    <r>
      <rPr>
        <sz val="10"/>
        <color rgb="FF231F20"/>
        <rFont val="Calibri"/>
        <family val="2"/>
        <scheme val="minor"/>
      </rPr>
      <t>Smiths Pond</t>
    </r>
  </si>
  <si>
    <r>
      <rPr>
        <sz val="10"/>
        <color rgb="FF231F20"/>
        <rFont val="Calibri"/>
        <family val="2"/>
        <scheme val="minor"/>
      </rPr>
      <t>Leicester</t>
    </r>
  </si>
  <si>
    <r>
      <rPr>
        <sz val="10"/>
        <color rgb="FF231F20"/>
        <rFont val="Calibri"/>
        <family val="2"/>
        <scheme val="minor"/>
      </rPr>
      <t>0.020 mg/L</t>
    </r>
  </si>
  <si>
    <r>
      <rPr>
        <sz val="10"/>
        <color rgb="FF231F20"/>
        <rFont val="Calibri"/>
        <family val="2"/>
        <scheme val="minor"/>
      </rPr>
      <t>Southwick Pond</t>
    </r>
  </si>
  <si>
    <r>
      <rPr>
        <sz val="10"/>
        <color rgb="FF231F20"/>
        <rFont val="Calibri"/>
        <family val="2"/>
        <scheme val="minor"/>
      </rPr>
      <t>0.010 mg/L</t>
    </r>
  </si>
  <si>
    <r>
      <rPr>
        <sz val="10"/>
        <color rgb="FF231F20"/>
        <rFont val="Calibri"/>
        <family val="2"/>
        <scheme val="minor"/>
      </rPr>
      <t>Stoneville Pond</t>
    </r>
  </si>
  <si>
    <r>
      <rPr>
        <sz val="10"/>
        <color rgb="FF231F20"/>
        <rFont val="Calibri"/>
        <family val="2"/>
        <scheme val="minor"/>
      </rPr>
      <t>West River</t>
    </r>
  </si>
  <si>
    <r>
      <rPr>
        <sz val="10"/>
        <color rgb="FF231F20"/>
        <rFont val="Calibri"/>
        <family val="2"/>
        <scheme val="minor"/>
      </rPr>
      <t>From the Upton POTW discharge to
confluence with Blackstone River (river mile 8.8 to 0.0)</t>
    </r>
  </si>
  <si>
    <r>
      <rPr>
        <sz val="10"/>
        <color rgb="FF231F20"/>
        <rFont val="Calibri"/>
        <family val="2"/>
        <scheme val="minor"/>
      </rPr>
      <t>Buzzards Bay Coastal Drainage Area</t>
    </r>
  </si>
  <si>
    <r>
      <rPr>
        <sz val="10"/>
        <color rgb="FF231F20"/>
        <rFont val="Calibri"/>
        <family val="2"/>
        <scheme val="minor"/>
      </rPr>
      <t>Unnamed Brook</t>
    </r>
  </si>
  <si>
    <r>
      <rPr>
        <sz val="10"/>
        <color rgb="FF231F20"/>
        <rFont val="Calibri"/>
        <family val="2"/>
        <scheme val="minor"/>
      </rPr>
      <t>The unnamed brook located approximately ¼-mile northeast of and parallel to Aucoot Creek, from the Marion POTW discharge in Marion to confluence with Aucoot
Cove (river mile 0.75 to 0.0)</t>
    </r>
  </si>
  <si>
    <r>
      <rPr>
        <sz val="10"/>
        <color rgb="FF231F20"/>
        <rFont val="Calibri"/>
        <family val="2"/>
        <scheme val="minor"/>
      </rPr>
      <t>Cape Cod Coastal Drainage Area
Stage Harbor System</t>
    </r>
  </si>
  <si>
    <r>
      <rPr>
        <sz val="10"/>
        <color rgb="FF231F20"/>
        <rFont val="Calibri"/>
        <family val="2"/>
        <scheme val="minor"/>
      </rPr>
      <t>Chatham.  Criterion applies at mid-channel of the outlet of Mill
Pond (which is a part of the Mitchell River), approximately 350 meters upstream of Bridge Street Bridge (Lat. 41.67191; Long.
-69.95974167). If criterion is met, it will also protect Little Mill Pond and
Mitchell River.</t>
    </r>
  </si>
  <si>
    <r>
      <rPr>
        <sz val="10"/>
        <color rgb="FF231F20"/>
        <rFont val="Calibri"/>
        <family val="2"/>
        <scheme val="minor"/>
      </rPr>
      <t>Total Nitrogen</t>
    </r>
  </si>
  <si>
    <r>
      <rPr>
        <sz val="10"/>
        <color rgb="FF231F20"/>
        <rFont val="Calibri"/>
        <family val="2"/>
        <scheme val="minor"/>
      </rPr>
      <t>0.38 mg/L</t>
    </r>
  </si>
  <si>
    <r>
      <rPr>
        <sz val="10"/>
        <color rgb="FF231F20"/>
        <rFont val="Calibri"/>
        <family val="2"/>
        <scheme val="minor"/>
      </rPr>
      <t>Oyster Pond</t>
    </r>
  </si>
  <si>
    <r>
      <rPr>
        <sz val="10"/>
        <color rgb="FF231F20"/>
        <rFont val="Calibri"/>
        <family val="2"/>
        <scheme val="minor"/>
      </rPr>
      <t>Chatham.  Criterion applies at approximately mid-channel between Long Point and the point off the end of Woodcarver Knoll Road (Lat.
41.6787192; Long. -69.97749022).
If criterion is met, it will also protect Stetson Cove, Oyster Pond River and
Stage Harbor.</t>
    </r>
  </si>
  <si>
    <r>
      <rPr>
        <sz val="10"/>
        <color rgb="FF231F20"/>
        <rFont val="Calibri"/>
        <family val="2"/>
        <scheme val="minor"/>
      </rPr>
      <t>Cape Cod Coastal Drainage Area
Sulphur Springs System</t>
    </r>
  </si>
  <si>
    <r>
      <rPr>
        <sz val="10"/>
        <color rgb="FF231F20"/>
        <rFont val="Calibri"/>
        <family val="2"/>
        <scheme val="minor"/>
      </rPr>
      <t>Harding Beach Pond (locally known as Sulphur Springs)</t>
    </r>
  </si>
  <si>
    <r>
      <rPr>
        <sz val="10"/>
        <color rgb="FF231F20"/>
        <rFont val="Calibri"/>
        <family val="2"/>
        <scheme val="minor"/>
      </rPr>
      <t>Chatham.  Criterion applies at lower end of Harding Beach Pond in open water, near the outlet to Bucks Creek (Lat. 41.67365; Long.
-70.00000278). If criterion is met, it will also protect Bucks Creek.</t>
    </r>
  </si>
  <si>
    <r>
      <rPr>
        <sz val="10"/>
        <color rgb="FF231F20"/>
        <rFont val="Calibri"/>
        <family val="2"/>
        <scheme val="minor"/>
      </rPr>
      <t>Cape Cod Coastal Drainage Area Taylors Pond System</t>
    </r>
  </si>
  <si>
    <r>
      <rPr>
        <sz val="10"/>
        <color rgb="FF231F20"/>
        <rFont val="Calibri"/>
        <family val="2"/>
        <scheme val="minor"/>
      </rPr>
      <t>Taylors Pond</t>
    </r>
  </si>
  <si>
    <r>
      <rPr>
        <sz val="10"/>
        <color rgb="FF231F20"/>
        <rFont val="Calibri"/>
        <family val="2"/>
        <scheme val="minor"/>
      </rPr>
      <t>Chatham. Criterion applies at the eastern side of the pond, approximately 60 meters from shore (Lat. 41.677769; Long. -70.016989).
If criterion is met, it will also protect
Mill Creek.</t>
    </r>
  </si>
  <si>
    <r>
      <rPr>
        <sz val="10"/>
        <color rgb="FF231F20"/>
        <rFont val="Calibri"/>
        <family val="2"/>
        <scheme val="minor"/>
      </rPr>
      <t>Cape Cod Coastal Drainage Area Bassing Harbor System</t>
    </r>
  </si>
  <si>
    <r>
      <rPr>
        <sz val="10"/>
        <color rgb="FF231F20"/>
        <rFont val="Calibri"/>
        <family val="2"/>
        <scheme val="minor"/>
      </rPr>
      <t>Ryder Cove (Inner and Outer Ryder Cove)</t>
    </r>
  </si>
  <si>
    <r>
      <rPr>
        <sz val="10"/>
        <color rgb="FF231F20"/>
        <rFont val="Calibri"/>
        <family val="2"/>
        <scheme val="minor"/>
      </rPr>
      <t>Chatham. Criterion applies at two locations:  50 meters from the eastern shore, adjacent to Woodland Way Circle (Lat. 41.708384; Long. -69.981777) and
Mid-channel of Ryder Cove at narrows (adjacent to Rover Run Road) approximately 0.6 kilometers upstream of outlet to Bassing Harbor (Lat. 41.706554; Long. -69.973544). If criterion is met at these two locations, it will also protect Bassing Harbor, Crows Pond, and Frost
Fish Creek.</t>
    </r>
  </si>
  <si>
    <r>
      <rPr>
        <sz val="10"/>
        <color rgb="FF231F20"/>
        <rFont val="Calibri"/>
        <family val="2"/>
        <scheme val="minor"/>
      </rPr>
      <t>Bioactive Nitrogen</t>
    </r>
    <r>
      <rPr>
        <vertAlign val="superscript"/>
        <sz val="10"/>
        <color rgb="FF231F20"/>
        <rFont val="Calibri"/>
        <family val="2"/>
        <scheme val="minor"/>
      </rPr>
      <t>3</t>
    </r>
  </si>
  <si>
    <r>
      <rPr>
        <sz val="10"/>
        <color rgb="FF231F20"/>
        <rFont val="Calibri"/>
        <family val="2"/>
        <scheme val="minor"/>
      </rPr>
      <t>0.160 mg/L</t>
    </r>
  </si>
  <si>
    <r>
      <rPr>
        <sz val="10"/>
        <color rgb="FF231F20"/>
        <rFont val="Calibri"/>
        <family val="2"/>
        <scheme val="minor"/>
      </rPr>
      <t>Cape Cod Coastal Drainage Area Muddy Creek System</t>
    </r>
  </si>
  <si>
    <r>
      <rPr>
        <sz val="10"/>
        <color rgb="FF231F20"/>
        <rFont val="Calibri"/>
        <family val="2"/>
        <scheme val="minor"/>
      </rPr>
      <t>Muddy Creek</t>
    </r>
  </si>
  <si>
    <r>
      <rPr>
        <sz val="10"/>
        <color rgb="FF231F20"/>
        <rFont val="Calibri"/>
        <family val="2"/>
        <scheme val="minor"/>
      </rPr>
      <t>Outlet of small unnamed pond south of Countryside Drive and north-northeast of Old Queen Anne Road to mouth at Pleasant Bay, Chatham. Criterion applies at mid-channel, approximately 200 meters upstream of Orleans Road Bridge (Lat.
41.71109; Long. -69.99653472)</t>
    </r>
  </si>
  <si>
    <r>
      <rPr>
        <sz val="10"/>
        <color rgb="FF231F20"/>
        <rFont val="Calibri"/>
        <family val="2"/>
        <scheme val="minor"/>
      </rPr>
      <t>0.210 mg/L</t>
    </r>
  </si>
  <si>
    <r>
      <rPr>
        <sz val="10"/>
        <color rgb="FF231F20"/>
        <rFont val="Calibri"/>
        <family val="2"/>
        <scheme val="minor"/>
      </rPr>
      <t>Charles River Basin</t>
    </r>
  </si>
  <si>
    <r>
      <rPr>
        <sz val="10"/>
        <color rgb="FF231F20"/>
        <rFont val="Calibri"/>
        <family val="2"/>
        <scheme val="minor"/>
      </rPr>
      <t>Charles River</t>
    </r>
  </si>
  <si>
    <r>
      <rPr>
        <sz val="10"/>
        <color rgb="FF231F20"/>
        <rFont val="Calibri"/>
        <family val="2"/>
        <scheme val="minor"/>
      </rPr>
      <t>From the Milford POTW discharge to the Watertown Dam
(river mile 73.4 to 9.8)</t>
    </r>
  </si>
  <si>
    <r>
      <rPr>
        <sz val="10"/>
        <color rgb="FF231F20"/>
        <rFont val="Calibri"/>
        <family val="2"/>
        <scheme val="minor"/>
      </rPr>
      <t>Stop River</t>
    </r>
  </si>
  <si>
    <r>
      <rPr>
        <sz val="10"/>
        <color rgb="FF231F20"/>
        <rFont val="Calibri"/>
        <family val="2"/>
        <scheme val="minor"/>
      </rPr>
      <t>From MCI-Norfolk Water Pollution Control Facility discharge to confluence with Charles River
(river mile 4.4 to 0.0)</t>
    </r>
  </si>
  <si>
    <r>
      <rPr>
        <sz val="10"/>
        <color rgb="FF231F20"/>
        <rFont val="Calibri"/>
        <family val="2"/>
        <scheme val="minor"/>
      </rPr>
      <t>Chicopee River Basin</t>
    </r>
  </si>
  <si>
    <r>
      <rPr>
        <sz val="10"/>
        <color rgb="FF231F20"/>
        <rFont val="Calibri"/>
        <family val="2"/>
        <scheme val="minor"/>
      </rPr>
      <t>Browning Pond</t>
    </r>
  </si>
  <si>
    <r>
      <rPr>
        <sz val="10"/>
        <color rgb="FF231F20"/>
        <rFont val="Calibri"/>
        <family val="2"/>
        <scheme val="minor"/>
      </rPr>
      <t>Oakham</t>
    </r>
  </si>
  <si>
    <r>
      <rPr>
        <sz val="10"/>
        <color rgb="FF231F20"/>
        <rFont val="Calibri"/>
        <family val="2"/>
        <scheme val="minor"/>
      </rPr>
      <t>Long Pond</t>
    </r>
  </si>
  <si>
    <r>
      <rPr>
        <sz val="10"/>
        <color rgb="FF231F20"/>
        <rFont val="Calibri"/>
        <family val="2"/>
        <scheme val="minor"/>
      </rPr>
      <t>Springfield</t>
    </r>
  </si>
  <si>
    <r>
      <rPr>
        <sz val="10"/>
        <color rgb="FF231F20"/>
        <rFont val="Calibri"/>
        <family val="2"/>
        <scheme val="minor"/>
      </rPr>
      <t>0.030 mg/L</t>
    </r>
  </si>
  <si>
    <r>
      <rPr>
        <sz val="10"/>
        <color rgb="FF231F20"/>
        <rFont val="Calibri"/>
        <family val="2"/>
        <scheme val="minor"/>
      </rPr>
      <t>Mona Lake</t>
    </r>
  </si>
  <si>
    <r>
      <rPr>
        <sz val="10"/>
        <color rgb="FF231F20"/>
        <rFont val="Calibri"/>
        <family val="2"/>
        <scheme val="minor"/>
      </rPr>
      <t>Minechoag Pond</t>
    </r>
  </si>
  <si>
    <r>
      <rPr>
        <sz val="10"/>
        <color rgb="FF231F20"/>
        <rFont val="Calibri"/>
        <family val="2"/>
        <scheme val="minor"/>
      </rPr>
      <t>Ludlow</t>
    </r>
  </si>
  <si>
    <r>
      <rPr>
        <sz val="10"/>
        <color rgb="FF231F20"/>
        <rFont val="Calibri"/>
        <family val="2"/>
        <scheme val="minor"/>
      </rPr>
      <t>Spectacle Pond</t>
    </r>
  </si>
  <si>
    <r>
      <rPr>
        <sz val="10"/>
        <color rgb="FF231F20"/>
        <rFont val="Calibri"/>
        <family val="2"/>
        <scheme val="minor"/>
      </rPr>
      <t>Wilbraham</t>
    </r>
  </si>
  <si>
    <r>
      <rPr>
        <sz val="10"/>
        <color rgb="FF231F20"/>
        <rFont val="Calibri"/>
        <family val="2"/>
        <scheme val="minor"/>
      </rPr>
      <t>Sugden Reservoir</t>
    </r>
  </si>
  <si>
    <r>
      <rPr>
        <sz val="10"/>
        <color rgb="FF231F20"/>
        <rFont val="Calibri"/>
        <family val="2"/>
        <scheme val="minor"/>
      </rPr>
      <t>Spencer</t>
    </r>
  </si>
  <si>
    <r>
      <rPr>
        <sz val="10"/>
        <color rgb="FF231F20"/>
        <rFont val="Calibri"/>
        <family val="2"/>
        <scheme val="minor"/>
      </rPr>
      <t>Wickaboag Pond</t>
    </r>
  </si>
  <si>
    <r>
      <rPr>
        <sz val="10"/>
        <color rgb="FF231F20"/>
        <rFont val="Calibri"/>
        <family val="2"/>
        <scheme val="minor"/>
      </rPr>
      <t>West Brookfield</t>
    </r>
  </si>
  <si>
    <r>
      <rPr>
        <sz val="10"/>
        <color rgb="FF231F20"/>
        <rFont val="Calibri"/>
        <family val="2"/>
        <scheme val="minor"/>
      </rPr>
      <t>Connecticut River Basin</t>
    </r>
  </si>
  <si>
    <r>
      <rPr>
        <sz val="10"/>
        <color rgb="FF231F20"/>
        <rFont val="Calibri"/>
        <family val="2"/>
        <scheme val="minor"/>
      </rPr>
      <t>Aldrich Lake East</t>
    </r>
  </si>
  <si>
    <r>
      <rPr>
        <sz val="10"/>
        <color rgb="FF231F20"/>
        <rFont val="Calibri"/>
        <family val="2"/>
        <scheme val="minor"/>
      </rPr>
      <t>Granby</t>
    </r>
  </si>
  <si>
    <r>
      <rPr>
        <sz val="10"/>
        <color rgb="FF231F20"/>
        <rFont val="Calibri"/>
        <family val="2"/>
        <scheme val="minor"/>
      </rPr>
      <t>Aldrich Lake West</t>
    </r>
  </si>
  <si>
    <r>
      <rPr>
        <b/>
        <sz val="10"/>
        <color rgb="FF231F20"/>
        <rFont val="Calibri"/>
        <family val="2"/>
        <scheme val="minor"/>
      </rPr>
      <t>Boundary, Town or River Mile‡</t>
    </r>
  </si>
  <si>
    <r>
      <rPr>
        <sz val="10"/>
        <color rgb="FF231F20"/>
        <rFont val="Calibri"/>
        <family val="2"/>
        <scheme val="minor"/>
      </rPr>
      <t>Connecticut River Basin (cont.)</t>
    </r>
  </si>
  <si>
    <r>
      <rPr>
        <sz val="10"/>
        <color rgb="FF231F20"/>
        <rFont val="Calibri"/>
        <family val="2"/>
        <scheme val="minor"/>
      </rPr>
      <t>Bachelor Brook</t>
    </r>
  </si>
  <si>
    <r>
      <rPr>
        <sz val="10"/>
        <color rgb="FF231F20"/>
        <rFont val="Calibri"/>
        <family val="2"/>
        <scheme val="minor"/>
      </rPr>
      <t>River mile 12.4 to 0.0 (its mouth at the confluence with Connecticut River, South
Hadley)</t>
    </r>
  </si>
  <si>
    <r>
      <rPr>
        <sz val="10"/>
        <color rgb="FF231F20"/>
        <rFont val="Calibri"/>
        <family val="2"/>
        <scheme val="minor"/>
      </rPr>
      <t>Lake Warner</t>
    </r>
  </si>
  <si>
    <r>
      <rPr>
        <sz val="10"/>
        <color rgb="FF231F20"/>
        <rFont val="Calibri"/>
        <family val="2"/>
        <scheme val="minor"/>
      </rPr>
      <t>Hadley</t>
    </r>
  </si>
  <si>
    <r>
      <rPr>
        <sz val="10"/>
        <color rgb="FF231F20"/>
        <rFont val="Calibri"/>
        <family val="2"/>
        <scheme val="minor"/>
      </rPr>
      <t>Lake Wyola</t>
    </r>
  </si>
  <si>
    <r>
      <rPr>
        <sz val="10"/>
        <color rgb="FF231F20"/>
        <rFont val="Calibri"/>
        <family val="2"/>
        <scheme val="minor"/>
      </rPr>
      <t>Shutesbury</t>
    </r>
  </si>
  <si>
    <r>
      <rPr>
        <sz val="10"/>
        <color rgb="FF231F20"/>
        <rFont val="Calibri"/>
        <family val="2"/>
        <scheme val="minor"/>
      </rPr>
      <t>Leverett Pond</t>
    </r>
  </si>
  <si>
    <r>
      <rPr>
        <sz val="10"/>
        <color rgb="FF231F20"/>
        <rFont val="Calibri"/>
        <family val="2"/>
        <scheme val="minor"/>
      </rPr>
      <t>Leverett</t>
    </r>
  </si>
  <si>
    <r>
      <rPr>
        <sz val="10"/>
        <color rgb="FF231F20"/>
        <rFont val="Calibri"/>
        <family val="2"/>
        <scheme val="minor"/>
      </rPr>
      <t>Loon Pond</t>
    </r>
  </si>
  <si>
    <r>
      <rPr>
        <sz val="10"/>
        <color rgb="FF231F20"/>
        <rFont val="Calibri"/>
        <family val="2"/>
        <scheme val="minor"/>
      </rPr>
      <t>French River Basin</t>
    </r>
  </si>
  <si>
    <r>
      <rPr>
        <sz val="10"/>
        <color rgb="FF231F20"/>
        <rFont val="Calibri"/>
        <family val="2"/>
        <scheme val="minor"/>
      </rPr>
      <t>Buffumville Lake</t>
    </r>
  </si>
  <si>
    <r>
      <rPr>
        <sz val="10"/>
        <color rgb="FF231F20"/>
        <rFont val="Calibri"/>
        <family val="2"/>
        <scheme val="minor"/>
      </rPr>
      <t>Charlton</t>
    </r>
  </si>
  <si>
    <r>
      <rPr>
        <sz val="10"/>
        <color rgb="FF231F20"/>
        <rFont val="Calibri"/>
        <family val="2"/>
        <scheme val="minor"/>
      </rPr>
      <t>Cedar Meadow Pond</t>
    </r>
  </si>
  <si>
    <r>
      <rPr>
        <sz val="10"/>
        <color rgb="FF231F20"/>
        <rFont val="Calibri"/>
        <family val="2"/>
        <scheme val="minor"/>
      </rPr>
      <t>Dresser Hill Pond</t>
    </r>
  </si>
  <si>
    <r>
      <rPr>
        <sz val="10"/>
        <color rgb="FF231F20"/>
        <rFont val="Calibri"/>
        <family val="2"/>
        <scheme val="minor"/>
      </rPr>
      <t>0.035 mg/L</t>
    </r>
  </si>
  <si>
    <r>
      <rPr>
        <sz val="10"/>
        <color rgb="FF231F20"/>
        <rFont val="Calibri"/>
        <family val="2"/>
        <scheme val="minor"/>
      </rPr>
      <t>Dutton Pond</t>
    </r>
  </si>
  <si>
    <r>
      <rPr>
        <sz val="10"/>
        <color rgb="FF231F20"/>
        <rFont val="Calibri"/>
        <family val="2"/>
        <scheme val="minor"/>
      </rPr>
      <t>Gore Pond</t>
    </r>
  </si>
  <si>
    <r>
      <rPr>
        <sz val="10"/>
        <color rgb="FF231F20"/>
        <rFont val="Calibri"/>
        <family val="2"/>
        <scheme val="minor"/>
      </rPr>
      <t>Charlton, Dudley</t>
    </r>
  </si>
  <si>
    <r>
      <rPr>
        <sz val="10"/>
        <color rgb="FF231F20"/>
        <rFont val="Calibri"/>
        <family val="2"/>
        <scheme val="minor"/>
      </rPr>
      <t>0.014 mg/L</t>
    </r>
  </si>
  <si>
    <r>
      <rPr>
        <sz val="10"/>
        <color rgb="FF231F20"/>
        <rFont val="Calibri"/>
        <family val="2"/>
        <scheme val="minor"/>
      </rPr>
      <t>French River</t>
    </r>
  </si>
  <si>
    <r>
      <rPr>
        <sz val="10"/>
        <color rgb="FF231F20"/>
        <rFont val="Calibri"/>
        <family val="2"/>
        <scheme val="minor"/>
      </rPr>
      <t>River mile 27.3 to 7.0 (at the MA-CT state line, Dudley/Webster)</t>
    </r>
  </si>
  <si>
    <r>
      <rPr>
        <sz val="10"/>
        <color rgb="FF231F20"/>
        <rFont val="Calibri"/>
        <family val="2"/>
        <scheme val="minor"/>
      </rPr>
      <t>Granite Reservoir</t>
    </r>
  </si>
  <si>
    <r>
      <rPr>
        <sz val="10"/>
        <color rgb="FF231F20"/>
        <rFont val="Calibri"/>
        <family val="2"/>
        <scheme val="minor"/>
      </rPr>
      <t>Greenville Pond</t>
    </r>
  </si>
  <si>
    <r>
      <rPr>
        <sz val="10"/>
        <color rgb="FF231F20"/>
        <rFont val="Calibri"/>
        <family val="2"/>
        <scheme val="minor"/>
      </rPr>
      <t>Hudson Pond</t>
    </r>
  </si>
  <si>
    <r>
      <rPr>
        <sz val="10"/>
        <color rgb="FF231F20"/>
        <rFont val="Calibri"/>
        <family val="2"/>
        <scheme val="minor"/>
      </rPr>
      <t>Oxford</t>
    </r>
  </si>
  <si>
    <r>
      <rPr>
        <sz val="10"/>
        <color rgb="FF231F20"/>
        <rFont val="Calibri"/>
        <family val="2"/>
        <scheme val="minor"/>
      </rPr>
      <t>Jones Pond</t>
    </r>
  </si>
  <si>
    <r>
      <rPr>
        <sz val="10"/>
        <color rgb="FF231F20"/>
        <rFont val="Calibri"/>
        <family val="2"/>
        <scheme val="minor"/>
      </rPr>
      <t>Charlton, Spencer</t>
    </r>
  </si>
  <si>
    <r>
      <rPr>
        <sz val="10"/>
        <color rgb="FF231F20"/>
        <rFont val="Calibri"/>
        <family val="2"/>
        <scheme val="minor"/>
      </rPr>
      <t>Larner Pond</t>
    </r>
  </si>
  <si>
    <r>
      <rPr>
        <sz val="10"/>
        <color rgb="FF231F20"/>
        <rFont val="Calibri"/>
        <family val="2"/>
        <scheme val="minor"/>
      </rPr>
      <t>Dudley</t>
    </r>
  </si>
  <si>
    <r>
      <rPr>
        <sz val="10"/>
        <color rgb="FF231F20"/>
        <rFont val="Calibri"/>
        <family val="2"/>
        <scheme val="minor"/>
      </rPr>
      <t>Lowes Pond</t>
    </r>
  </si>
  <si>
    <r>
      <rPr>
        <sz val="10"/>
        <color rgb="FF231F20"/>
        <rFont val="Calibri"/>
        <family val="2"/>
        <scheme val="minor"/>
      </rPr>
      <t>McKinstry Pond</t>
    </r>
  </si>
  <si>
    <r>
      <rPr>
        <sz val="10"/>
        <color rgb="FF231F20"/>
        <rFont val="Calibri"/>
        <family val="2"/>
        <scheme val="minor"/>
      </rPr>
      <t>New Pond</t>
    </r>
  </si>
  <si>
    <r>
      <rPr>
        <sz val="10"/>
        <color rgb="FF231F20"/>
        <rFont val="Calibri"/>
        <family val="2"/>
        <scheme val="minor"/>
      </rPr>
      <t>Peter Pond</t>
    </r>
  </si>
  <si>
    <r>
      <rPr>
        <sz val="10"/>
        <color rgb="FF231F20"/>
        <rFont val="Calibri"/>
        <family val="2"/>
        <scheme val="minor"/>
      </rPr>
      <t>Pikes Pond</t>
    </r>
  </si>
  <si>
    <r>
      <rPr>
        <sz val="10"/>
        <color rgb="FF231F20"/>
        <rFont val="Calibri"/>
        <family val="2"/>
        <scheme val="minor"/>
      </rPr>
      <t>Robinson Pond</t>
    </r>
  </si>
  <si>
    <r>
      <rPr>
        <sz val="10"/>
        <color rgb="FF231F20"/>
        <rFont val="Calibri"/>
        <family val="2"/>
        <scheme val="minor"/>
      </rPr>
      <t>Rochdale Pond</t>
    </r>
  </si>
  <si>
    <r>
      <rPr>
        <sz val="10"/>
        <color rgb="FF231F20"/>
        <rFont val="Calibri"/>
        <family val="2"/>
        <scheme val="minor"/>
      </rPr>
      <t>Shepherd Pond</t>
    </r>
  </si>
  <si>
    <r>
      <rPr>
        <sz val="10"/>
        <color rgb="FF231F20"/>
        <rFont val="Calibri"/>
        <family val="2"/>
        <scheme val="minor"/>
      </rPr>
      <t>Texas Pond</t>
    </r>
  </si>
  <si>
    <r>
      <rPr>
        <sz val="10"/>
        <color rgb="FF231F20"/>
        <rFont val="Calibri"/>
        <family val="2"/>
        <scheme val="minor"/>
      </rPr>
      <t>Tobins  Pond (Mosquito Pond)</t>
    </r>
  </si>
  <si>
    <r>
      <rPr>
        <b/>
        <sz val="10"/>
        <color rgb="FF231F20"/>
        <rFont val="Calibri"/>
        <family val="2"/>
        <scheme val="minor"/>
      </rPr>
      <t>TABLE 28
SITE-SPECIFIC CRITERIA (continued)*</t>
    </r>
  </si>
  <si>
    <r>
      <rPr>
        <sz val="10"/>
        <color rgb="FF231F20"/>
        <rFont val="Calibri"/>
        <family val="2"/>
        <scheme val="minor"/>
      </rPr>
      <t>French River Basin (cont.)</t>
    </r>
  </si>
  <si>
    <r>
      <rPr>
        <sz val="10"/>
        <color rgb="FF231F20"/>
        <rFont val="Calibri"/>
        <family val="2"/>
        <scheme val="minor"/>
      </rPr>
      <t>Wallis Pond</t>
    </r>
  </si>
  <si>
    <r>
      <rPr>
        <sz val="10"/>
        <color rgb="FF231F20"/>
        <rFont val="Calibri"/>
        <family val="2"/>
        <scheme val="minor"/>
      </rPr>
      <t>Hudson River Basin</t>
    </r>
  </si>
  <si>
    <r>
      <rPr>
        <sz val="10"/>
        <color rgb="FF231F20"/>
        <rFont val="Calibri"/>
        <family val="2"/>
        <scheme val="minor"/>
      </rPr>
      <t>Hoosic River (South Branch Hoosic River)</t>
    </r>
  </si>
  <si>
    <r>
      <rPr>
        <sz val="10"/>
        <color rgb="FF231F20"/>
        <rFont val="Calibri"/>
        <family val="2"/>
        <scheme val="minor"/>
      </rPr>
      <t>From Adams POTW discharge to confluence with the North Branch Hoosic River, North Adams (river mile 15.4 to 10.3)</t>
    </r>
  </si>
  <si>
    <r>
      <rPr>
        <sz val="10"/>
        <color rgb="FF231F20"/>
        <rFont val="Calibri"/>
        <family val="2"/>
        <scheme val="minor"/>
      </rPr>
      <t>Housatonic River Basin</t>
    </r>
  </si>
  <si>
    <r>
      <rPr>
        <sz val="10"/>
        <color rgb="FF231F20"/>
        <rFont val="Calibri"/>
        <family val="2"/>
        <scheme val="minor"/>
      </rPr>
      <t>Housatonic River</t>
    </r>
  </si>
  <si>
    <r>
      <rPr>
        <sz val="10"/>
        <color rgb="FF231F20"/>
        <rFont val="Calibri"/>
        <family val="2"/>
        <scheme val="minor"/>
      </rPr>
      <t>From Pittsfield POTW discharge to the MA-CT state line, Sheffield
(river mile 50.9 to 0.0)</t>
    </r>
  </si>
  <si>
    <r>
      <rPr>
        <sz val="10"/>
        <color rgb="FF231F20"/>
        <rFont val="Calibri"/>
        <family val="2"/>
        <scheme val="minor"/>
      </rPr>
      <t>Ipswich River Basin</t>
    </r>
  </si>
  <si>
    <r>
      <rPr>
        <sz val="10"/>
        <color rgb="FF231F20"/>
        <rFont val="Calibri"/>
        <family val="2"/>
        <scheme val="minor"/>
      </rPr>
      <t>Unnamed tributary
(Greenwood Creek)</t>
    </r>
  </si>
  <si>
    <r>
      <rPr>
        <sz val="10"/>
        <color rgb="FF231F20"/>
        <rFont val="Calibri"/>
        <family val="2"/>
        <scheme val="minor"/>
      </rPr>
      <t>From Ipswich POTW discharge to
confluence with the Ipswich River, Ipswich (river mile 0.7 to 0.0)</t>
    </r>
  </si>
  <si>
    <r>
      <rPr>
        <sz val="10"/>
        <color rgb="FF231F20"/>
        <rFont val="Calibri"/>
        <family val="2"/>
        <scheme val="minor"/>
      </rPr>
      <t>Acute</t>
    </r>
    <r>
      <rPr>
        <vertAlign val="superscript"/>
        <sz val="10"/>
        <color rgb="FF231F20"/>
        <rFont val="Calibri"/>
        <family val="2"/>
        <scheme val="minor"/>
      </rPr>
      <t>1</t>
    </r>
    <r>
      <rPr>
        <sz val="10"/>
        <color rgb="FF231F20"/>
        <rFont val="Calibri"/>
        <family val="2"/>
        <scheme val="minor"/>
      </rPr>
      <t>: 25.7 µg/L
Chronic</t>
    </r>
    <r>
      <rPr>
        <vertAlign val="superscript"/>
        <sz val="10"/>
        <color rgb="FF231F20"/>
        <rFont val="Calibri"/>
        <family val="2"/>
        <scheme val="minor"/>
      </rPr>
      <t>2</t>
    </r>
    <r>
      <rPr>
        <sz val="10"/>
        <color rgb="FF231F20"/>
        <rFont val="Calibri"/>
        <family val="2"/>
        <scheme val="minor"/>
      </rPr>
      <t xml:space="preserve">: 18.1 </t>
    </r>
    <r>
      <rPr>
        <u/>
        <sz val="10"/>
        <color rgb="FF231F20"/>
        <rFont val="Calibri"/>
        <family val="2"/>
        <scheme val="minor"/>
      </rPr>
      <t>µ</t>
    </r>
    <r>
      <rPr>
        <sz val="10"/>
        <color rgb="FF231F20"/>
        <rFont val="Calibri"/>
        <family val="2"/>
        <scheme val="minor"/>
      </rPr>
      <t>g/L</t>
    </r>
  </si>
  <si>
    <r>
      <rPr>
        <sz val="10"/>
        <color rgb="FF231F20"/>
        <rFont val="Calibri"/>
        <family val="2"/>
        <scheme val="minor"/>
      </rPr>
      <t>Millers River Basin</t>
    </r>
  </si>
  <si>
    <r>
      <rPr>
        <sz val="10"/>
        <color rgb="FF231F20"/>
        <rFont val="Calibri"/>
        <family val="2"/>
        <scheme val="minor"/>
      </rPr>
      <t>Beaver Flowage Pond</t>
    </r>
  </si>
  <si>
    <r>
      <rPr>
        <sz val="10"/>
        <color rgb="FF231F20"/>
        <rFont val="Calibri"/>
        <family val="2"/>
        <scheme val="minor"/>
      </rPr>
      <t>Royalston</t>
    </r>
  </si>
  <si>
    <r>
      <rPr>
        <sz val="10"/>
        <color rgb="FF231F20"/>
        <rFont val="Calibri"/>
        <family val="2"/>
        <scheme val="minor"/>
      </rPr>
      <t>0.0125 mg/L</t>
    </r>
  </si>
  <si>
    <r>
      <rPr>
        <sz val="10"/>
        <color rgb="FF231F20"/>
        <rFont val="Calibri"/>
        <family val="2"/>
        <scheme val="minor"/>
      </rPr>
      <t>Bents Pond</t>
    </r>
  </si>
  <si>
    <r>
      <rPr>
        <sz val="10"/>
        <color rgb="FF231F20"/>
        <rFont val="Calibri"/>
        <family val="2"/>
        <scheme val="minor"/>
      </rPr>
      <t>Gardner</t>
    </r>
  </si>
  <si>
    <r>
      <rPr>
        <sz val="10"/>
        <color rgb="FF231F20"/>
        <rFont val="Calibri"/>
        <family val="2"/>
        <scheme val="minor"/>
      </rPr>
      <t>Bourne-Hadley Pond</t>
    </r>
  </si>
  <si>
    <r>
      <rPr>
        <sz val="10"/>
        <color rgb="FF231F20"/>
        <rFont val="Calibri"/>
        <family val="2"/>
        <scheme val="minor"/>
      </rPr>
      <t>Templeton</t>
    </r>
  </si>
  <si>
    <r>
      <rPr>
        <sz val="10"/>
        <color rgb="FF231F20"/>
        <rFont val="Calibri"/>
        <family val="2"/>
        <scheme val="minor"/>
      </rPr>
      <t>Brazell Pond</t>
    </r>
  </si>
  <si>
    <r>
      <rPr>
        <sz val="10"/>
        <color rgb="FF231F20"/>
        <rFont val="Calibri"/>
        <family val="2"/>
        <scheme val="minor"/>
      </rPr>
      <t>Cowee Pond</t>
    </r>
  </si>
  <si>
    <r>
      <rPr>
        <sz val="10"/>
        <color rgb="FF231F20"/>
        <rFont val="Calibri"/>
        <family val="2"/>
        <scheme val="minor"/>
      </rPr>
      <t>0.0127 mg/L</t>
    </r>
  </si>
  <si>
    <r>
      <rPr>
        <sz val="10"/>
        <color rgb="FF231F20"/>
        <rFont val="Calibri"/>
        <family val="2"/>
        <scheme val="minor"/>
      </rPr>
      <t>Davenport Pond</t>
    </r>
  </si>
  <si>
    <r>
      <rPr>
        <sz val="10"/>
        <color rgb="FF231F20"/>
        <rFont val="Calibri"/>
        <family val="2"/>
        <scheme val="minor"/>
      </rPr>
      <t>Petersham, Athol</t>
    </r>
  </si>
  <si>
    <r>
      <rPr>
        <sz val="10"/>
        <color rgb="FF231F20"/>
        <rFont val="Calibri"/>
        <family val="2"/>
        <scheme val="minor"/>
      </rPr>
      <t>Depot Pond</t>
    </r>
  </si>
  <si>
    <r>
      <rPr>
        <sz val="10"/>
        <color rgb="FF231F20"/>
        <rFont val="Calibri"/>
        <family val="2"/>
        <scheme val="minor"/>
      </rPr>
      <t>Ellis Pond</t>
    </r>
  </si>
  <si>
    <r>
      <rPr>
        <sz val="10"/>
        <color rgb="FF231F20"/>
        <rFont val="Calibri"/>
        <family val="2"/>
        <scheme val="minor"/>
      </rPr>
      <t>Athol</t>
    </r>
  </si>
  <si>
    <r>
      <rPr>
        <sz val="10"/>
        <color rgb="FF231F20"/>
        <rFont val="Calibri"/>
        <family val="2"/>
        <scheme val="minor"/>
      </rPr>
      <t>Greenwood Pond</t>
    </r>
  </si>
  <si>
    <r>
      <rPr>
        <sz val="10"/>
        <color rgb="FF231F20"/>
        <rFont val="Calibri"/>
        <family val="2"/>
        <scheme val="minor"/>
      </rPr>
      <t>Westminster</t>
    </r>
  </si>
  <si>
    <r>
      <rPr>
        <sz val="10"/>
        <color rgb="FF231F20"/>
        <rFont val="Calibri"/>
        <family val="2"/>
        <scheme val="minor"/>
      </rPr>
      <t>0.0139 mg/L</t>
    </r>
  </si>
  <si>
    <r>
      <rPr>
        <sz val="10"/>
        <color rgb="FF231F20"/>
        <rFont val="Calibri"/>
        <family val="2"/>
        <scheme val="minor"/>
      </rPr>
      <t>Hilchey Pond</t>
    </r>
  </si>
  <si>
    <r>
      <rPr>
        <sz val="10"/>
        <color rgb="FF231F20"/>
        <rFont val="Calibri"/>
        <family val="2"/>
        <scheme val="minor"/>
      </rPr>
      <t>0.019 mg/L</t>
    </r>
  </si>
  <si>
    <r>
      <rPr>
        <sz val="10"/>
        <color rgb="FF231F20"/>
        <rFont val="Calibri"/>
        <family val="2"/>
        <scheme val="minor"/>
      </rPr>
      <t>Lake Denison</t>
    </r>
  </si>
  <si>
    <r>
      <rPr>
        <sz val="10"/>
        <color rgb="FF231F20"/>
        <rFont val="Calibri"/>
        <family val="2"/>
        <scheme val="minor"/>
      </rPr>
      <t>Winchendon</t>
    </r>
  </si>
  <si>
    <r>
      <rPr>
        <sz val="10"/>
        <color rgb="FF231F20"/>
        <rFont val="Calibri"/>
        <family val="2"/>
        <scheme val="minor"/>
      </rPr>
      <t>Lake Monomonac</t>
    </r>
  </si>
  <si>
    <r>
      <rPr>
        <sz val="10"/>
        <color rgb="FF231F20"/>
        <rFont val="Calibri"/>
        <family val="2"/>
        <scheme val="minor"/>
      </rPr>
      <t>0.0133 mg/L</t>
    </r>
  </si>
  <si>
    <r>
      <rPr>
        <sz val="10"/>
        <color rgb="FF231F20"/>
        <rFont val="Calibri"/>
        <family val="2"/>
        <scheme val="minor"/>
      </rPr>
      <t>Lower Naukeag Lake</t>
    </r>
  </si>
  <si>
    <r>
      <rPr>
        <sz val="10"/>
        <color rgb="FF231F20"/>
        <rFont val="Calibri"/>
        <family val="2"/>
        <scheme val="minor"/>
      </rPr>
      <t>Ashburnham</t>
    </r>
  </si>
  <si>
    <r>
      <rPr>
        <sz val="10"/>
        <color rgb="FF231F20"/>
        <rFont val="Calibri"/>
        <family val="2"/>
        <scheme val="minor"/>
      </rPr>
      <t>0.0145 mg/L</t>
    </r>
  </si>
  <si>
    <r>
      <rPr>
        <sz val="10"/>
        <color rgb="FF231F20"/>
        <rFont val="Calibri"/>
        <family val="2"/>
        <scheme val="minor"/>
      </rPr>
      <t>Minott Pond</t>
    </r>
  </si>
  <si>
    <r>
      <rPr>
        <sz val="10"/>
        <color rgb="FF231F20"/>
        <rFont val="Calibri"/>
        <family val="2"/>
        <scheme val="minor"/>
      </rPr>
      <t>Minott Pond South</t>
    </r>
  </si>
  <si>
    <r>
      <rPr>
        <sz val="10"/>
        <color rgb="FF231F20"/>
        <rFont val="Calibri"/>
        <family val="2"/>
        <scheme val="minor"/>
      </rPr>
      <t>0.011 mg/L</t>
    </r>
  </si>
  <si>
    <r>
      <rPr>
        <sz val="10"/>
        <color rgb="FF231F20"/>
        <rFont val="Calibri"/>
        <family val="2"/>
        <scheme val="minor"/>
      </rPr>
      <t>Parker Pond</t>
    </r>
  </si>
  <si>
    <r>
      <rPr>
        <sz val="10"/>
        <color rgb="FF231F20"/>
        <rFont val="Calibri"/>
        <family val="2"/>
        <scheme val="minor"/>
      </rPr>
      <t>Ramsdall Pond</t>
    </r>
  </si>
  <si>
    <r>
      <rPr>
        <sz val="10"/>
        <color rgb="FF231F20"/>
        <rFont val="Calibri"/>
        <family val="2"/>
        <scheme val="minor"/>
      </rPr>
      <t>Millers River Basin (cont.)</t>
    </r>
  </si>
  <si>
    <r>
      <rPr>
        <sz val="10"/>
        <color rgb="FF231F20"/>
        <rFont val="Calibri"/>
        <family val="2"/>
        <scheme val="minor"/>
      </rPr>
      <t>Reservoir No. 1</t>
    </r>
  </si>
  <si>
    <r>
      <rPr>
        <sz val="10"/>
        <color rgb="FF231F20"/>
        <rFont val="Calibri"/>
        <family val="2"/>
        <scheme val="minor"/>
      </rPr>
      <t>Reservoir No. 2</t>
    </r>
  </si>
  <si>
    <r>
      <rPr>
        <sz val="10"/>
        <color rgb="FF231F20"/>
        <rFont val="Calibri"/>
        <family val="2"/>
        <scheme val="minor"/>
      </rPr>
      <t>Phillipston, Athol</t>
    </r>
  </si>
  <si>
    <r>
      <rPr>
        <sz val="10"/>
        <color rgb="FF231F20"/>
        <rFont val="Calibri"/>
        <family val="2"/>
        <scheme val="minor"/>
      </rPr>
      <t>0.0051 mg/L</t>
    </r>
  </si>
  <si>
    <r>
      <rPr>
        <sz val="10"/>
        <color rgb="FF231F20"/>
        <rFont val="Calibri"/>
        <family val="2"/>
        <scheme val="minor"/>
      </rPr>
      <t>Riceville Pond</t>
    </r>
  </si>
  <si>
    <r>
      <rPr>
        <sz val="10"/>
        <color rgb="FF231F20"/>
        <rFont val="Calibri"/>
        <family val="2"/>
        <scheme val="minor"/>
      </rPr>
      <t>South Athol Pond</t>
    </r>
  </si>
  <si>
    <r>
      <rPr>
        <sz val="10"/>
        <color rgb="FF231F20"/>
        <rFont val="Calibri"/>
        <family val="2"/>
        <scheme val="minor"/>
      </rPr>
      <t>Stoddard Pond</t>
    </r>
  </si>
  <si>
    <r>
      <rPr>
        <sz val="10"/>
        <color rgb="FF231F20"/>
        <rFont val="Calibri"/>
        <family val="2"/>
        <scheme val="minor"/>
      </rPr>
      <t>Wallace Pond</t>
    </r>
  </si>
  <si>
    <r>
      <rPr>
        <sz val="10"/>
        <color rgb="FF231F20"/>
        <rFont val="Calibri"/>
        <family val="2"/>
        <scheme val="minor"/>
      </rPr>
      <t>0.0137 mg/L</t>
    </r>
  </si>
  <si>
    <r>
      <rPr>
        <sz val="10"/>
        <color rgb="FF231F20"/>
        <rFont val="Calibri"/>
        <family val="2"/>
        <scheme val="minor"/>
      </rPr>
      <t>Ward Pond</t>
    </r>
  </si>
  <si>
    <r>
      <rPr>
        <sz val="10"/>
        <color rgb="FF231F20"/>
        <rFont val="Calibri"/>
        <family val="2"/>
        <scheme val="minor"/>
      </rPr>
      <t>Whites Mill Pond</t>
    </r>
  </si>
  <si>
    <r>
      <rPr>
        <sz val="10"/>
        <color rgb="FF231F20"/>
        <rFont val="Calibri"/>
        <family val="2"/>
        <scheme val="minor"/>
      </rPr>
      <t>Whitney Pond</t>
    </r>
  </si>
  <si>
    <r>
      <rPr>
        <sz val="10"/>
        <color rgb="FF231F20"/>
        <rFont val="Calibri"/>
        <family val="2"/>
        <scheme val="minor"/>
      </rPr>
      <t>Wrights Reservoir</t>
    </r>
  </si>
  <si>
    <r>
      <rPr>
        <sz val="10"/>
        <color rgb="FF231F20"/>
        <rFont val="Calibri"/>
        <family val="2"/>
        <scheme val="minor"/>
      </rPr>
      <t>Gardner, Westminster</t>
    </r>
  </si>
  <si>
    <r>
      <rPr>
        <sz val="10"/>
        <color rgb="FF231F20"/>
        <rFont val="Calibri"/>
        <family val="2"/>
        <scheme val="minor"/>
      </rPr>
      <t>0.0135 mg/L</t>
    </r>
  </si>
  <si>
    <r>
      <rPr>
        <sz val="10"/>
        <color rgb="FF231F20"/>
        <rFont val="Calibri"/>
        <family val="2"/>
        <scheme val="minor"/>
      </rPr>
      <t>Nashua River Basin</t>
    </r>
  </si>
  <si>
    <r>
      <rPr>
        <sz val="10"/>
        <color rgb="FF231F20"/>
        <rFont val="Calibri"/>
        <family val="2"/>
        <scheme val="minor"/>
      </rPr>
      <t>Bare Hill Pond</t>
    </r>
  </si>
  <si>
    <r>
      <rPr>
        <sz val="10"/>
        <color rgb="FF231F20"/>
        <rFont val="Calibri"/>
        <family val="2"/>
        <scheme val="minor"/>
      </rPr>
      <t>Harvard</t>
    </r>
  </si>
  <si>
    <r>
      <rPr>
        <sz val="10"/>
        <color rgb="FF231F20"/>
        <rFont val="Calibri"/>
        <family val="2"/>
        <scheme val="minor"/>
      </rPr>
      <t>North Nashua River</t>
    </r>
  </si>
  <si>
    <r>
      <rPr>
        <sz val="10"/>
        <color rgb="FF231F20"/>
        <rFont val="Calibri"/>
        <family val="2"/>
        <scheme val="minor"/>
      </rPr>
      <t>River mile 36.5 to 0.0 (its mouth at the
confluence with the Nashua River, Lancaster)</t>
    </r>
  </si>
  <si>
    <r>
      <rPr>
        <sz val="10"/>
        <color rgb="FF231F20"/>
        <rFont val="Calibri"/>
        <family val="2"/>
        <scheme val="minor"/>
      </rPr>
      <t>Nashua River (South Branch)</t>
    </r>
  </si>
  <si>
    <r>
      <rPr>
        <sz val="10"/>
        <color rgb="FF231F20"/>
        <rFont val="Calibri"/>
        <family val="2"/>
        <scheme val="minor"/>
      </rPr>
      <t>The portion of the Nashua River from its confluence with the North Branch Nashua River, Lancaster, to 3.3 miles upstream,
Clinton</t>
    </r>
  </si>
  <si>
    <r>
      <rPr>
        <sz val="10"/>
        <color rgb="FF231F20"/>
        <rFont val="Calibri"/>
        <family val="2"/>
        <scheme val="minor"/>
      </rPr>
      <t>Squannacook River</t>
    </r>
  </si>
  <si>
    <r>
      <rPr>
        <sz val="10"/>
        <color rgb="FF231F20"/>
        <rFont val="Calibri"/>
        <family val="2"/>
        <scheme val="minor"/>
      </rPr>
      <t>From 500 feet downstream of the outlet of the Squannacook River Reservoir Dam to confluence with the Nashua River, Shirley/Groton (river mile 3.3 to 0.0)</t>
    </r>
  </si>
  <si>
    <r>
      <rPr>
        <sz val="10"/>
        <color rgb="FF231F20"/>
        <rFont val="Calibri"/>
        <family val="2"/>
        <scheme val="minor"/>
      </rPr>
      <t>Zinc</t>
    </r>
  </si>
  <si>
    <r>
      <rPr>
        <sz val="10"/>
        <color rgb="FF231F20"/>
        <rFont val="Calibri"/>
        <family val="2"/>
        <scheme val="minor"/>
      </rPr>
      <t>Acute</t>
    </r>
    <r>
      <rPr>
        <vertAlign val="superscript"/>
        <sz val="10"/>
        <color rgb="FF231F20"/>
        <rFont val="Calibri"/>
        <family val="2"/>
        <scheme val="minor"/>
      </rPr>
      <t>1</t>
    </r>
    <r>
      <rPr>
        <sz val="10"/>
        <color rgb="FF231F20"/>
        <rFont val="Calibri"/>
        <family val="2"/>
        <scheme val="minor"/>
      </rPr>
      <t>: 167.2 µg/L
Chronic</t>
    </r>
    <r>
      <rPr>
        <vertAlign val="superscript"/>
        <sz val="10"/>
        <color rgb="FF231F20"/>
        <rFont val="Calibri"/>
        <family val="2"/>
        <scheme val="minor"/>
      </rPr>
      <t>2</t>
    </r>
    <r>
      <rPr>
        <sz val="10"/>
        <color rgb="FF231F20"/>
        <rFont val="Calibri"/>
        <family val="2"/>
        <scheme val="minor"/>
      </rPr>
      <t>: 168.6 µg/L</t>
    </r>
  </si>
  <si>
    <r>
      <rPr>
        <sz val="10"/>
        <color rgb="FF231F20"/>
        <rFont val="Calibri"/>
        <family val="2"/>
        <scheme val="minor"/>
      </rPr>
      <t>Quinebaug River Basin</t>
    </r>
  </si>
  <si>
    <r>
      <rPr>
        <sz val="10"/>
        <color rgb="FF231F20"/>
        <rFont val="Calibri"/>
        <family val="2"/>
        <scheme val="minor"/>
      </rPr>
      <t>Cady Brook</t>
    </r>
  </si>
  <si>
    <r>
      <rPr>
        <sz val="10"/>
        <color rgb="FF231F20"/>
        <rFont val="Calibri"/>
        <family val="2"/>
        <scheme val="minor"/>
      </rPr>
      <t>From the Charlton POTW discharge to confluence with the Quinebaug River, Southbridge (river mile 5.1 to 0.0)</t>
    </r>
  </si>
  <si>
    <r>
      <rPr>
        <sz val="10"/>
        <color rgb="FF231F20"/>
        <rFont val="Calibri"/>
        <family val="2"/>
        <scheme val="minor"/>
      </rPr>
      <t>Quinebaug River</t>
    </r>
  </si>
  <si>
    <r>
      <rPr>
        <sz val="10"/>
        <color rgb="FF231F20"/>
        <rFont val="Calibri"/>
        <family val="2"/>
        <scheme val="minor"/>
      </rPr>
      <t>River mile 19.7 to 7.9 (at the MA-CT state line, Dudley)</t>
    </r>
  </si>
  <si>
    <r>
      <rPr>
        <sz val="10"/>
        <color rgb="FF231F20"/>
        <rFont val="Calibri"/>
        <family val="2"/>
        <scheme val="minor"/>
      </rPr>
      <t>South Coastal Drainage Area</t>
    </r>
  </si>
  <si>
    <r>
      <rPr>
        <sz val="10"/>
        <color rgb="FF231F20"/>
        <rFont val="Calibri"/>
        <family val="2"/>
        <scheme val="minor"/>
      </rPr>
      <t>French Stream</t>
    </r>
  </si>
  <si>
    <r>
      <rPr>
        <sz val="10"/>
        <color rgb="FF231F20"/>
        <rFont val="Calibri"/>
        <family val="2"/>
        <scheme val="minor"/>
      </rPr>
      <t>River mile 3.3 to 0.0 (its mouth at the
confluence with the Drinkwater River, Hanover)</t>
    </r>
  </si>
  <si>
    <r>
      <rPr>
        <sz val="10"/>
        <color rgb="FF231F20"/>
        <rFont val="Calibri"/>
        <family val="2"/>
        <scheme val="minor"/>
      </rPr>
      <t>Suasco River Basin</t>
    </r>
  </si>
  <si>
    <r>
      <rPr>
        <sz val="10"/>
        <color rgb="FF231F20"/>
        <rFont val="Calibri"/>
        <family val="2"/>
        <scheme val="minor"/>
      </rPr>
      <t>Assabet River</t>
    </r>
  </si>
  <si>
    <r>
      <rPr>
        <sz val="10"/>
        <color rgb="FF231F20"/>
        <rFont val="Calibri"/>
        <family val="2"/>
        <scheme val="minor"/>
      </rPr>
      <t>River mile 30.4 to 0.0 (its mouth at the confluence with the Sudbury River,
Concord)</t>
    </r>
  </si>
  <si>
    <r>
      <rPr>
        <sz val="10"/>
        <color rgb="FF231F20"/>
        <rFont val="Calibri"/>
        <family val="2"/>
        <scheme val="minor"/>
      </rPr>
      <t>Lake Boon</t>
    </r>
  </si>
  <si>
    <r>
      <rPr>
        <sz val="10"/>
        <color rgb="FF231F20"/>
        <rFont val="Calibri"/>
        <family val="2"/>
        <scheme val="minor"/>
      </rPr>
      <t>Hudson, Stow</t>
    </r>
  </si>
  <si>
    <r>
      <rPr>
        <sz val="10"/>
        <color rgb="FF231F20"/>
        <rFont val="Calibri"/>
        <family val="2"/>
        <scheme val="minor"/>
      </rPr>
      <t>Taunton River Basin</t>
    </r>
  </si>
  <si>
    <r>
      <rPr>
        <sz val="10"/>
        <color rgb="FF231F20"/>
        <rFont val="Calibri"/>
        <family val="2"/>
        <scheme val="minor"/>
      </rPr>
      <t>Nemasket River</t>
    </r>
  </si>
  <si>
    <r>
      <rPr>
        <sz val="10"/>
        <color rgb="FF231F20"/>
        <rFont val="Calibri"/>
        <family val="2"/>
        <scheme val="minor"/>
      </rPr>
      <t>River mile 5.5 to 0.0 (its mouth at the confluence with the Taunton River, Middleborough)</t>
    </r>
  </si>
  <si>
    <r>
      <rPr>
        <sz val="10"/>
        <color rgb="FF231F20"/>
        <rFont val="Calibri"/>
        <family val="2"/>
        <scheme val="minor"/>
      </rPr>
      <t>Salisbury Plain River</t>
    </r>
  </si>
  <si>
    <r>
      <rPr>
        <sz val="10"/>
        <color rgb="FF231F20"/>
        <rFont val="Calibri"/>
        <family val="2"/>
        <scheme val="minor"/>
      </rPr>
      <t>River mile 2.0 to 0.0 (its mouth at the confluence with Beaver Brook, both surface waters forming the headwaters of
the Matfield River, East Bridgewater)</t>
    </r>
  </si>
  <si>
    <r>
      <rPr>
        <sz val="10"/>
        <color rgb="FF231F20"/>
        <rFont val="Calibri"/>
        <family val="2"/>
        <scheme val="minor"/>
      </rPr>
      <t>Three Mile River</t>
    </r>
  </si>
  <si>
    <r>
      <rPr>
        <sz val="10"/>
        <color rgb="FF231F20"/>
        <rFont val="Calibri"/>
        <family val="2"/>
        <scheme val="minor"/>
      </rPr>
      <t>River mile 6.0 to 0.0 (its mouth at the confluence with the Taunton River,
Dighton/Taunton)</t>
    </r>
  </si>
  <si>
    <r>
      <rPr>
        <sz val="10"/>
        <color rgb="FF231F20"/>
        <rFont val="Calibri"/>
        <family val="2"/>
        <scheme val="minor"/>
      </rPr>
      <t>Town River</t>
    </r>
  </si>
  <si>
    <r>
      <rPr>
        <sz val="10"/>
        <color rgb="FF231F20"/>
        <rFont val="Calibri"/>
        <family val="2"/>
        <scheme val="minor"/>
      </rPr>
      <t>River mile 2.2 to 0.0 (its mouth at the confluence with the Matfield River, both surface waters forming the headwaters of
the Taunton River, Bridgewater)</t>
    </r>
  </si>
  <si>
    <r>
      <rPr>
        <sz val="10"/>
        <color rgb="FF231F20"/>
        <rFont val="Calibri"/>
        <family val="2"/>
        <scheme val="minor"/>
      </rPr>
      <t>Ten Mile River Basin</t>
    </r>
  </si>
  <si>
    <r>
      <rPr>
        <sz val="10"/>
        <color rgb="FF231F20"/>
        <rFont val="Calibri"/>
        <family val="2"/>
        <scheme val="minor"/>
      </rPr>
      <t>Ten Mile River</t>
    </r>
  </si>
  <si>
    <r>
      <rPr>
        <sz val="10"/>
        <color rgb="FF231F20"/>
        <rFont val="Calibri"/>
        <family val="2"/>
        <scheme val="minor"/>
      </rPr>
      <t>River mile 14.0 to 0.0 (at the MA-RI state line, Seekonk)</t>
    </r>
  </si>
  <si>
    <r>
      <rPr>
        <sz val="10"/>
        <color rgb="FF231F20"/>
        <rFont val="Calibri"/>
        <family val="2"/>
        <scheme val="minor"/>
      </rPr>
      <t>Westfield River Basin</t>
    </r>
  </si>
  <si>
    <r>
      <rPr>
        <sz val="10"/>
        <color rgb="FF231F20"/>
        <rFont val="Calibri"/>
        <family val="2"/>
        <scheme val="minor"/>
      </rPr>
      <t>Westfield River</t>
    </r>
  </si>
  <si>
    <r>
      <rPr>
        <sz val="10"/>
        <color rgb="FF231F20"/>
        <rFont val="Calibri"/>
        <family val="2"/>
        <scheme val="minor"/>
      </rPr>
      <t>River mile 10.8 to 0.0 (its mouth at the confluence with the Connecticut River)</t>
    </r>
  </si>
  <si>
    <r>
      <rPr>
        <sz val="10"/>
        <color rgb="FF231F20"/>
        <rFont val="Calibri"/>
        <family val="2"/>
        <scheme val="minor"/>
      </rPr>
      <t>*    Acronyms:
MWRA = Massachusetts Water Resources Authority POTW  = Publicly-Owned Treatment Works</t>
    </r>
  </si>
  <si>
    <r>
      <rPr>
        <sz val="10"/>
        <color rgb="FF231F20"/>
        <rFont val="Calibri"/>
        <family val="2"/>
        <scheme val="minor"/>
      </rPr>
      <t>t     Names cited in parentheses are unofficial, locally-used names.</t>
    </r>
  </si>
  <si>
    <r>
      <rPr>
        <sz val="10"/>
        <color rgb="FF231F20"/>
        <rFont val="Calibri"/>
        <family val="2"/>
        <scheme val="minor"/>
      </rPr>
      <t>i     A River Mile is a linear measurement that begins at the mouth of the river ("0.0"), and increases in an upstream direction along its path.</t>
    </r>
  </si>
  <si>
    <r>
      <rPr>
        <vertAlign val="superscript"/>
        <sz val="10"/>
        <color rgb="FF231F20"/>
        <rFont val="Calibri"/>
        <family val="2"/>
        <scheme val="minor"/>
      </rPr>
      <t xml:space="preserve">IT          </t>
    </r>
    <r>
      <rPr>
        <sz val="10"/>
        <color rgb="FF231F20"/>
        <rFont val="Calibri"/>
        <family val="2"/>
        <scheme val="minor"/>
      </rPr>
      <t>Copper and zinc criteria are dissolved concentrations.</t>
    </r>
  </si>
  <si>
    <r>
      <rPr>
        <vertAlign val="superscript"/>
        <sz val="10"/>
        <color rgb="FF231F20"/>
        <rFont val="Calibri"/>
        <family val="2"/>
        <scheme val="minor"/>
      </rPr>
      <t>1</t>
    </r>
    <r>
      <rPr>
        <sz val="10"/>
        <color rgb="FF231F20"/>
        <rFont val="Calibri"/>
        <family val="2"/>
        <scheme val="minor"/>
      </rPr>
      <t xml:space="preserve">      The average ambient surface water pollutant concentration over any 1-hour period shall not exceed the acute criterion (Criterion Maximum Concentration or CMC) more than once during any three year period.
</t>
    </r>
    <r>
      <rPr>
        <vertAlign val="superscript"/>
        <sz val="10"/>
        <color rgb="FF231F20"/>
        <rFont val="Calibri"/>
        <family val="2"/>
        <scheme val="minor"/>
      </rPr>
      <t>2</t>
    </r>
    <r>
      <rPr>
        <sz val="10"/>
        <color rgb="FF231F20"/>
        <rFont val="Calibri"/>
        <family val="2"/>
        <scheme val="minor"/>
      </rPr>
      <t xml:space="preserve">      The average ambient surface water pollutant concentration over any 4-day period shall not exceed the chronic criterion (Criterion Continuous Concentration or CCC) more than once during any three year period.
</t>
    </r>
    <r>
      <rPr>
        <vertAlign val="superscript"/>
        <sz val="10"/>
        <color rgb="FF231F20"/>
        <rFont val="Calibri"/>
        <family val="2"/>
        <scheme val="minor"/>
      </rPr>
      <t>3</t>
    </r>
    <r>
      <rPr>
        <sz val="10"/>
        <color rgb="FF231F20"/>
        <rFont val="Calibri"/>
        <family val="2"/>
        <scheme val="minor"/>
      </rPr>
      <t xml:space="preserve">      Bioactive  Nitrogen  consists  of  ammonia,  nitrate,  nitrite,  and  particulate  organic  nitrogen  (composed  primarily  of  live  and  dead
phytoplankton).</t>
    </r>
  </si>
  <si>
    <t>Name of receiving water:</t>
  </si>
  <si>
    <t>Pollutants in 303d list for this segment:</t>
  </si>
  <si>
    <t>[Type here]</t>
  </si>
  <si>
    <t>Freshwater Class A</t>
  </si>
  <si>
    <t>Freshwater Class B</t>
  </si>
  <si>
    <t>Saltwater Class SA</t>
  </si>
  <si>
    <t>Saltwater Class SB</t>
  </si>
  <si>
    <t>Error responses</t>
  </si>
  <si>
    <t>Classes</t>
  </si>
  <si>
    <t>Receiving water segment ID:</t>
  </si>
  <si>
    <t>MA 2022 303d List</t>
  </si>
  <si>
    <t>Receiving Water Class:</t>
  </si>
  <si>
    <r>
      <rPr>
        <b/>
        <sz val="10"/>
        <color rgb="FFFF0000"/>
        <rFont val="Calibri"/>
        <family val="2"/>
        <scheme val="minor"/>
      </rPr>
      <t>For ammonia in freshwater</t>
    </r>
    <r>
      <rPr>
        <sz val="10"/>
        <color rgb="FFFF0000"/>
        <rFont val="Calibri"/>
        <family val="2"/>
        <scheme val="minor"/>
      </rPr>
      <t xml:space="preserve"> </t>
    </r>
    <r>
      <rPr>
        <sz val="8"/>
        <color rgb="FFFF0000"/>
        <rFont val="Calibri"/>
        <family val="2"/>
        <scheme val="minor"/>
      </rPr>
      <t>(this is set at the maximum allowable temperature, in C for Class B- do not change unless instructed by EPA/MassDEP)</t>
    </r>
  </si>
  <si>
    <r>
      <rPr>
        <b/>
        <sz val="10"/>
        <color rgb="FFFF0000"/>
        <rFont val="Calibri"/>
        <family val="2"/>
        <scheme val="minor"/>
      </rPr>
      <t>For ammonia in saltwater</t>
    </r>
    <r>
      <rPr>
        <sz val="10"/>
        <color rgb="FFFF0000"/>
        <rFont val="Calibri"/>
        <family val="2"/>
        <scheme val="minor"/>
      </rPr>
      <t xml:space="preserve"> </t>
    </r>
    <r>
      <rPr>
        <sz val="8"/>
        <color rgb="FFFF0000"/>
        <rFont val="Calibri"/>
        <family val="2"/>
        <scheme val="minor"/>
      </rPr>
      <t>(this is set at the maximum allowable temperature, in C for Class SB- do not change unless instructed by EPA/MassDEP)</t>
    </r>
  </si>
  <si>
    <t>(Select One)</t>
  </si>
  <si>
    <r>
      <t>Aluminum Chicopee (5</t>
    </r>
    <r>
      <rPr>
        <vertAlign val="superscript"/>
        <sz val="9"/>
        <rFont val="Calibri"/>
        <family val="2"/>
        <scheme val="minor"/>
      </rPr>
      <t>th</t>
    </r>
    <r>
      <rPr>
        <sz val="9"/>
        <rFont val="Calibri"/>
        <family val="2"/>
        <scheme val="minor"/>
      </rPr>
      <t xml:space="preserve"> percentile)</t>
    </r>
  </si>
  <si>
    <r>
      <t>Aluminum Connecticut (5</t>
    </r>
    <r>
      <rPr>
        <vertAlign val="superscript"/>
        <sz val="9"/>
        <rFont val="Calibri"/>
        <family val="2"/>
        <scheme val="minor"/>
      </rPr>
      <t>th</t>
    </r>
    <r>
      <rPr>
        <sz val="9"/>
        <rFont val="Calibri"/>
        <family val="2"/>
        <scheme val="minor"/>
      </rPr>
      <t xml:space="preserve"> percentile)</t>
    </r>
  </si>
  <si>
    <r>
      <t>Aluminum Farmington/Westfield (5</t>
    </r>
    <r>
      <rPr>
        <vertAlign val="superscript"/>
        <sz val="9"/>
        <rFont val="Calibri"/>
        <family val="2"/>
        <scheme val="minor"/>
      </rPr>
      <t>th</t>
    </r>
    <r>
      <rPr>
        <sz val="9"/>
        <rFont val="Calibri"/>
        <family val="2"/>
        <scheme val="minor"/>
      </rPr>
      <t xml:space="preserve"> percentile)</t>
    </r>
  </si>
  <si>
    <r>
      <t>Aluminum Merrimack/Shawsheen (5</t>
    </r>
    <r>
      <rPr>
        <vertAlign val="superscript"/>
        <sz val="9"/>
        <rFont val="Calibri"/>
        <family val="2"/>
        <scheme val="minor"/>
      </rPr>
      <t>th</t>
    </r>
    <r>
      <rPr>
        <sz val="9"/>
        <rFont val="Calibri"/>
        <family val="2"/>
        <scheme val="minor"/>
      </rPr>
      <t xml:space="preserve"> percentile)</t>
    </r>
  </si>
  <si>
    <r>
      <t>Aluminum Nashua (5</t>
    </r>
    <r>
      <rPr>
        <vertAlign val="superscript"/>
        <sz val="9"/>
        <rFont val="Calibri"/>
        <family val="2"/>
        <scheme val="minor"/>
      </rPr>
      <t>th</t>
    </r>
    <r>
      <rPr>
        <sz val="9"/>
        <rFont val="Calibri"/>
        <family val="2"/>
        <scheme val="minor"/>
      </rPr>
      <t xml:space="preserve"> percentile)</t>
    </r>
  </si>
  <si>
    <r>
      <t>Aluminum Taunton (5</t>
    </r>
    <r>
      <rPr>
        <vertAlign val="superscript"/>
        <sz val="9"/>
        <rFont val="Calibri"/>
        <family val="2"/>
        <scheme val="minor"/>
      </rPr>
      <t>th</t>
    </r>
    <r>
      <rPr>
        <sz val="9"/>
        <rFont val="Calibri"/>
        <family val="2"/>
        <scheme val="minor"/>
      </rPr>
      <t xml:space="preserve"> percentile)</t>
    </r>
  </si>
  <si>
    <t>Leave this column blank unless a montly average limit applies to your discharge and you have confirmed with EPA/MassDEP the limit is needed</t>
  </si>
  <si>
    <t>If a monthly average limit does apply, select which limit column in the "Any Class" worksheet contains your calculated limit from the drop down list in the cell</t>
  </si>
  <si>
    <t xml:space="preserve">Do not change unless instructed by EPA/MassDEP; this is automatically "FALSE" in the NOI </t>
  </si>
  <si>
    <t>4. Include this worksheet as an attachment to your NOI</t>
  </si>
  <si>
    <t>Aluminum Chicopee (5th percentile)</t>
  </si>
  <si>
    <t>Aluminum Connecticut (5th percentile)</t>
  </si>
  <si>
    <t>Aluminum Farmington/Westfield (5th percentile)</t>
  </si>
  <si>
    <t>Aluminum Merrimack/Shawsheen (5th percentile)</t>
  </si>
  <si>
    <t>Aluminum Nashua (5th percentile)</t>
  </si>
  <si>
    <t>Aluminum Taunton (5th percentile)</t>
  </si>
  <si>
    <t>Ammonia (mg/L TAN-total ammonia nitrogen) (see Nitrate, Nitrite, and Nitrogen for additional criteria that may apply if impaired for Nitrogen)</t>
  </si>
  <si>
    <t>Ammonia (mg/L unionized ammonia) (see Nitrate, Nitrite, and Nitrogen for additional criteria that may apply if impaired for Nitrogen)</t>
  </si>
  <si>
    <t>Benzo(b)fluoranthene (PAH)
(also known as 3,4-benzofluoranthene)</t>
  </si>
  <si>
    <t>Bis(2-Chloro-1-methylethyl) Ether
(also known as Bis(2-Chloroisopropyl) Ether)</t>
  </si>
  <si>
    <t>Chlorodibromomethane
(also known as dibromochloromethane)</t>
  </si>
  <si>
    <t>Dichlorobromomethane
(also known as Bromodichloromethane)</t>
  </si>
  <si>
    <t>p,p'-Dichlorodiphenyldichloroethane (also known as DDD)</t>
  </si>
  <si>
    <t>p,p'-Dichlorodiphenyldichloroethylene (also known as DDE)</t>
  </si>
  <si>
    <t>p,p'-Dichlorodiphenyltrichloroethane (also known as DDT)</t>
  </si>
  <si>
    <t>Methylene Chloride
(also known as Dichloromethane)</t>
  </si>
  <si>
    <t>Nitrate (as N) (also applies to total nitrate+nitrite) (see Nitrite, Nitrogen, and Ammonia for additional criteria that may also apply if impaired for Nitrogen)</t>
  </si>
  <si>
    <t>Nitrite (see Nitrate, Nitrogen and Ammonia for additional criteria that may also apply if impaired for Nitrogen)</t>
  </si>
  <si>
    <t>Nitrogen (mg/L) (criteria may also apply to individual nitrogen compounds- see ammonia, nitrate, and nitrite criteria for additional criteria that may also apply if impaired for Nitrogen or if they are present)</t>
  </si>
  <si>
    <t>Total BTEX (applies if ANY of the following are present: benzene, toluene, ethylbenzene and xylenes)</t>
  </si>
  <si>
    <t>Total Group I PAHs (applies if ANY of the following are present: benzo(a)anthracene, benzo(a)pyrene, benzo(b)fluoranthene, 
benzo(k)fluoranthene, chrysene, dibenzo(a,h)anthracene, and indeno(1,2,3-cd)pyrene)</t>
  </si>
  <si>
    <t>Total Group II PAHs (applies if ANY of the following are present: acenaphthene, acenaphthylene, anthracene, benzo(g,h,i)perylene, fluoranthene, fluorene, phenanthrene and pyrene)</t>
  </si>
  <si>
    <t>Total Trihalomethanes (TTHM) (the sum of bromodichloromethane, dibromochloro- methane, bromoform (tribromomethane) and chloroform (trichloromethane))</t>
  </si>
  <si>
    <t>if the monthly average limit is higher than the daily max value, do not include this limit in your NOI;</t>
  </si>
  <si>
    <t>(Select One, if applicable)</t>
  </si>
  <si>
    <t>Add the pollutants known or believed present at your site to this table by selecting each parameter from the drop down menu in a cell; do not include the parameters that the NOI automatically calculates (the parameters for your wastewater type listed in Part 2.1.1 of the DRGP)</t>
  </si>
  <si>
    <t>Select the units for each parameter you've added; all parameters are ug/L unless noted in parentheses next to that parameter</t>
  </si>
  <si>
    <t xml:space="preserve">6. If no daily max or monthly average limits apply for a pollutant (all columns are -- and EPA/MassDEP have not otherwise instructed), remove the POLLUTANT from the drop down list in your NOI by deselecting it. </t>
  </si>
  <si>
    <t>7. If a pollutant present at your site is not listed in this table and you are instructed by EPA/MassDEP to add the pollutant under Part 2.2.3 or Part 6 of the DRGP, add to the "Additional Case-by-Case" table in the NOI; either select the box for "Required Monitoring" or enter the limits provided by EPA/MassDEP</t>
  </si>
  <si>
    <t xml:space="preserve">If you have been instructed to include monitor-only (no numeric limits) for any pollutant, you must select "Yes" </t>
  </si>
  <si>
    <t>Complete the following steps before using the Lookup table:</t>
  </si>
  <si>
    <r>
      <rPr>
        <b/>
        <sz val="10"/>
        <color theme="1"/>
        <rFont val="Calibri"/>
        <family val="2"/>
        <scheme val="minor"/>
      </rPr>
      <t xml:space="preserve">Discharge Flow </t>
    </r>
    <r>
      <rPr>
        <sz val="10"/>
        <color theme="1"/>
        <rFont val="Calibri"/>
        <family val="2"/>
        <scheme val="minor"/>
      </rPr>
      <t>must be the same as the design flow in MGD, up to 1 MGD; this value is equal to your flow limit</t>
    </r>
  </si>
  <si>
    <r>
      <rPr>
        <b/>
        <sz val="10"/>
        <color theme="1"/>
        <rFont val="Calibri"/>
        <family val="2"/>
        <scheme val="minor"/>
      </rPr>
      <t>Salinity</t>
    </r>
    <r>
      <rPr>
        <sz val="10"/>
        <color theme="1"/>
        <rFont val="Calibri"/>
        <family val="2"/>
        <scheme val="minor"/>
      </rPr>
      <t xml:space="preserve"> in PSU (or you may convert PSU from ppt) of the receiving water (saltwater only)</t>
    </r>
  </si>
  <si>
    <t>1. Provide the following information for your receiving water in the highlighted cells:</t>
  </si>
  <si>
    <t>4. Enter your site pollutants in your NOI using the drop down list in the "Massachusetts Technology, Water Quality, and Impaired Waters Limits (Appendix E and G)" section of the NOI.</t>
  </si>
  <si>
    <t>Massachusetts DRGP Daily Max Limits</t>
  </si>
  <si>
    <t xml:space="preserve">Reference: 314 CMR 4.00: https://www.mass.gov/doc/314-cmr-400/download </t>
  </si>
  <si>
    <t xml:space="preserve"> If you suspect any errors in this tool, please contact EPA to report the problem</t>
  </si>
  <si>
    <t>DF</t>
  </si>
  <si>
    <t xml:space="preserve">Discharge Flow </t>
  </si>
  <si>
    <t xml:space="preserve">pH </t>
  </si>
  <si>
    <t xml:space="preserve">For ammonia only     </t>
  </si>
  <si>
    <t>Massachusetts DRGP Technology, Water Quality, and Impaired Waters Limits (Appendix E and G)</t>
  </si>
  <si>
    <t>Lookup Table for the Massachusetts DRGP (Appendix E &amp; G)</t>
  </si>
  <si>
    <t>This lookup table does not provide impaired waters limits when a wasteload allocation (WLA) applies in an approved Total Maximum Daily Load (TMDL)- if a WLA applies to your receiving water segment, contact EPA/MassDEP for assistance with limit calculation</t>
  </si>
  <si>
    <t xml:space="preserve">2. Change the highlighted values below for your receiving water. This will adjust water quality criteria for water chemistry and/or dilution: </t>
  </si>
  <si>
    <r>
      <t xml:space="preserve">3. Determine the pollutants for your site. These pollutants may be "known present" because they: 1) Have been detected in samples taken of your discharge (i.e., either samples of the actual proposed effluent, when available, or samples you have collected of the source water: groundwater,stormwater, potable water, surface water); 2) Will be added by your form of treatment (i.e., are ingredients in additives or chemicals, or are the form of treatment itself, such as thermal treatment); 3) Have been detected in historic samples of your source water (such as groundwater monitoring conducted under other regulatory programs); 4) Have been detected in soil/sediment </t>
    </r>
    <r>
      <rPr>
        <b/>
        <i/>
        <sz val="12"/>
        <rFont val="Calibri"/>
        <family val="2"/>
        <scheme val="minor"/>
      </rPr>
      <t>that will be disturbed during site activities</t>
    </r>
    <r>
      <rPr>
        <sz val="12"/>
        <rFont val="Calibri"/>
        <family val="2"/>
        <scheme val="minor"/>
      </rPr>
      <t>; or these pollutants may be "believed present" because they are representative of current or former site activities (e.g., pollutants in "urban fill", a pollutant associated with material used, stored, or transferred at the site, or an intermediate or final product or byproduct, or are associated with a release either on the site or upgradient in the vicinity of the site).</t>
    </r>
  </si>
  <si>
    <t xml:space="preserve">5. Daily max limits and routine monitoring apply to all sites for the pollutants listed under the wastewater type in Part 2.1.1. For your site-specific pollutants, daily max limits depend on your receiving water Class (A, B, SA, or SB) and any technology-based limits in the DRGP. Refer to either the "Freshwater Class A and B" or "Saltwater Class SA and SB" worksheet to find which daily max  technology based effluent limit ("TBEL") and water quality based effluent limit ("WQBEL") limit column applies to your receiving water, then select this limit column from the drop down list below. </t>
  </si>
  <si>
    <t>This worksheet retrieves the value from either the "Freshwater Class A and B" or "Saltwater Class SA and SB"  based on your selections in "START" worksheet</t>
  </si>
  <si>
    <t>Do not leave this box blank in the NOI unless there's no daily max limit for a pollutant (i.e., if a "--" is shown for that pollutant in your limit column), or otherwise instructed by EPA/MassDEP</t>
  </si>
  <si>
    <r>
      <t xml:space="preserve">This should be changed to "TRUE" only if there is no limit in column E or H; this means </t>
    </r>
    <r>
      <rPr>
        <i/>
        <sz val="11"/>
        <color rgb="FF000000"/>
        <rFont val="Calibri"/>
        <family val="2"/>
        <scheme val="minor"/>
      </rPr>
      <t>only monitoring</t>
    </r>
    <r>
      <rPr>
        <sz val="11"/>
        <color rgb="FF000000"/>
        <rFont val="Calibri"/>
        <family val="2"/>
        <scheme val="minor"/>
      </rPr>
      <t xml:space="preserve"> is required;  please note that the monitoring for pollutants with limits is automatically added to your DMRs and is always required when a limit applies (i.e., FALSE does not mean </t>
    </r>
    <r>
      <rPr>
        <i/>
        <sz val="11"/>
        <color rgb="FF000000"/>
        <rFont val="Calibri"/>
        <family val="2"/>
        <scheme val="minor"/>
      </rPr>
      <t xml:space="preserve">no </t>
    </r>
    <r>
      <rPr>
        <sz val="11"/>
        <color rgb="FF000000"/>
        <rFont val="Calibri"/>
        <family val="2"/>
        <scheme val="minor"/>
      </rPr>
      <t>monitoring for the pollutant with a limit)</t>
    </r>
  </si>
  <si>
    <t>Important notes: if the NOI automatically calculates the limit for a parameter in error, or if the automatically calculated value is incorrect, do not add that parameter to this table (or the NOI)- this type of error must be corrected in the "Discharge Concentration Information" table later in the NOI and only if EPA/MassDEP confirm the correction is needed</t>
  </si>
  <si>
    <t>Include this workbook as an attachment to your NOI, if used</t>
  </si>
  <si>
    <t xml:space="preserve">Important notes: This workbook is not for use in NH, CT, RI or VT </t>
  </si>
  <si>
    <t>6. Monthly average limits and routine monitoring apply to all sites for a portion of the pollutants listed under the wastewater type in Part 2.1.1. However, case-by-case monthly average limits do not apply to all all sites, all pollutants, or all receiving waters. Review the "Any Class" worksheet to determine if they may apply to your discharge, and if you believe they do, confirm with EPA/MassDEP. When a monthly average limit applies to any site-specific pollutant, select the limit column in the "Any Class" worksheet that contains the limits for your discharge from the drop down list below; otherwise, go to the next step.</t>
  </si>
  <si>
    <t>Do not change this cell unless instructed by EPA/MassDEP</t>
  </si>
  <si>
    <r>
      <t xml:space="preserve">You would select "TRUE" only if there is no limit in column E or H; this means </t>
    </r>
    <r>
      <rPr>
        <i/>
        <sz val="11"/>
        <color rgb="FF000000"/>
        <rFont val="Calibri"/>
        <family val="2"/>
        <scheme val="minor"/>
      </rPr>
      <t>only monitoring</t>
    </r>
    <r>
      <rPr>
        <sz val="11"/>
        <color rgb="FF000000"/>
        <rFont val="Calibri"/>
        <family val="2"/>
        <scheme val="minor"/>
      </rPr>
      <t xml:space="preserve"> is required;  please note that the monitoring for pollutants with limits is automatically added to your DMRs and is always required when a limit applies (i.e., FALSE does not mean </t>
    </r>
    <r>
      <rPr>
        <i/>
        <sz val="11"/>
        <color rgb="FF000000"/>
        <rFont val="Calibri"/>
        <family val="2"/>
        <scheme val="minor"/>
      </rPr>
      <t xml:space="preserve">no </t>
    </r>
    <r>
      <rPr>
        <sz val="11"/>
        <color rgb="FF000000"/>
        <rFont val="Calibri"/>
        <family val="2"/>
        <scheme val="minor"/>
      </rPr>
      <t>monitoring for the pollutant with a limit)</t>
    </r>
  </si>
  <si>
    <t>Do not change unless instructed by EPA/MassDEP</t>
  </si>
  <si>
    <r>
      <t xml:space="preserve">This would be "TRUE" only if there is no limit in column E or H; this means </t>
    </r>
    <r>
      <rPr>
        <i/>
        <sz val="11"/>
        <color rgb="FF000000"/>
        <rFont val="Calibri"/>
        <family val="2"/>
        <scheme val="minor"/>
      </rPr>
      <t>only monitoring</t>
    </r>
    <r>
      <rPr>
        <sz val="11"/>
        <color rgb="FF000000"/>
        <rFont val="Calibri"/>
        <family val="2"/>
        <scheme val="minor"/>
      </rPr>
      <t xml:space="preserve"> is required;  please note that the monitoring for pollutants with limits is automatically added to your DMRs and is always required when a limit applies (i.e., FALSE does not mean </t>
    </r>
    <r>
      <rPr>
        <i/>
        <sz val="11"/>
        <color rgb="FF000000"/>
        <rFont val="Calibri"/>
        <family val="2"/>
        <scheme val="minor"/>
      </rPr>
      <t xml:space="preserve">no </t>
    </r>
    <r>
      <rPr>
        <sz val="11"/>
        <color rgb="FF000000"/>
        <rFont val="Calibri"/>
        <family val="2"/>
        <scheme val="minor"/>
      </rPr>
      <t>monitoring for the pollutant with a limit)</t>
    </r>
  </si>
  <si>
    <t xml:space="preserve">If no daily max or monthly average limits apply for a pollutant (all columns are -- and EPA/MassDEP have not otherwise instructed if you to include a numeric limit or monitor-only), remove the POLLUTANT from the drop down list in your NOI by deselecting it. </t>
  </si>
  <si>
    <t>If the NOI automatically calculates the limit for a parameter and the value appears to be incorrect, do not add that parameter to this table (or the NOI)- this type of error must be corrected in the "Discharge Concentration Information" table later in the NOI and only if EPA/MassDEP confirm the correction is needed (slight variation is usually due to the difference in significant figures used by the NOI and this workbook)</t>
  </si>
  <si>
    <t>Important notes:</t>
  </si>
  <si>
    <t>If a pollutant present at your site is not listed in this table and you are instructed by EPA/MassDEP to add the pollutant under Part 2.2.3 or Part 6 of the DRGP, add the parameter to the "Additional Case-by-Case" table in the NOI. In the limit cells, either select "TRUE" for daily max  "Required Monitoring" or enter the limits provided by EPA/MassDEP</t>
  </si>
  <si>
    <t>If the monthly average limit is higher than the daily max limit, do not include the monthly average limit in your NOI</t>
  </si>
  <si>
    <t>Include this workbook as an attachment to your NOI</t>
  </si>
  <si>
    <t xml:space="preserve">7. Continue to the "Lookup" worksheet to complete lookup of the limit values to enter into the table in the "Massachusetts Technology, Water Quality, and Impaired Waters Limits (Appendix E and G)" section of the NOI. </t>
  </si>
  <si>
    <t xml:space="preserve">Find the pollutant limit in either the "Freshwater Class A and B" or "Saltwater Class SA and SB" worksheet and enter the value from the applicable column here </t>
  </si>
  <si>
    <t xml:space="preserve">If a monthly average limit does apply, find the pollutant limit in the "Any Class" worksheet and enter the value from the applicable column here </t>
  </si>
  <si>
    <t>1. Review the pollutants that apply to your site. Ensure that you have reviewed the additional details included in this table for many common pollutants/parameetrs and limits, such as nutrients, bacteria, and petroleum hydrocarbons.</t>
  </si>
  <si>
    <t>2. Column E selects the lowest applicable "Daily Max" value for each pollutant; note that TBELs and WQBELs are not multiplied by dilution - this is your daily max limit; if the pollutant is linked to an impairment (Appendix G), select this value even if a dilution factor is otherwise approved; if column J applies, substitute the criteria only if the limit is lower than the TBEL and WQBEL calculated; If no daily max value applies, continue to the next step.</t>
  </si>
  <si>
    <t>3. Column F multiplies the applicable WQBEL by your dilution factor and selects this value up to the TBEL maximum- this is your daily max limit if column E does not apply.</t>
  </si>
  <si>
    <t>4. If no daily max  limits apply for a pollutant (all columns are -- and you are not otherwise instructed), return to the Lookup worksheet.</t>
  </si>
  <si>
    <t>If you suspect any errors in this tool, please contact EPA to report the problem</t>
  </si>
  <si>
    <t>2. This worksheet calculates the monthly average WQBEL for each pollutant. The values in columns B, C, D, and E apply to the receiving water designated uses noted if either no dilution factor applies, or the pollutant is linked to an impairment (Appendix G). Columns G, H, I, and J are the WQBELs for these same uses when a dilution factor applies.  If the monthly average limit is higher than the daily max value, do not include this limit in your "Lookup" worksheet or NOI; if no monthly average limit applies, return to "Lookup" worksheet.</t>
  </si>
  <si>
    <t xml:space="preserve">Dilution Factor  </t>
  </si>
  <si>
    <r>
      <rPr>
        <b/>
        <sz val="10"/>
        <color rgb="FFFF0000"/>
        <rFont val="Calibri"/>
        <family val="2"/>
        <scheme val="minor"/>
      </rPr>
      <t>Critical Low Flow</t>
    </r>
    <r>
      <rPr>
        <sz val="10"/>
        <color rgb="FFFF0000"/>
        <rFont val="Calibri"/>
        <family val="2"/>
        <scheme val="minor"/>
      </rPr>
      <t xml:space="preserve"> </t>
    </r>
  </si>
  <si>
    <t xml:space="preserve">Hardness </t>
  </si>
  <si>
    <r>
      <rPr>
        <b/>
        <sz val="10"/>
        <color rgb="FFFF0000"/>
        <rFont val="Calibri"/>
        <family val="2"/>
        <scheme val="minor"/>
      </rPr>
      <t>For ammonia only</t>
    </r>
    <r>
      <rPr>
        <sz val="10"/>
        <color rgb="FFFF0000"/>
        <rFont val="Calibri"/>
        <family val="2"/>
        <scheme val="minor"/>
      </rPr>
      <t xml:space="preserve"> </t>
    </r>
  </si>
  <si>
    <t xml:space="preserve">For ammonia only    </t>
  </si>
  <si>
    <t>Saltwater Class SA &amp; SB</t>
  </si>
  <si>
    <t>Massachusetts DRGP Monthly Average Limits</t>
  </si>
  <si>
    <t>***Important: This worksheet is not needed if monthly average limits do not apply to your discharge. After reading the instructions below, if you are unclear about monthly average limits, contact EPA/MassDEP</t>
  </si>
  <si>
    <t>1. Monthly average limits may be required by EPA/MassDEP on a case-by-case basis if necessary to meet water quality standards; examples of general situations to which these limits may apply include: the discharge is/will be long-term or permanent and relatively uninterrupted ("continuous"); the untreated influent concentration is above the criteria; there is no daily max limit; and/or an impairment is caused by that pollutant (for general impairments such as "metals in sediment" "pathogens" or "petroleum hydrocarbons" consult with EPA/MassDEP on the appropriate individual pollutants).</t>
  </si>
  <si>
    <t>3. Monthly average limit fields in the NOI should be left blank and do not select"TRUE" for "Required Monitoring") unless confirmed by EPA/MassDEP.</t>
  </si>
  <si>
    <r>
      <t xml:space="preserve">Saltwater Class SB                                        (all units are </t>
    </r>
    <r>
      <rPr>
        <b/>
        <sz val="9"/>
        <rFont val="Aptos Narrow"/>
        <family val="2"/>
      </rPr>
      <t>µ</t>
    </r>
    <r>
      <rPr>
        <b/>
        <sz val="9"/>
        <rFont val="Calibri"/>
        <family val="2"/>
      </rPr>
      <t>g/L unless noted in parantheses)</t>
    </r>
  </si>
  <si>
    <r>
      <rPr>
        <b/>
        <sz val="12"/>
        <color rgb="FFFF0000"/>
        <rFont val="Calibri"/>
        <family val="2"/>
        <scheme val="minor"/>
      </rPr>
      <t>Critical Low Flow</t>
    </r>
    <r>
      <rPr>
        <sz val="12"/>
        <color rgb="FFFF0000"/>
        <rFont val="Calibri"/>
        <family val="2"/>
        <scheme val="minor"/>
      </rPr>
      <t xml:space="preserve"> </t>
    </r>
  </si>
  <si>
    <t>Freshwater Class A &amp; B</t>
  </si>
  <si>
    <t>3.7 ng/L</t>
  </si>
  <si>
    <t>≤126                       (geometric mean/90 days)</t>
  </si>
  <si>
    <t>≤35                       (geometric mean/90 days)</t>
  </si>
  <si>
    <t>Note that column E and J use the lower value of a range</t>
  </si>
  <si>
    <t>Any Class (A, B, SA, SB)</t>
  </si>
  <si>
    <r>
      <rPr>
        <b/>
        <sz val="10"/>
        <color rgb="FFFF0000"/>
        <rFont val="Calibri"/>
        <family val="2"/>
        <scheme val="minor"/>
      </rPr>
      <t xml:space="preserve">For ammonia       </t>
    </r>
    <r>
      <rPr>
        <sz val="10"/>
        <color rgb="FFFF0000"/>
        <rFont val="Calibri"/>
        <family val="2"/>
        <scheme val="minor"/>
      </rPr>
      <t xml:space="preserve"> </t>
    </r>
    <r>
      <rPr>
        <sz val="8"/>
        <color rgb="FFFF0000"/>
        <rFont val="Calibri"/>
        <family val="2"/>
        <scheme val="minor"/>
      </rPr>
      <t>(select one for salmonids - assume present for discharges to Atlantic Ocean)</t>
    </r>
  </si>
  <si>
    <t>85 daily max                        80 monthly avg</t>
  </si>
  <si>
    <t>85 daily max                          80 monthly avg</t>
  </si>
  <si>
    <r>
      <rPr>
        <sz val="12"/>
        <rFont val="Calibri"/>
        <family val="2"/>
        <scheme val="minor"/>
      </rPr>
      <t xml:space="preserve">20                                              </t>
    </r>
    <r>
      <rPr>
        <sz val="8"/>
        <rFont val="Calibri"/>
        <family val="2"/>
        <scheme val="minor"/>
      </rPr>
      <t>(0.35 applies to total Group I PAHs if this pollutant is present)</t>
    </r>
  </si>
  <si>
    <t>Massachusetts Waterbody-Specific Criteria                                                                                                                    Reference: 314 CMR 4.06, Table 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</si>
</sst>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_(* \(#,##0.00\);_(* &quot;-&quot;??_);_(@_)"/>
    <numFmt numFmtId="164" formatCode="0.000"/>
    <numFmt numFmtId="165" formatCode="0.0"/>
    <numFmt numFmtId="166" formatCode="0.00000000"/>
    <numFmt numFmtId="167" formatCode="0.00000"/>
    <numFmt numFmtId="168" formatCode="0.0000"/>
    <numFmt numFmtId="169" formatCode="0.000000"/>
    <numFmt numFmtId="170" formatCode="0.0000000"/>
    <numFmt numFmtId="171" formatCode="0.0E+0"/>
    <numFmt numFmtId="172" formatCode="0.0000000000"/>
    <numFmt numFmtId="173" formatCode="#,##0.0"/>
    <numFmt numFmtId="174" formatCode="0.0000E+00"/>
  </numFmts>
  <fonts count="68" x14ac:knownFonts="1">
    <font>
      <sz val="10"/>
      <color rgb="FF000000"/>
      <name val="Times New Roman"/>
      <family val="1"/>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rgb="FF000000"/>
      <name val="Times New Roman"/>
      <family val="1"/>
    </font>
    <font>
      <b/>
      <sz val="12"/>
      <color rgb="FF000000"/>
      <name val="Calibri"/>
      <family val="2"/>
      <scheme val="minor"/>
    </font>
    <font>
      <sz val="10"/>
      <color rgb="FF000000"/>
      <name val="Calibri"/>
      <family val="2"/>
      <scheme val="minor"/>
    </font>
    <font>
      <sz val="12"/>
      <color rgb="FF000000"/>
      <name val="Calibri"/>
      <family val="2"/>
      <scheme val="minor"/>
    </font>
    <font>
      <sz val="10"/>
      <color theme="1"/>
      <name val="Calibri"/>
      <family val="2"/>
      <scheme val="minor"/>
    </font>
    <font>
      <b/>
      <sz val="9"/>
      <name val="Calibri"/>
      <family val="2"/>
      <scheme val="minor"/>
    </font>
    <font>
      <sz val="9"/>
      <color rgb="FF000000"/>
      <name val="Calibri"/>
      <family val="2"/>
      <scheme val="minor"/>
    </font>
    <font>
      <b/>
      <sz val="10"/>
      <color rgb="FF000000"/>
      <name val="Calibri"/>
      <family val="2"/>
      <scheme val="minor"/>
    </font>
    <font>
      <b/>
      <vertAlign val="superscript"/>
      <sz val="9"/>
      <name val="Calibri"/>
      <family val="2"/>
      <scheme val="minor"/>
    </font>
    <font>
      <sz val="9"/>
      <name val="Calibri"/>
      <family val="2"/>
      <scheme val="minor"/>
    </font>
    <font>
      <vertAlign val="superscript"/>
      <sz val="9"/>
      <name val="Calibri"/>
      <family val="2"/>
      <scheme val="minor"/>
    </font>
    <font>
      <b/>
      <sz val="9"/>
      <color rgb="FF000000"/>
      <name val="Calibri"/>
      <family val="2"/>
      <scheme val="minor"/>
    </font>
    <font>
      <sz val="10"/>
      <color rgb="FFFF0000"/>
      <name val="Calibri"/>
      <family val="2"/>
      <scheme val="minor"/>
    </font>
    <font>
      <sz val="8"/>
      <color rgb="FFFF0000"/>
      <name val="Calibri"/>
      <family val="2"/>
      <scheme val="minor"/>
    </font>
    <font>
      <b/>
      <sz val="10"/>
      <color rgb="FFFF0000"/>
      <name val="Calibri"/>
      <family val="2"/>
      <scheme val="minor"/>
    </font>
    <font>
      <b/>
      <sz val="8"/>
      <color rgb="FF000000"/>
      <name val="Calibri"/>
      <family val="2"/>
      <scheme val="minor"/>
    </font>
    <font>
      <sz val="8"/>
      <name val="Calibri"/>
      <family val="2"/>
      <scheme val="minor"/>
    </font>
    <font>
      <b/>
      <sz val="10"/>
      <color theme="1"/>
      <name val="Calibri"/>
      <family val="2"/>
      <scheme val="minor"/>
    </font>
    <font>
      <sz val="10"/>
      <color theme="0"/>
      <name val="Calibri"/>
      <family val="2"/>
      <scheme val="minor"/>
    </font>
    <font>
      <sz val="12"/>
      <color theme="0"/>
      <name val="Calibri"/>
      <family val="2"/>
      <scheme val="minor"/>
    </font>
    <font>
      <sz val="10"/>
      <name val="Times New Roman"/>
      <family val="1"/>
    </font>
    <font>
      <sz val="10"/>
      <name val="Arial"/>
      <family val="2"/>
    </font>
    <font>
      <b/>
      <sz val="10"/>
      <color theme="1"/>
      <name val="Times New Roman"/>
      <family val="1"/>
    </font>
    <font>
      <b/>
      <sz val="9"/>
      <name val="Aptos Narrow"/>
      <family val="2"/>
    </font>
    <font>
      <b/>
      <sz val="9"/>
      <name val="Calibri"/>
      <family val="2"/>
    </font>
    <font>
      <sz val="11"/>
      <color theme="0"/>
      <name val="Calibri"/>
      <family val="2"/>
      <scheme val="minor"/>
    </font>
    <font>
      <b/>
      <sz val="9"/>
      <color rgb="FFFF0000"/>
      <name val="Calibri"/>
      <family val="2"/>
      <scheme val="minor"/>
    </font>
    <font>
      <sz val="11"/>
      <color rgb="FF000000"/>
      <name val="Calibri"/>
      <family val="2"/>
      <scheme val="minor"/>
    </font>
    <font>
      <sz val="11"/>
      <name val="Calibri"/>
      <family val="2"/>
      <scheme val="minor"/>
    </font>
    <font>
      <sz val="8"/>
      <color rgb="FF000000"/>
      <name val="Calibri"/>
      <family val="2"/>
      <scheme val="minor"/>
    </font>
    <font>
      <sz val="11"/>
      <name val="Aptos Narrow"/>
      <family val="2"/>
    </font>
    <font>
      <b/>
      <sz val="10"/>
      <color theme="0"/>
      <name val="Times New Roman"/>
      <family val="1"/>
    </font>
    <font>
      <sz val="12"/>
      <name val="Calibri"/>
      <family val="2"/>
      <scheme val="minor"/>
    </font>
    <font>
      <b/>
      <sz val="12"/>
      <name val="Times New Roman"/>
      <family val="1"/>
    </font>
    <font>
      <sz val="12"/>
      <name val="Times New Roman"/>
      <family val="1"/>
    </font>
    <font>
      <b/>
      <sz val="10"/>
      <name val="Times New Roman"/>
      <family val="1"/>
    </font>
    <font>
      <b/>
      <sz val="11"/>
      <name val="Times New Roman"/>
      <family val="1"/>
    </font>
    <font>
      <sz val="10"/>
      <color rgb="FF0000FF"/>
      <name val="Times New Roman"/>
      <family val="1"/>
    </font>
    <font>
      <sz val="10"/>
      <color theme="5" tint="-0.249977111117893"/>
      <name val="Times New Roman"/>
      <family val="1"/>
    </font>
    <font>
      <b/>
      <sz val="10"/>
      <color rgb="FF0000FF"/>
      <name val="Times New Roman"/>
      <family val="1"/>
    </font>
    <font>
      <b/>
      <i/>
      <sz val="10"/>
      <color rgb="FF0000FF"/>
      <name val="Times New Roman"/>
      <family val="1"/>
    </font>
    <font>
      <i/>
      <sz val="10"/>
      <color rgb="FF0000FF"/>
      <name val="Times New Roman"/>
      <family val="1"/>
    </font>
    <font>
      <b/>
      <sz val="8"/>
      <color rgb="FFFF0000"/>
      <name val="Calibri"/>
      <family val="2"/>
      <scheme val="minor"/>
    </font>
    <font>
      <sz val="9"/>
      <color rgb="FFFF0000"/>
      <name val="Calibri"/>
      <family val="2"/>
      <scheme val="minor"/>
    </font>
    <font>
      <sz val="10"/>
      <name val="Calibri"/>
      <family val="2"/>
      <scheme val="minor"/>
    </font>
    <font>
      <b/>
      <sz val="12"/>
      <color rgb="FF333333"/>
      <name val="Calibri"/>
      <family val="2"/>
      <scheme val="minor"/>
    </font>
    <font>
      <sz val="12"/>
      <color rgb="FF333333"/>
      <name val="Calibri"/>
      <family val="2"/>
      <scheme val="minor"/>
    </font>
    <font>
      <b/>
      <sz val="10"/>
      <name val="Calibri"/>
      <family val="2"/>
      <scheme val="minor"/>
    </font>
    <font>
      <b/>
      <sz val="10"/>
      <color rgb="FF000000"/>
      <name val="Times New Roman"/>
      <family val="1"/>
    </font>
    <font>
      <sz val="11"/>
      <color rgb="FF333333"/>
      <name val="Calibri"/>
      <family val="2"/>
      <scheme val="minor"/>
    </font>
    <font>
      <b/>
      <sz val="11"/>
      <color theme="1"/>
      <name val="Times New Roman"/>
      <family val="1"/>
    </font>
    <font>
      <sz val="12"/>
      <color rgb="FFFF0000"/>
      <name val="Calibri"/>
      <family val="2"/>
      <scheme val="minor"/>
    </font>
    <font>
      <i/>
      <sz val="11"/>
      <color rgb="FF000000"/>
      <name val="Calibri"/>
      <family val="2"/>
      <scheme val="minor"/>
    </font>
    <font>
      <b/>
      <sz val="12"/>
      <name val="Calibri"/>
      <family val="2"/>
      <scheme val="minor"/>
    </font>
    <font>
      <sz val="10"/>
      <color rgb="FF231F20"/>
      <name val="Calibri"/>
      <family val="2"/>
      <scheme val="minor"/>
    </font>
    <font>
      <b/>
      <sz val="10"/>
      <color rgb="FF231F20"/>
      <name val="Calibri"/>
      <family val="2"/>
      <scheme val="minor"/>
    </font>
    <font>
      <vertAlign val="superscript"/>
      <sz val="10"/>
      <color rgb="FF231F20"/>
      <name val="Calibri"/>
      <family val="2"/>
      <scheme val="minor"/>
    </font>
    <font>
      <u/>
      <sz val="10"/>
      <color rgb="FF231F20"/>
      <name val="Calibri"/>
      <family val="2"/>
      <scheme val="minor"/>
    </font>
    <font>
      <u/>
      <sz val="10"/>
      <color theme="10"/>
      <name val="Times New Roman"/>
      <family val="1"/>
    </font>
    <font>
      <b/>
      <sz val="14"/>
      <color rgb="FF000000"/>
      <name val="Calibri"/>
      <family val="2"/>
      <scheme val="minor"/>
    </font>
    <font>
      <b/>
      <i/>
      <sz val="12"/>
      <name val="Calibri"/>
      <family val="2"/>
      <scheme val="minor"/>
    </font>
    <font>
      <b/>
      <sz val="12"/>
      <color rgb="FFFF0000"/>
      <name val="Calibri"/>
      <family val="2"/>
      <scheme val="minor"/>
    </font>
    <font>
      <b/>
      <sz val="12"/>
      <color rgb="FF231F20"/>
      <name val="Calibri"/>
      <family val="2"/>
      <scheme val="minor"/>
    </font>
  </fonts>
  <fills count="16">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0" tint="-0.34998626667073579"/>
        <bgColor indexed="64"/>
      </patternFill>
    </fill>
    <fill>
      <patternFill patternType="solid">
        <fgColor rgb="FFFF0000"/>
        <bgColor indexed="64"/>
      </patternFill>
    </fill>
    <fill>
      <patternFill patternType="solid">
        <fgColor rgb="FFFFFFFF"/>
        <bgColor indexed="64"/>
      </patternFill>
    </fill>
    <fill>
      <patternFill patternType="solid">
        <fgColor rgb="FFCCCECF"/>
        <bgColor indexed="64"/>
      </patternFill>
    </fill>
    <fill>
      <patternFill patternType="solid">
        <fgColor rgb="FFF9F9F9"/>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rgb="FF231F20"/>
      </right>
      <top style="thin">
        <color rgb="FF231F20"/>
      </top>
      <bottom style="thin">
        <color rgb="FF231F20"/>
      </bottom>
      <diagonal/>
    </border>
    <border>
      <left style="thin">
        <color rgb="FF231F20"/>
      </left>
      <right/>
      <top style="thin">
        <color rgb="FF231F20"/>
      </top>
      <bottom style="thin">
        <color rgb="FF231F20"/>
      </bottom>
      <diagonal/>
    </border>
    <border>
      <left/>
      <right/>
      <top style="thin">
        <color rgb="FF231F20"/>
      </top>
      <bottom style="thin">
        <color rgb="FF231F20"/>
      </bottom>
      <diagonal/>
    </border>
    <border>
      <left style="thin">
        <color rgb="FF231F20"/>
      </left>
      <right style="thin">
        <color rgb="FF231F20"/>
      </right>
      <top style="thin">
        <color rgb="FF231F20"/>
      </top>
      <bottom style="thin">
        <color rgb="FF231F20"/>
      </bottom>
      <diagonal/>
    </border>
    <border>
      <left style="thin">
        <color rgb="FF231F20"/>
      </left>
      <right style="thin">
        <color rgb="FF231F20"/>
      </right>
      <top/>
      <bottom style="thin">
        <color rgb="FF231F20"/>
      </bottom>
      <diagonal/>
    </border>
    <border>
      <left style="thin">
        <color rgb="FF231F20"/>
      </left>
      <right style="thin">
        <color rgb="FF231F20"/>
      </right>
      <top/>
      <bottom/>
      <diagonal/>
    </border>
    <border>
      <left style="thin">
        <color rgb="FF231F20"/>
      </left>
      <right style="thin">
        <color rgb="FF231F20"/>
      </right>
      <top style="thin">
        <color rgb="FF231F20"/>
      </top>
      <bottom/>
      <diagonal/>
    </border>
    <border>
      <left/>
      <right style="thin">
        <color rgb="FF231F20"/>
      </right>
      <top/>
      <bottom style="thin">
        <color rgb="FF231F20"/>
      </bottom>
      <diagonal/>
    </border>
    <border>
      <left/>
      <right/>
      <top/>
      <bottom style="thin">
        <color rgb="FF231F20"/>
      </bottom>
      <diagonal/>
    </border>
    <border>
      <left style="thin">
        <color rgb="FF231F20"/>
      </left>
      <right/>
      <top/>
      <bottom style="thin">
        <color rgb="FF231F20"/>
      </bottom>
      <diagonal/>
    </border>
    <border>
      <left/>
      <right style="thin">
        <color rgb="FF231F20"/>
      </right>
      <top style="thin">
        <color rgb="FF231F20"/>
      </top>
      <bottom/>
      <diagonal/>
    </border>
    <border>
      <left/>
      <right/>
      <top style="thin">
        <color rgb="FF231F20"/>
      </top>
      <bottom/>
      <diagonal/>
    </border>
    <border>
      <left style="thin">
        <color rgb="FF231F20"/>
      </left>
      <right/>
      <top style="thin">
        <color rgb="FF231F20"/>
      </top>
      <bottom/>
      <diagonal/>
    </border>
    <border>
      <left/>
      <right style="thin">
        <color rgb="FF231F20"/>
      </right>
      <top/>
      <bottom/>
      <diagonal/>
    </border>
    <border>
      <left style="thin">
        <color rgb="FF231F20"/>
      </left>
      <right/>
      <top/>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7">
    <xf numFmtId="0" fontId="0" fillId="0" borderId="0"/>
    <xf numFmtId="0" fontId="25" fillId="0" borderId="0"/>
    <xf numFmtId="0" fontId="26" fillId="0" borderId="0"/>
    <xf numFmtId="0" fontId="4" fillId="0" borderId="0"/>
    <xf numFmtId="43" fontId="5" fillId="0" borderId="0" applyFont="0" applyFill="0" applyBorder="0" applyAlignment="0" applyProtection="0"/>
    <xf numFmtId="0" fontId="3" fillId="0" borderId="0"/>
    <xf numFmtId="0" fontId="63" fillId="0" borderId="0" applyNumberFormat="0" applyFill="0" applyBorder="0" applyAlignment="0" applyProtection="0"/>
  </cellStyleXfs>
  <cellXfs count="646">
    <xf numFmtId="0" fontId="0" fillId="0" borderId="0" xfId="0"/>
    <xf numFmtId="0" fontId="0" fillId="0" borderId="0" xfId="0" applyAlignment="1">
      <alignment horizontal="left" vertical="top"/>
    </xf>
    <xf numFmtId="0" fontId="7" fillId="0" borderId="0" xfId="0" applyFont="1" applyAlignment="1">
      <alignment horizontal="center" vertical="top"/>
    </xf>
    <xf numFmtId="0" fontId="7" fillId="0" borderId="0" xfId="0" applyFont="1" applyAlignment="1">
      <alignment horizontal="left" vertical="top"/>
    </xf>
    <xf numFmtId="0" fontId="7" fillId="0" borderId="0" xfId="0" applyFont="1"/>
    <xf numFmtId="0" fontId="7" fillId="0" borderId="0" xfId="0" applyFont="1" applyAlignment="1">
      <alignment horizontal="center" vertical="center"/>
    </xf>
    <xf numFmtId="0" fontId="8" fillId="0" borderId="0" xfId="0" applyFont="1" applyAlignment="1">
      <alignment horizontal="left" vertical="top"/>
    </xf>
    <xf numFmtId="0" fontId="8" fillId="0" borderId="0" xfId="0" applyFont="1" applyAlignment="1">
      <alignment horizontal="center" vertical="top"/>
    </xf>
    <xf numFmtId="0" fontId="9" fillId="0" borderId="0" xfId="0" applyFont="1" applyFill="1" applyBorder="1" applyAlignment="1">
      <alignment horizontal="center" vertical="center"/>
    </xf>
    <xf numFmtId="0" fontId="9" fillId="0" borderId="0" xfId="0" applyFont="1" applyAlignment="1">
      <alignment horizontal="center" vertical="center" wrapText="1"/>
    </xf>
    <xf numFmtId="2" fontId="9" fillId="0" borderId="0" xfId="0" applyNumberFormat="1" applyFont="1" applyFill="1" applyBorder="1" applyAlignment="1">
      <alignment horizontal="center" vertical="center"/>
    </xf>
    <xf numFmtId="0" fontId="8" fillId="0" borderId="0" xfId="0" applyFont="1" applyAlignment="1"/>
    <xf numFmtId="0" fontId="10" fillId="0" borderId="0" xfId="0" applyFont="1" applyAlignment="1">
      <alignment horizontal="center" wrapText="1"/>
    </xf>
    <xf numFmtId="0" fontId="11" fillId="0" borderId="0" xfId="0" applyFont="1" applyAlignment="1">
      <alignment horizontal="left" vertical="top"/>
    </xf>
    <xf numFmtId="0" fontId="7" fillId="0" borderId="1" xfId="0" applyFont="1" applyBorder="1" applyAlignment="1">
      <alignment horizontal="left" vertical="top"/>
    </xf>
    <xf numFmtId="0" fontId="11" fillId="0" borderId="0" xfId="0" applyFont="1" applyAlignment="1">
      <alignment vertical="top"/>
    </xf>
    <xf numFmtId="0" fontId="7" fillId="0" borderId="0" xfId="0" applyFont="1" applyFill="1" applyAlignment="1">
      <alignment horizontal="left" vertical="top"/>
    </xf>
    <xf numFmtId="0" fontId="8" fillId="0" borderId="0" xfId="0" applyFont="1" applyFill="1" applyAlignment="1">
      <alignment horizontal="left" vertical="top"/>
    </xf>
    <xf numFmtId="0" fontId="23" fillId="0" borderId="0" xfId="0" applyFont="1" applyAlignment="1">
      <alignment horizontal="left" vertical="top"/>
    </xf>
    <xf numFmtId="0" fontId="33" fillId="0" borderId="0" xfId="0" applyFont="1" applyBorder="1" applyAlignment="1">
      <alignment horizontal="center" vertical="top" wrapText="1"/>
    </xf>
    <xf numFmtId="0" fontId="33" fillId="0" borderId="0" xfId="0" applyFont="1" applyFill="1" applyBorder="1" applyAlignment="1">
      <alignment horizontal="center" vertical="top" wrapText="1"/>
    </xf>
    <xf numFmtId="1" fontId="32" fillId="0" borderId="0" xfId="0" applyNumberFormat="1" applyFont="1" applyFill="1" applyBorder="1" applyAlignment="1">
      <alignment horizontal="center" vertical="top"/>
    </xf>
    <xf numFmtId="0" fontId="36" fillId="0" borderId="0" xfId="2" applyFont="1" applyBorder="1" applyAlignment="1">
      <alignment horizontal="center"/>
    </xf>
    <xf numFmtId="0" fontId="7" fillId="0" borderId="0" xfId="0" applyFont="1" applyFill="1"/>
    <xf numFmtId="168" fontId="33" fillId="0" borderId="0" xfId="0" applyNumberFormat="1" applyFont="1" applyFill="1" applyBorder="1" applyAlignment="1">
      <alignment horizontal="center" vertical="top"/>
    </xf>
    <xf numFmtId="0" fontId="7" fillId="0" borderId="0" xfId="0" applyFont="1" applyFill="1" applyAlignment="1">
      <alignment horizontal="center" vertical="center"/>
    </xf>
    <xf numFmtId="0" fontId="9" fillId="2" borderId="1" xfId="0" applyFont="1" applyFill="1" applyBorder="1" applyAlignment="1" applyProtection="1">
      <alignment horizontal="center" vertical="center"/>
      <protection locked="0"/>
    </xf>
    <xf numFmtId="0" fontId="7" fillId="2" borderId="1" xfId="0" applyFont="1" applyFill="1" applyBorder="1" applyAlignment="1" applyProtection="1">
      <alignment horizontal="center" vertical="top"/>
      <protection locked="0"/>
    </xf>
    <xf numFmtId="2" fontId="9" fillId="2" borderId="1" xfId="0" applyNumberFormat="1" applyFont="1" applyFill="1" applyBorder="1" applyAlignment="1" applyProtection="1">
      <alignment horizontal="center" vertical="center"/>
      <protection locked="0"/>
    </xf>
    <xf numFmtId="2" fontId="9" fillId="2" borderId="1" xfId="0" applyNumberFormat="1" applyFont="1" applyFill="1" applyBorder="1" applyAlignment="1" applyProtection="1">
      <alignment horizontal="center" wrapText="1"/>
      <protection locked="0"/>
    </xf>
    <xf numFmtId="0" fontId="7" fillId="0" borderId="0" xfId="0" applyFont="1" applyFill="1" applyAlignment="1">
      <alignment horizontal="center" vertical="top"/>
    </xf>
    <xf numFmtId="0" fontId="25" fillId="0" borderId="0" xfId="1"/>
    <xf numFmtId="0" fontId="40" fillId="0" borderId="0" xfId="1" applyFont="1" applyAlignment="1">
      <alignment wrapText="1"/>
    </xf>
    <xf numFmtId="0" fontId="40" fillId="0" borderId="0" xfId="1" applyFont="1"/>
    <xf numFmtId="0" fontId="41" fillId="0" borderId="0" xfId="1" applyFont="1" applyAlignment="1">
      <alignment wrapText="1"/>
    </xf>
    <xf numFmtId="0" fontId="25" fillId="0" borderId="0" xfId="1" applyAlignment="1">
      <alignment wrapText="1"/>
    </xf>
    <xf numFmtId="0" fontId="42" fillId="0" borderId="0" xfId="1" applyFont="1" applyAlignment="1">
      <alignment wrapText="1"/>
    </xf>
    <xf numFmtId="0" fontId="43" fillId="0" borderId="0" xfId="1" applyFont="1"/>
    <xf numFmtId="174" fontId="42" fillId="0" borderId="0" xfId="1" quotePrefix="1" applyNumberFormat="1" applyFont="1"/>
    <xf numFmtId="168" fontId="42" fillId="0" borderId="0" xfId="1" quotePrefix="1" applyNumberFormat="1" applyFont="1"/>
    <xf numFmtId="165" fontId="42" fillId="0" borderId="0" xfId="1" applyNumberFormat="1" applyFont="1"/>
    <xf numFmtId="0" fontId="25" fillId="0" borderId="1" xfId="2" applyFont="1" applyBorder="1"/>
    <xf numFmtId="0" fontId="25" fillId="0" borderId="0" xfId="2" applyFont="1"/>
    <xf numFmtId="0" fontId="40" fillId="0" borderId="1" xfId="5" applyFont="1" applyBorder="1"/>
    <xf numFmtId="0" fontId="3" fillId="0" borderId="22" xfId="5" applyBorder="1"/>
    <xf numFmtId="0" fontId="40" fillId="0" borderId="23" xfId="5" applyFont="1" applyBorder="1"/>
    <xf numFmtId="0" fontId="40" fillId="0" borderId="22" xfId="5" applyFont="1" applyBorder="1"/>
    <xf numFmtId="0" fontId="40" fillId="4" borderId="23" xfId="5" applyFont="1" applyFill="1" applyBorder="1"/>
    <xf numFmtId="0" fontId="40" fillId="5" borderId="22" xfId="5" applyFont="1" applyFill="1" applyBorder="1"/>
    <xf numFmtId="0" fontId="40" fillId="6" borderId="22" xfId="5" applyFont="1" applyFill="1" applyBorder="1"/>
    <xf numFmtId="0" fontId="40" fillId="7" borderId="22" xfId="5" applyFont="1" applyFill="1" applyBorder="1"/>
    <xf numFmtId="0" fontId="40" fillId="4" borderId="22" xfId="5" applyFont="1" applyFill="1" applyBorder="1"/>
    <xf numFmtId="0" fontId="40" fillId="5" borderId="23" xfId="5" applyFont="1" applyFill="1" applyBorder="1"/>
    <xf numFmtId="0" fontId="40" fillId="6" borderId="23" xfId="5" applyFont="1" applyFill="1" applyBorder="1"/>
    <xf numFmtId="0" fontId="40" fillId="8" borderId="23" xfId="5" applyFont="1" applyFill="1" applyBorder="1"/>
    <xf numFmtId="0" fontId="40" fillId="9" borderId="22" xfId="5" applyFont="1" applyFill="1" applyBorder="1"/>
    <xf numFmtId="0" fontId="40" fillId="10" borderId="22" xfId="5" applyFont="1" applyFill="1" applyBorder="1"/>
    <xf numFmtId="0" fontId="40" fillId="8" borderId="22" xfId="5" applyFont="1" applyFill="1" applyBorder="1"/>
    <xf numFmtId="0" fontId="40" fillId="9" borderId="23" xfId="5" applyFont="1" applyFill="1" applyBorder="1"/>
    <xf numFmtId="0" fontId="40" fillId="10" borderId="23" xfId="5" applyFont="1" applyFill="1" applyBorder="1"/>
    <xf numFmtId="0" fontId="40" fillId="0" borderId="24" xfId="5" applyFont="1" applyBorder="1"/>
    <xf numFmtId="0" fontId="40" fillId="0" borderId="0" xfId="5" applyFont="1"/>
    <xf numFmtId="0" fontId="40" fillId="11" borderId="0" xfId="5" applyFont="1" applyFill="1"/>
    <xf numFmtId="0" fontId="40" fillId="4" borderId="24" xfId="5" applyFont="1" applyFill="1" applyBorder="1"/>
    <xf numFmtId="0" fontId="40" fillId="5" borderId="0" xfId="5" applyFont="1" applyFill="1"/>
    <xf numFmtId="0" fontId="40" fillId="6" borderId="0" xfId="5" applyFont="1" applyFill="1"/>
    <xf numFmtId="0" fontId="40" fillId="7" borderId="0" xfId="5" applyFont="1" applyFill="1"/>
    <xf numFmtId="0" fontId="40" fillId="4" borderId="0" xfId="5" applyFont="1" applyFill="1"/>
    <xf numFmtId="0" fontId="40" fillId="5" borderId="24" xfId="5" applyFont="1" applyFill="1" applyBorder="1"/>
    <xf numFmtId="0" fontId="40" fillId="6" borderId="24" xfId="5" applyFont="1" applyFill="1" applyBorder="1"/>
    <xf numFmtId="0" fontId="40" fillId="8" borderId="24" xfId="5" applyFont="1" applyFill="1" applyBorder="1"/>
    <xf numFmtId="0" fontId="40" fillId="9" borderId="0" xfId="5" applyFont="1" applyFill="1"/>
    <xf numFmtId="0" fontId="40" fillId="10" borderId="0" xfId="5" applyFont="1" applyFill="1"/>
    <xf numFmtId="0" fontId="40" fillId="8" borderId="0" xfId="5" applyFont="1" applyFill="1"/>
    <xf numFmtId="0" fontId="40" fillId="9" borderId="24" xfId="5" applyFont="1" applyFill="1" applyBorder="1"/>
    <xf numFmtId="0" fontId="40" fillId="10" borderId="24" xfId="5" applyFont="1" applyFill="1" applyBorder="1"/>
    <xf numFmtId="0" fontId="40" fillId="0" borderId="25" xfId="5" applyFont="1" applyBorder="1" applyAlignment="1">
      <alignment wrapText="1"/>
    </xf>
    <xf numFmtId="0" fontId="40" fillId="0" borderId="26" xfId="5" applyFont="1" applyBorder="1" applyAlignment="1">
      <alignment wrapText="1"/>
    </xf>
    <xf numFmtId="0" fontId="44" fillId="0" borderId="26" xfId="5" applyFont="1" applyBorder="1" applyAlignment="1">
      <alignment wrapText="1"/>
    </xf>
    <xf numFmtId="0" fontId="44" fillId="0" borderId="25" xfId="5" applyFont="1" applyBorder="1" applyAlignment="1">
      <alignment wrapText="1"/>
    </xf>
    <xf numFmtId="0" fontId="45" fillId="0" borderId="26" xfId="5" applyFont="1" applyBorder="1" applyAlignment="1">
      <alignment wrapText="1"/>
    </xf>
    <xf numFmtId="0" fontId="45" fillId="0" borderId="25" xfId="5" applyFont="1" applyBorder="1" applyAlignment="1">
      <alignment wrapText="1"/>
    </xf>
    <xf numFmtId="1" fontId="3" fillId="12" borderId="0" xfId="5" applyNumberFormat="1" applyFill="1"/>
    <xf numFmtId="0" fontId="3" fillId="12" borderId="0" xfId="5" applyFill="1"/>
    <xf numFmtId="165" fontId="44" fillId="0" borderId="24" xfId="5" applyNumberFormat="1" applyFont="1" applyBorder="1" applyAlignment="1">
      <alignment horizontal="right"/>
    </xf>
    <xf numFmtId="165" fontId="44" fillId="0" borderId="0" xfId="5" applyNumberFormat="1" applyFont="1" applyAlignment="1">
      <alignment horizontal="right"/>
    </xf>
    <xf numFmtId="165" fontId="42" fillId="0" borderId="24" xfId="5" applyNumberFormat="1" applyFont="1" applyBorder="1"/>
    <xf numFmtId="165" fontId="42" fillId="0" borderId="0" xfId="5" applyNumberFormat="1" applyFont="1"/>
    <xf numFmtId="168" fontId="42" fillId="0" borderId="0" xfId="5" applyNumberFormat="1" applyFont="1"/>
    <xf numFmtId="1" fontId="42" fillId="0" borderId="24" xfId="5" quotePrefix="1" applyNumberFormat="1" applyFont="1" applyBorder="1"/>
    <xf numFmtId="1" fontId="42" fillId="0" borderId="0" xfId="5" quotePrefix="1" applyNumberFormat="1" applyFont="1"/>
    <xf numFmtId="0" fontId="42" fillId="0" borderId="0" xfId="5" applyFont="1"/>
    <xf numFmtId="165" fontId="45" fillId="0" borderId="0" xfId="5" quotePrefix="1" applyNumberFormat="1" applyFont="1"/>
    <xf numFmtId="1" fontId="46" fillId="0" borderId="24" xfId="5" quotePrefix="1" applyNumberFormat="1" applyFont="1" applyBorder="1"/>
    <xf numFmtId="1" fontId="46" fillId="0" borderId="0" xfId="5" quotePrefix="1" applyNumberFormat="1" applyFont="1"/>
    <xf numFmtId="1" fontId="42" fillId="0" borderId="0" xfId="5" applyNumberFormat="1" applyFont="1"/>
    <xf numFmtId="2" fontId="42" fillId="0" borderId="0" xfId="5" applyNumberFormat="1" applyFont="1"/>
    <xf numFmtId="0" fontId="3" fillId="0" borderId="24" xfId="5" applyBorder="1"/>
    <xf numFmtId="0" fontId="3" fillId="0" borderId="0" xfId="5"/>
    <xf numFmtId="0" fontId="7" fillId="0" borderId="5" xfId="0" applyFont="1" applyFill="1" applyBorder="1" applyAlignment="1" applyProtection="1">
      <alignment horizontal="center" vertical="top"/>
      <protection locked="0"/>
    </xf>
    <xf numFmtId="0" fontId="18" fillId="0" borderId="0" xfId="0" applyFont="1" applyFill="1" applyBorder="1" applyAlignment="1">
      <alignment horizontal="center" vertical="top" wrapText="1"/>
    </xf>
    <xf numFmtId="0" fontId="31" fillId="0" borderId="0" xfId="0" applyFont="1" applyBorder="1" applyAlignment="1">
      <alignment horizontal="center" vertical="top" wrapText="1"/>
    </xf>
    <xf numFmtId="1" fontId="32" fillId="0" borderId="0" xfId="0" applyNumberFormat="1" applyFont="1" applyBorder="1" applyAlignment="1">
      <alignment horizontal="center" vertical="top" shrinkToFit="1"/>
    </xf>
    <xf numFmtId="165" fontId="32" fillId="0" borderId="0" xfId="0" applyNumberFormat="1" applyFont="1" applyBorder="1" applyAlignment="1">
      <alignment horizontal="center" vertical="top" shrinkToFit="1"/>
    </xf>
    <xf numFmtId="166" fontId="32" fillId="0" borderId="0" xfId="0" applyNumberFormat="1" applyFont="1" applyBorder="1" applyAlignment="1">
      <alignment horizontal="center" vertical="top" shrinkToFit="1"/>
    </xf>
    <xf numFmtId="2" fontId="32" fillId="0" borderId="0" xfId="0" applyNumberFormat="1" applyFont="1" applyBorder="1" applyAlignment="1">
      <alignment horizontal="center" vertical="top" shrinkToFit="1"/>
    </xf>
    <xf numFmtId="164" fontId="32" fillId="0" borderId="0" xfId="0" applyNumberFormat="1" applyFont="1" applyBorder="1" applyAlignment="1">
      <alignment horizontal="center" vertical="top" shrinkToFit="1"/>
    </xf>
    <xf numFmtId="168" fontId="32" fillId="0" borderId="0" xfId="0" applyNumberFormat="1" applyFont="1" applyBorder="1" applyAlignment="1">
      <alignment horizontal="center" vertical="top" shrinkToFit="1"/>
    </xf>
    <xf numFmtId="167" fontId="32" fillId="0" borderId="0" xfId="0" applyNumberFormat="1" applyFont="1" applyBorder="1" applyAlignment="1">
      <alignment horizontal="center" vertical="top" shrinkToFit="1"/>
    </xf>
    <xf numFmtId="3" fontId="32" fillId="0" borderId="0" xfId="0" applyNumberFormat="1" applyFont="1" applyBorder="1" applyAlignment="1">
      <alignment horizontal="center" vertical="top" shrinkToFit="1"/>
    </xf>
    <xf numFmtId="1" fontId="32" fillId="0" borderId="0" xfId="0" applyNumberFormat="1" applyFont="1" applyFill="1" applyBorder="1" applyAlignment="1">
      <alignment horizontal="center" vertical="top" shrinkToFit="1"/>
    </xf>
    <xf numFmtId="169" fontId="32" fillId="0" borderId="0" xfId="0" applyNumberFormat="1" applyFont="1" applyBorder="1" applyAlignment="1">
      <alignment horizontal="center" vertical="top" shrinkToFit="1"/>
    </xf>
    <xf numFmtId="170" fontId="32" fillId="0" borderId="0" xfId="0" applyNumberFormat="1" applyFont="1" applyBorder="1" applyAlignment="1">
      <alignment horizontal="center" vertical="top" shrinkToFit="1"/>
    </xf>
    <xf numFmtId="172" fontId="32" fillId="0" borderId="0" xfId="0" applyNumberFormat="1" applyFont="1" applyBorder="1" applyAlignment="1">
      <alignment horizontal="center" vertical="top" shrinkToFit="1"/>
    </xf>
    <xf numFmtId="0" fontId="32" fillId="0" borderId="0" xfId="0" applyFont="1" applyBorder="1" applyAlignment="1">
      <alignment horizontal="left" vertical="top"/>
    </xf>
    <xf numFmtId="167" fontId="32" fillId="0" borderId="0" xfId="0" quotePrefix="1" applyNumberFormat="1" applyFont="1" applyBorder="1" applyAlignment="1">
      <alignment horizontal="center" vertical="top" shrinkToFit="1"/>
    </xf>
    <xf numFmtId="0" fontId="7" fillId="0" borderId="3" xfId="0" applyFont="1" applyBorder="1" applyAlignment="1">
      <alignment horizontal="left" vertical="top"/>
    </xf>
    <xf numFmtId="0" fontId="17" fillId="0" borderId="0" xfId="0" applyFont="1" applyBorder="1" applyAlignment="1">
      <alignment horizontal="left" vertical="center" wrapText="1"/>
    </xf>
    <xf numFmtId="0" fontId="32" fillId="0" borderId="0" xfId="0" applyFont="1" applyBorder="1" applyAlignment="1">
      <alignment horizontal="center" vertical="top"/>
    </xf>
    <xf numFmtId="165" fontId="32" fillId="0" borderId="0" xfId="0" applyNumberFormat="1" applyFont="1" applyBorder="1" applyAlignment="1">
      <alignment horizontal="center" vertical="top"/>
    </xf>
    <xf numFmtId="3" fontId="33" fillId="0" borderId="0" xfId="0" applyNumberFormat="1" applyFont="1" applyBorder="1" applyAlignment="1">
      <alignment horizontal="center" vertical="top" wrapText="1"/>
    </xf>
    <xf numFmtId="171" fontId="32" fillId="0" borderId="0" xfId="0" applyNumberFormat="1" applyFont="1" applyBorder="1" applyAlignment="1">
      <alignment horizontal="center" vertical="top" shrinkToFit="1"/>
    </xf>
    <xf numFmtId="3" fontId="32" fillId="0" borderId="0" xfId="0" applyNumberFormat="1" applyFont="1" applyFill="1" applyBorder="1" applyAlignment="1">
      <alignment horizontal="center" vertical="top" shrinkToFit="1"/>
    </xf>
    <xf numFmtId="0" fontId="2" fillId="0" borderId="1" xfId="5" applyFont="1" applyBorder="1"/>
    <xf numFmtId="0" fontId="17" fillId="0" borderId="28" xfId="0" applyFont="1" applyFill="1" applyBorder="1" applyAlignment="1">
      <alignment horizontal="left" vertical="center" wrapText="1"/>
    </xf>
    <xf numFmtId="0" fontId="18" fillId="0" borderId="28" xfId="0" applyFont="1" applyFill="1" applyBorder="1" applyAlignment="1">
      <alignment horizontal="center" vertical="top" wrapText="1"/>
    </xf>
    <xf numFmtId="0" fontId="31" fillId="0" borderId="28" xfId="0" applyFont="1" applyFill="1" applyBorder="1" applyAlignment="1">
      <alignment horizontal="center" vertical="top" wrapText="1"/>
    </xf>
    <xf numFmtId="1" fontId="32" fillId="0" borderId="28" xfId="0" applyNumberFormat="1" applyFont="1" applyFill="1" applyBorder="1" applyAlignment="1">
      <alignment horizontal="center" vertical="top" shrinkToFit="1"/>
    </xf>
    <xf numFmtId="0" fontId="33" fillId="0" borderId="28" xfId="0" applyFont="1" applyFill="1" applyBorder="1" applyAlignment="1">
      <alignment horizontal="center" vertical="top" wrapText="1"/>
    </xf>
    <xf numFmtId="164" fontId="32" fillId="0" borderId="28" xfId="0" applyNumberFormat="1" applyFont="1" applyFill="1" applyBorder="1" applyAlignment="1">
      <alignment horizontal="center" vertical="top" shrinkToFit="1"/>
    </xf>
    <xf numFmtId="166" fontId="32" fillId="0" borderId="28" xfId="0" applyNumberFormat="1" applyFont="1" applyFill="1" applyBorder="1" applyAlignment="1">
      <alignment horizontal="center" vertical="top" shrinkToFit="1"/>
    </xf>
    <xf numFmtId="165" fontId="32" fillId="0" borderId="28" xfId="0" applyNumberFormat="1" applyFont="1" applyFill="1" applyBorder="1" applyAlignment="1">
      <alignment horizontal="center" vertical="top" shrinkToFit="1"/>
    </xf>
    <xf numFmtId="3" fontId="32" fillId="0" borderId="28" xfId="0" applyNumberFormat="1" applyFont="1" applyFill="1" applyBorder="1" applyAlignment="1">
      <alignment horizontal="center" vertical="top" shrinkToFit="1"/>
    </xf>
    <xf numFmtId="167" fontId="32" fillId="0" borderId="28" xfId="0" applyNumberFormat="1" applyFont="1" applyFill="1" applyBorder="1" applyAlignment="1">
      <alignment horizontal="center" vertical="top" shrinkToFit="1"/>
    </xf>
    <xf numFmtId="168" fontId="32" fillId="0" borderId="28" xfId="0" applyNumberFormat="1" applyFont="1" applyFill="1" applyBorder="1" applyAlignment="1">
      <alignment horizontal="center" vertical="top" shrinkToFit="1"/>
    </xf>
    <xf numFmtId="2" fontId="32" fillId="0" borderId="28" xfId="0" applyNumberFormat="1" applyFont="1" applyFill="1" applyBorder="1" applyAlignment="1">
      <alignment horizontal="center" vertical="top" shrinkToFit="1"/>
    </xf>
    <xf numFmtId="0" fontId="32" fillId="0" borderId="28" xfId="0" applyFont="1" applyFill="1" applyBorder="1" applyAlignment="1">
      <alignment horizontal="center" vertical="top"/>
    </xf>
    <xf numFmtId="165" fontId="32" fillId="0" borderId="28" xfId="0" applyNumberFormat="1" applyFont="1" applyFill="1" applyBorder="1" applyAlignment="1">
      <alignment horizontal="center" vertical="top"/>
    </xf>
    <xf numFmtId="1" fontId="32" fillId="0" borderId="28" xfId="0" applyNumberFormat="1" applyFont="1" applyFill="1" applyBorder="1" applyAlignment="1">
      <alignment horizontal="center" vertical="top"/>
    </xf>
    <xf numFmtId="169" fontId="32" fillId="0" borderId="28" xfId="0" applyNumberFormat="1" applyFont="1" applyFill="1" applyBorder="1" applyAlignment="1">
      <alignment horizontal="center" vertical="top" shrinkToFit="1"/>
    </xf>
    <xf numFmtId="170" fontId="32" fillId="0" borderId="28" xfId="0" applyNumberFormat="1" applyFont="1" applyFill="1" applyBorder="1" applyAlignment="1">
      <alignment horizontal="center" vertical="top" shrinkToFit="1"/>
    </xf>
    <xf numFmtId="171" fontId="32" fillId="0" borderId="28" xfId="0" applyNumberFormat="1" applyFont="1" applyFill="1" applyBorder="1" applyAlignment="1">
      <alignment horizontal="center" vertical="top" shrinkToFit="1"/>
    </xf>
    <xf numFmtId="0" fontId="32" fillId="0" borderId="28" xfId="0" applyFont="1" applyFill="1" applyBorder="1" applyAlignment="1">
      <alignment horizontal="left" vertical="top"/>
    </xf>
    <xf numFmtId="0" fontId="17" fillId="0" borderId="0" xfId="0" applyFont="1" applyBorder="1" applyAlignment="1">
      <alignment vertical="center" wrapText="1"/>
    </xf>
    <xf numFmtId="0" fontId="21" fillId="0" borderId="0" xfId="0" applyFont="1" applyBorder="1" applyAlignment="1">
      <alignment horizontal="center" vertical="top" wrapText="1"/>
    </xf>
    <xf numFmtId="0" fontId="8" fillId="0" borderId="0" xfId="0" applyFont="1"/>
    <xf numFmtId="0" fontId="10" fillId="0" borderId="2" xfId="0" applyFont="1" applyBorder="1" applyAlignment="1">
      <alignment vertical="top"/>
    </xf>
    <xf numFmtId="0" fontId="50" fillId="14" borderId="1" xfId="0" applyFont="1" applyFill="1" applyBorder="1" applyAlignment="1">
      <alignment horizontal="left" wrapText="1"/>
    </xf>
    <xf numFmtId="0" fontId="50" fillId="14" borderId="1" xfId="0" applyFont="1" applyFill="1" applyBorder="1" applyAlignment="1">
      <alignment horizontal="left"/>
    </xf>
    <xf numFmtId="0" fontId="51" fillId="15" borderId="1" xfId="0" applyFont="1" applyFill="1" applyBorder="1" applyAlignment="1">
      <alignment vertical="top" wrapText="1"/>
    </xf>
    <xf numFmtId="0" fontId="51" fillId="13" borderId="1" xfId="0" applyFont="1" applyFill="1" applyBorder="1" applyAlignment="1">
      <alignment vertical="top" wrapText="1"/>
    </xf>
    <xf numFmtId="0" fontId="0" fillId="0" borderId="1" xfId="0" applyBorder="1"/>
    <xf numFmtId="0" fontId="14" fillId="0" borderId="2" xfId="0" applyFont="1" applyBorder="1" applyAlignment="1">
      <alignment vertical="top"/>
    </xf>
    <xf numFmtId="0" fontId="7" fillId="0" borderId="1" xfId="0" applyFont="1" applyBorder="1"/>
    <xf numFmtId="0" fontId="52" fillId="0" borderId="2" xfId="0" applyFont="1" applyBorder="1" applyAlignment="1">
      <alignment vertical="top"/>
    </xf>
    <xf numFmtId="0" fontId="49" fillId="0" borderId="2" xfId="0" applyFont="1" applyBorder="1" applyAlignment="1">
      <alignment vertical="top"/>
    </xf>
    <xf numFmtId="0" fontId="52" fillId="0" borderId="2" xfId="0" applyFont="1" applyFill="1" applyBorder="1" applyAlignment="1">
      <alignment vertical="top"/>
    </xf>
    <xf numFmtId="0" fontId="12" fillId="0" borderId="2" xfId="0" applyFont="1" applyBorder="1" applyAlignment="1">
      <alignment vertical="top"/>
    </xf>
    <xf numFmtId="0" fontId="52" fillId="0" borderId="30" xfId="0" applyFont="1" applyBorder="1" applyAlignment="1">
      <alignment vertical="top"/>
    </xf>
    <xf numFmtId="0" fontId="12" fillId="0" borderId="2" xfId="0" applyFont="1" applyBorder="1" applyAlignment="1">
      <alignment horizontal="left" vertical="top"/>
    </xf>
    <xf numFmtId="0" fontId="12" fillId="0" borderId="29" xfId="0" applyFont="1" applyBorder="1" applyAlignment="1">
      <alignment vertical="top"/>
    </xf>
    <xf numFmtId="0" fontId="53" fillId="0" borderId="2" xfId="0" applyFont="1" applyBorder="1"/>
    <xf numFmtId="0" fontId="53" fillId="0" borderId="0" xfId="0" applyFont="1"/>
    <xf numFmtId="0" fontId="49" fillId="0" borderId="2" xfId="0" applyFont="1" applyFill="1" applyBorder="1" applyAlignment="1">
      <alignment vertical="top"/>
    </xf>
    <xf numFmtId="0" fontId="7" fillId="0" borderId="2" xfId="0" applyFont="1" applyBorder="1" applyAlignment="1">
      <alignment vertical="top"/>
    </xf>
    <xf numFmtId="0" fontId="49" fillId="0" borderId="30" xfId="0" applyFont="1" applyBorder="1" applyAlignment="1">
      <alignment vertical="top"/>
    </xf>
    <xf numFmtId="0" fontId="7" fillId="0" borderId="2" xfId="0" applyFont="1" applyBorder="1" applyAlignment="1">
      <alignment horizontal="left" vertical="top"/>
    </xf>
    <xf numFmtId="0" fontId="7" fillId="0" borderId="29" xfId="0" applyFont="1" applyBorder="1" applyAlignment="1">
      <alignment vertical="top"/>
    </xf>
    <xf numFmtId="0" fontId="0" fillId="0" borderId="0" xfId="0" applyFont="1"/>
    <xf numFmtId="0" fontId="53" fillId="0" borderId="1" xfId="0" applyFont="1" applyBorder="1"/>
    <xf numFmtId="49" fontId="1" fillId="0" borderId="1" xfId="3" applyNumberFormat="1" applyFont="1" applyFill="1" applyBorder="1" applyAlignment="1" applyProtection="1">
      <alignment horizontal="left"/>
      <protection locked="0"/>
    </xf>
    <xf numFmtId="0" fontId="54" fillId="15" borderId="1" xfId="0" applyFont="1" applyFill="1" applyBorder="1" applyAlignment="1">
      <alignment vertical="top" wrapText="1"/>
    </xf>
    <xf numFmtId="0" fontId="54" fillId="13" borderId="1" xfId="0" applyFont="1" applyFill="1" applyBorder="1" applyAlignment="1">
      <alignment vertical="top" wrapText="1"/>
    </xf>
    <xf numFmtId="0" fontId="48" fillId="0" borderId="0" xfId="0" applyFont="1" applyAlignment="1">
      <alignment vertical="top"/>
    </xf>
    <xf numFmtId="0" fontId="56" fillId="0" borderId="0" xfId="0" applyFont="1" applyAlignment="1">
      <alignment vertical="top"/>
    </xf>
    <xf numFmtId="0" fontId="56" fillId="0" borderId="1" xfId="0" applyFont="1" applyBorder="1" applyAlignment="1">
      <alignment vertical="top"/>
    </xf>
    <xf numFmtId="0" fontId="32" fillId="0" borderId="1" xfId="0" applyFont="1" applyBorder="1" applyAlignment="1">
      <alignment vertical="top" wrapText="1"/>
    </xf>
    <xf numFmtId="0" fontId="32" fillId="0" borderId="1" xfId="0" applyFont="1" applyBorder="1" applyAlignment="1">
      <alignment horizontal="left" vertical="top"/>
    </xf>
    <xf numFmtId="0" fontId="54" fillId="2" borderId="1" xfId="0" applyFont="1" applyFill="1" applyBorder="1" applyAlignment="1">
      <alignment vertical="top" wrapText="1"/>
    </xf>
    <xf numFmtId="49" fontId="22" fillId="2" borderId="1" xfId="3" applyNumberFormat="1" applyFont="1" applyFill="1" applyBorder="1" applyAlignment="1" applyProtection="1">
      <alignment horizontal="center"/>
      <protection locked="0"/>
    </xf>
    <xf numFmtId="0" fontId="7" fillId="0" borderId="0" xfId="0" applyFont="1" applyAlignment="1">
      <alignment vertical="center" wrapText="1"/>
    </xf>
    <xf numFmtId="0" fontId="49" fillId="0" borderId="10" xfId="0" applyFont="1" applyBorder="1" applyAlignment="1">
      <alignment horizontal="left" vertical="top" wrapText="1"/>
    </xf>
    <xf numFmtId="0" fontId="49" fillId="0" borderId="10" xfId="0" applyFont="1" applyBorder="1" applyAlignment="1">
      <alignment horizontal="center" vertical="top" wrapText="1"/>
    </xf>
    <xf numFmtId="49" fontId="1" fillId="0" borderId="0" xfId="3" applyNumberFormat="1" applyFont="1" applyFill="1" applyBorder="1" applyAlignment="1" applyProtection="1">
      <alignment horizontal="left"/>
      <protection locked="0"/>
    </xf>
    <xf numFmtId="0" fontId="54" fillId="0" borderId="0" xfId="0" applyFont="1" applyFill="1" applyBorder="1" applyAlignment="1">
      <alignment vertical="top" wrapText="1"/>
    </xf>
    <xf numFmtId="0" fontId="51" fillId="0" borderId="0" xfId="0" applyFont="1" applyFill="1" applyBorder="1" applyAlignment="1">
      <alignment vertical="top" wrapText="1"/>
    </xf>
    <xf numFmtId="0" fontId="50" fillId="0" borderId="0" xfId="0" applyFont="1" applyFill="1" applyBorder="1" applyAlignment="1">
      <alignment wrapText="1"/>
    </xf>
    <xf numFmtId="0" fontId="7" fillId="0" borderId="1" xfId="0" applyFont="1" applyFill="1" applyBorder="1"/>
    <xf numFmtId="0" fontId="56" fillId="0" borderId="0" xfId="0" applyFont="1" applyBorder="1" applyAlignment="1">
      <alignment vertical="top" wrapText="1"/>
    </xf>
    <xf numFmtId="0" fontId="56" fillId="0" borderId="0" xfId="0" applyFont="1" applyBorder="1" applyAlignment="1">
      <alignment vertical="top"/>
    </xf>
    <xf numFmtId="0" fontId="32" fillId="0" borderId="0" xfId="0" applyFont="1" applyBorder="1" applyAlignment="1">
      <alignment vertical="top" wrapText="1"/>
    </xf>
    <xf numFmtId="49" fontId="27" fillId="0" borderId="0" xfId="3" applyNumberFormat="1" applyFont="1" applyFill="1" applyBorder="1" applyAlignment="1" applyProtection="1">
      <alignment horizontal="left"/>
      <protection locked="0"/>
    </xf>
    <xf numFmtId="0" fontId="32" fillId="0" borderId="0" xfId="0" applyFont="1" applyBorder="1" applyAlignment="1">
      <alignment vertical="top"/>
    </xf>
    <xf numFmtId="0" fontId="50" fillId="0" borderId="0" xfId="0" applyFont="1" applyFill="1" applyBorder="1" applyAlignment="1">
      <alignment horizontal="left" wrapText="1"/>
    </xf>
    <xf numFmtId="0" fontId="50" fillId="0" borderId="0" xfId="0" applyFont="1" applyFill="1" applyBorder="1" applyAlignment="1">
      <alignment horizontal="left"/>
    </xf>
    <xf numFmtId="0" fontId="8" fillId="2" borderId="0" xfId="0" applyFont="1" applyFill="1" applyAlignment="1"/>
    <xf numFmtId="0" fontId="8" fillId="0" borderId="0" xfId="0" applyFont="1" applyAlignment="1">
      <alignment horizontal="left" vertical="center"/>
    </xf>
    <xf numFmtId="49" fontId="55" fillId="2" borderId="1" xfId="3" applyNumberFormat="1" applyFont="1" applyFill="1" applyBorder="1" applyAlignment="1" applyProtection="1">
      <alignment horizontal="left"/>
      <protection locked="0"/>
    </xf>
    <xf numFmtId="49" fontId="27" fillId="2" borderId="1" xfId="3" applyNumberFormat="1" applyFont="1" applyFill="1" applyBorder="1" applyAlignment="1" applyProtection="1">
      <alignment horizontal="left"/>
      <protection locked="0"/>
    </xf>
    <xf numFmtId="0" fontId="48" fillId="0" borderId="0" xfId="0" applyFont="1"/>
    <xf numFmtId="49" fontId="1" fillId="0" borderId="2" xfId="3" applyNumberFormat="1" applyFont="1" applyFill="1" applyBorder="1" applyAlignment="1" applyProtection="1">
      <alignment horizontal="left"/>
      <protection locked="0"/>
    </xf>
    <xf numFmtId="0" fontId="48" fillId="0" borderId="28" xfId="0" applyFont="1" applyBorder="1" applyAlignment="1" applyProtection="1">
      <alignment vertical="top"/>
    </xf>
    <xf numFmtId="0" fontId="48" fillId="0" borderId="0" xfId="0" applyFont="1" applyBorder="1" applyAlignment="1" applyProtection="1">
      <alignment vertical="top" wrapText="1"/>
    </xf>
    <xf numFmtId="0" fontId="48" fillId="0" borderId="27" xfId="0" applyFont="1" applyBorder="1" applyAlignment="1" applyProtection="1">
      <alignment vertical="top" wrapText="1"/>
    </xf>
    <xf numFmtId="0" fontId="8" fillId="0" borderId="0" xfId="0" applyFont="1" applyFill="1" applyAlignment="1" applyProtection="1">
      <alignment horizontal="left" vertical="center"/>
    </xf>
    <xf numFmtId="0" fontId="7" fillId="0" borderId="0" xfId="0" applyFont="1" applyAlignment="1" applyProtection="1">
      <alignment horizontal="left" vertical="center"/>
    </xf>
    <xf numFmtId="0" fontId="7" fillId="0" borderId="0" xfId="0" applyFont="1" applyAlignment="1" applyProtection="1">
      <alignment horizontal="left" vertical="top"/>
    </xf>
    <xf numFmtId="0" fontId="7" fillId="0" borderId="3" xfId="0" applyFont="1" applyBorder="1" applyAlignment="1" applyProtection="1">
      <alignment horizontal="left" vertical="top"/>
    </xf>
    <xf numFmtId="0" fontId="7" fillId="0" borderId="1" xfId="0" applyFont="1" applyBorder="1" applyAlignment="1" applyProtection="1">
      <alignment horizontal="left" vertical="top"/>
    </xf>
    <xf numFmtId="0" fontId="63" fillId="0" borderId="1" xfId="6" applyBorder="1" applyAlignment="1" applyProtection="1">
      <alignment horizontal="left" vertical="top"/>
    </xf>
    <xf numFmtId="0" fontId="8" fillId="0" borderId="2" xfId="0" applyFont="1" applyFill="1" applyBorder="1" applyAlignment="1" applyProtection="1">
      <alignment horizontal="left" vertical="center"/>
    </xf>
    <xf numFmtId="0" fontId="8" fillId="0" borderId="6" xfId="0" applyFont="1" applyFill="1" applyBorder="1" applyAlignment="1" applyProtection="1">
      <alignment horizontal="center" vertical="top"/>
    </xf>
    <xf numFmtId="0" fontId="24" fillId="0" borderId="6" xfId="0" applyFont="1" applyFill="1" applyBorder="1" applyAlignment="1" applyProtection="1">
      <alignment horizontal="left" vertical="top"/>
    </xf>
    <xf numFmtId="0" fontId="8" fillId="0" borderId="6" xfId="0" applyFont="1" applyFill="1" applyBorder="1" applyProtection="1"/>
    <xf numFmtId="0" fontId="8" fillId="0" borderId="3" xfId="0" applyFont="1" applyFill="1" applyBorder="1" applyProtection="1"/>
    <xf numFmtId="0" fontId="7" fillId="0" borderId="1" xfId="0" applyFont="1" applyBorder="1" applyAlignment="1" applyProtection="1">
      <alignment horizontal="center" vertical="top" wrapText="1"/>
    </xf>
    <xf numFmtId="0" fontId="9" fillId="0" borderId="1" xfId="0" applyFont="1" applyBorder="1" applyAlignment="1" applyProtection="1">
      <alignment horizontal="center" vertical="top" wrapText="1"/>
    </xf>
    <xf numFmtId="0" fontId="17" fillId="0" borderId="1" xfId="0" applyFont="1" applyBorder="1" applyAlignment="1" applyProtection="1">
      <alignment horizontal="center" vertical="top" wrapText="1"/>
    </xf>
    <xf numFmtId="0" fontId="17" fillId="0" borderId="1" xfId="0" applyFont="1" applyFill="1" applyBorder="1" applyAlignment="1" applyProtection="1">
      <alignment horizontal="center" vertical="top" wrapText="1"/>
    </xf>
    <xf numFmtId="2" fontId="7" fillId="0" borderId="1" xfId="0" applyNumberFormat="1" applyFont="1" applyFill="1" applyBorder="1" applyAlignment="1" applyProtection="1">
      <alignment horizontal="center" vertical="center" wrapText="1"/>
    </xf>
    <xf numFmtId="0" fontId="56" fillId="0" borderId="6" xfId="0" applyFont="1" applyBorder="1" applyAlignment="1" applyProtection="1">
      <alignment horizontal="left" vertical="center" wrapText="1"/>
    </xf>
    <xf numFmtId="0" fontId="8" fillId="0" borderId="6" xfId="0" applyFont="1" applyBorder="1" applyAlignment="1" applyProtection="1">
      <alignment horizontal="left" vertical="center" wrapText="1"/>
    </xf>
    <xf numFmtId="0" fontId="8" fillId="0" borderId="3" xfId="0" applyFont="1" applyBorder="1" applyAlignment="1" applyProtection="1">
      <alignment horizontal="left" vertical="center" wrapText="1"/>
    </xf>
    <xf numFmtId="0" fontId="56" fillId="0" borderId="6" xfId="0" applyFont="1" applyBorder="1" applyAlignment="1" applyProtection="1">
      <alignment horizontal="left" vertical="center"/>
    </xf>
    <xf numFmtId="0" fontId="8" fillId="0" borderId="6" xfId="0" applyFont="1" applyBorder="1" applyAlignment="1" applyProtection="1">
      <alignment horizontal="left" vertical="center"/>
    </xf>
    <xf numFmtId="0" fontId="8" fillId="0" borderId="3" xfId="0" applyFont="1" applyBorder="1" applyAlignment="1" applyProtection="1">
      <alignment horizontal="left" vertical="center"/>
    </xf>
    <xf numFmtId="0" fontId="7" fillId="0" borderId="5" xfId="0" applyFont="1" applyBorder="1" applyAlignment="1" applyProtection="1">
      <alignment horizontal="center" vertical="top"/>
      <protection locked="0"/>
    </xf>
    <xf numFmtId="0" fontId="48" fillId="0" borderId="0" xfId="0" applyFont="1" applyFill="1" applyAlignment="1" applyProtection="1">
      <alignment horizontal="left" vertical="center"/>
    </xf>
    <xf numFmtId="0" fontId="48" fillId="0" borderId="0" xfId="0" applyFont="1" applyFill="1" applyAlignment="1" applyProtection="1">
      <alignment wrapText="1"/>
    </xf>
    <xf numFmtId="0" fontId="48" fillId="0" borderId="0" xfId="0" applyFont="1" applyAlignment="1" applyProtection="1">
      <alignment wrapText="1"/>
    </xf>
    <xf numFmtId="0" fontId="56" fillId="0" borderId="1" xfId="0" applyFont="1" applyBorder="1" applyAlignment="1" applyProtection="1">
      <alignment vertical="top"/>
    </xf>
    <xf numFmtId="0" fontId="32" fillId="0" borderId="1" xfId="0" applyFont="1" applyBorder="1" applyAlignment="1" applyProtection="1">
      <alignment vertical="top" wrapText="1"/>
    </xf>
    <xf numFmtId="0" fontId="50" fillId="14" borderId="1" xfId="0" applyFont="1" applyFill="1" applyBorder="1" applyAlignment="1" applyProtection="1">
      <alignment horizontal="left" wrapText="1"/>
    </xf>
    <xf numFmtId="0" fontId="50" fillId="14" borderId="1" xfId="0" applyFont="1" applyFill="1" applyBorder="1" applyAlignment="1" applyProtection="1">
      <alignment horizontal="left"/>
    </xf>
    <xf numFmtId="0" fontId="51" fillId="15" borderId="3" xfId="0" applyFont="1" applyFill="1" applyBorder="1" applyAlignment="1" applyProtection="1">
      <alignment vertical="top" wrapText="1"/>
    </xf>
    <xf numFmtId="0" fontId="51" fillId="15" borderId="1" xfId="0" applyFont="1" applyFill="1" applyBorder="1" applyAlignment="1" applyProtection="1">
      <alignment vertical="top" wrapText="1"/>
    </xf>
    <xf numFmtId="0" fontId="51" fillId="13" borderId="3" xfId="0" applyFont="1" applyFill="1" applyBorder="1" applyAlignment="1" applyProtection="1">
      <alignment vertical="top" wrapText="1"/>
    </xf>
    <xf numFmtId="0" fontId="32" fillId="0" borderId="1" xfId="0" applyFont="1" applyBorder="1" applyAlignment="1" applyProtection="1">
      <alignment horizontal="left" vertical="top"/>
    </xf>
    <xf numFmtId="0" fontId="8" fillId="0" borderId="0" xfId="0" applyFont="1" applyFill="1" applyAlignment="1" applyProtection="1"/>
    <xf numFmtId="0" fontId="8" fillId="0" borderId="0" xfId="0" applyFont="1" applyProtection="1"/>
    <xf numFmtId="0" fontId="56" fillId="0" borderId="0" xfId="0" applyFont="1" applyAlignment="1" applyProtection="1">
      <alignment vertical="top"/>
    </xf>
    <xf numFmtId="0" fontId="8" fillId="0" borderId="0" xfId="0" applyFont="1" applyAlignment="1" applyProtection="1">
      <alignment horizontal="left" vertical="center"/>
    </xf>
    <xf numFmtId="0" fontId="0" fillId="0" borderId="1" xfId="0" applyBorder="1" applyProtection="1">
      <protection locked="0"/>
    </xf>
    <xf numFmtId="0" fontId="51" fillId="15" borderId="2" xfId="0" applyFont="1" applyFill="1" applyBorder="1" applyAlignment="1" applyProtection="1">
      <alignment vertical="top" wrapText="1"/>
      <protection locked="0"/>
    </xf>
    <xf numFmtId="0" fontId="51" fillId="13" borderId="2" xfId="0" applyFont="1" applyFill="1" applyBorder="1" applyAlignment="1" applyProtection="1">
      <alignment vertical="top" wrapText="1"/>
      <protection locked="0"/>
    </xf>
    <xf numFmtId="0" fontId="51" fillId="15" borderId="1" xfId="0" applyFont="1" applyFill="1" applyBorder="1" applyAlignment="1" applyProtection="1">
      <alignment vertical="top" wrapText="1"/>
      <protection locked="0"/>
    </xf>
    <xf numFmtId="0" fontId="51" fillId="13" borderId="1" xfId="0" applyFont="1" applyFill="1" applyBorder="1" applyAlignment="1" applyProtection="1">
      <alignment vertical="top" wrapText="1"/>
      <protection locked="0"/>
    </xf>
    <xf numFmtId="0" fontId="8" fillId="0" borderId="0" xfId="0" applyFont="1" applyAlignment="1" applyProtection="1">
      <alignment horizontal="left" vertical="top"/>
    </xf>
    <xf numFmtId="0" fontId="7" fillId="0" borderId="0" xfId="0" applyFont="1" applyAlignment="1" applyProtection="1">
      <alignment horizontal="center" vertical="top"/>
    </xf>
    <xf numFmtId="0" fontId="23" fillId="0" borderId="0" xfId="0" applyFont="1" applyAlignment="1" applyProtection="1">
      <alignment horizontal="left" vertical="top"/>
    </xf>
    <xf numFmtId="0" fontId="7" fillId="0" borderId="0" xfId="0" applyFont="1" applyProtection="1"/>
    <xf numFmtId="0" fontId="8" fillId="0" borderId="0" xfId="0" applyFont="1" applyFill="1" applyBorder="1" applyAlignment="1" applyProtection="1">
      <alignment horizontal="left" vertical="top"/>
    </xf>
    <xf numFmtId="0" fontId="7" fillId="0" borderId="0" xfId="0" applyFont="1" applyFill="1" applyAlignment="1" applyProtection="1">
      <alignment horizontal="left" vertical="center"/>
    </xf>
    <xf numFmtId="49" fontId="23" fillId="0" borderId="0" xfId="0" applyNumberFormat="1" applyFont="1" applyFill="1" applyAlignment="1" applyProtection="1">
      <alignment horizontal="left" vertical="top"/>
    </xf>
    <xf numFmtId="0" fontId="49" fillId="0" borderId="0" xfId="0" applyFont="1" applyFill="1" applyAlignment="1" applyProtection="1">
      <alignment horizontal="left" vertical="center"/>
    </xf>
    <xf numFmtId="0" fontId="23" fillId="0" borderId="0" xfId="0" applyFont="1" applyFill="1" applyAlignment="1" applyProtection="1">
      <alignment horizontal="left" vertical="top"/>
    </xf>
    <xf numFmtId="0" fontId="8" fillId="0" borderId="0" xfId="0" applyFont="1" applyFill="1" applyAlignment="1" applyProtection="1">
      <alignment horizontal="center" vertical="top"/>
    </xf>
    <xf numFmtId="0" fontId="24" fillId="0" borderId="0" xfId="0" applyFont="1" applyFill="1" applyAlignment="1" applyProtection="1">
      <alignment horizontal="left" vertical="top"/>
    </xf>
    <xf numFmtId="0" fontId="8" fillId="0" borderId="0" xfId="0" applyFont="1" applyFill="1" applyProtection="1"/>
    <xf numFmtId="0" fontId="8" fillId="0" borderId="0" xfId="0" applyFont="1" applyFill="1" applyAlignment="1" applyProtection="1">
      <alignment horizontal="left" vertical="top"/>
    </xf>
    <xf numFmtId="0" fontId="19" fillId="0" borderId="0" xfId="0" applyFont="1" applyFill="1" applyBorder="1" applyAlignment="1" applyProtection="1">
      <alignment horizontal="center" vertical="top" wrapText="1"/>
    </xf>
    <xf numFmtId="0" fontId="17" fillId="0" borderId="0" xfId="0" applyFont="1" applyFill="1" applyBorder="1" applyAlignment="1" applyProtection="1">
      <alignment horizontal="center" vertical="top" wrapText="1"/>
    </xf>
    <xf numFmtId="0" fontId="17" fillId="0" borderId="0" xfId="0" applyFont="1" applyFill="1" applyBorder="1" applyProtection="1"/>
    <xf numFmtId="0" fontId="17" fillId="0" borderId="0" xfId="0" applyFont="1" applyAlignment="1" applyProtection="1">
      <alignment horizontal="left" vertical="top"/>
    </xf>
    <xf numFmtId="2" fontId="17" fillId="0" borderId="0" xfId="0" applyNumberFormat="1"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17" fillId="0" borderId="0" xfId="0" applyFont="1" applyFill="1" applyBorder="1" applyAlignment="1" applyProtection="1">
      <alignment horizontal="center" vertical="top"/>
    </xf>
    <xf numFmtId="2" fontId="17" fillId="0" borderId="0" xfId="0" applyNumberFormat="1" applyFont="1" applyFill="1" applyBorder="1" applyAlignment="1" applyProtection="1">
      <alignment horizontal="center" vertical="center"/>
    </xf>
    <xf numFmtId="2" fontId="17" fillId="0" borderId="0" xfId="0" applyNumberFormat="1" applyFont="1" applyFill="1" applyBorder="1" applyAlignment="1" applyProtection="1">
      <alignment horizontal="center" wrapText="1"/>
    </xf>
    <xf numFmtId="49" fontId="17" fillId="0" borderId="0" xfId="0" applyNumberFormat="1" applyFont="1" applyFill="1" applyBorder="1" applyProtection="1"/>
    <xf numFmtId="0" fontId="8" fillId="0" borderId="0" xfId="0" applyFont="1" applyAlignment="1" applyProtection="1">
      <alignment vertical="center"/>
    </xf>
    <xf numFmtId="0" fontId="58" fillId="0" borderId="0" xfId="0" applyFont="1" applyAlignment="1" applyProtection="1">
      <alignment horizontal="center" vertical="center" wrapText="1"/>
    </xf>
    <xf numFmtId="0" fontId="8" fillId="0" borderId="0" xfId="0" applyFont="1" applyAlignment="1" applyProtection="1">
      <alignment horizontal="center" vertical="center" wrapText="1"/>
    </xf>
    <xf numFmtId="0" fontId="24" fillId="0" borderId="0" xfId="0" applyFont="1" applyAlignment="1" applyProtection="1">
      <alignment horizontal="left" vertical="center"/>
    </xf>
    <xf numFmtId="0" fontId="6" fillId="0" borderId="0" xfId="0" applyFont="1" applyBorder="1" applyAlignment="1" applyProtection="1">
      <alignment horizontal="center"/>
    </xf>
    <xf numFmtId="0" fontId="17" fillId="0" borderId="1" xfId="0" applyFont="1" applyBorder="1" applyAlignment="1" applyProtection="1">
      <alignment horizontal="left" vertical="center" wrapText="1"/>
    </xf>
    <xf numFmtId="0" fontId="11" fillId="0" borderId="2" xfId="0" applyFont="1" applyBorder="1" applyAlignment="1" applyProtection="1">
      <alignment vertical="top"/>
    </xf>
    <xf numFmtId="0" fontId="11" fillId="0" borderId="6" xfId="0" applyFont="1" applyBorder="1" applyAlignment="1" applyProtection="1">
      <alignment vertical="top"/>
    </xf>
    <xf numFmtId="0" fontId="11" fillId="0" borderId="3" xfId="0" applyFont="1" applyBorder="1" applyAlignment="1" applyProtection="1">
      <alignment vertical="top"/>
    </xf>
    <xf numFmtId="0" fontId="23" fillId="0" borderId="0" xfId="0" applyFont="1" applyProtection="1"/>
    <xf numFmtId="0" fontId="20" fillId="0" borderId="1" xfId="0" applyFont="1" applyBorder="1" applyAlignment="1" applyProtection="1">
      <alignment horizontal="center" vertical="top" wrapText="1"/>
    </xf>
    <xf numFmtId="0" fontId="20" fillId="0" borderId="0" xfId="0" applyFont="1" applyBorder="1" applyAlignment="1" applyProtection="1">
      <alignment horizontal="center" vertical="top" wrapText="1"/>
    </xf>
    <xf numFmtId="0" fontId="18" fillId="0" borderId="0" xfId="0" applyFont="1" applyFill="1" applyBorder="1" applyAlignment="1" applyProtection="1">
      <alignment horizontal="center" vertical="top" wrapText="1"/>
    </xf>
    <xf numFmtId="0" fontId="18" fillId="0" borderId="1" xfId="0" applyFont="1" applyFill="1" applyBorder="1" applyAlignment="1" applyProtection="1">
      <alignment horizontal="center" vertical="top" wrapText="1"/>
    </xf>
    <xf numFmtId="0" fontId="10" fillId="0" borderId="2" xfId="0" applyFont="1" applyBorder="1" applyAlignment="1" applyProtection="1">
      <alignment vertical="top" wrapText="1"/>
    </xf>
    <xf numFmtId="0" fontId="16" fillId="0" borderId="5" xfId="0" applyFont="1" applyBorder="1" applyAlignment="1" applyProtection="1">
      <alignment horizontal="center" vertical="top" wrapText="1"/>
    </xf>
    <xf numFmtId="0" fontId="10" fillId="0" borderId="5" xfId="0" applyFont="1" applyBorder="1" applyAlignment="1" applyProtection="1">
      <alignment horizontal="center" vertical="top" wrapText="1"/>
    </xf>
    <xf numFmtId="0" fontId="11" fillId="0" borderId="1" xfId="0" applyFont="1" applyBorder="1" applyAlignment="1" applyProtection="1">
      <alignment horizontal="center" vertical="center" wrapText="1"/>
    </xf>
    <xf numFmtId="0" fontId="11" fillId="0" borderId="0" xfId="0" applyFont="1" applyBorder="1" applyAlignment="1" applyProtection="1">
      <alignment horizontal="center" vertical="center" wrapText="1"/>
    </xf>
    <xf numFmtId="0" fontId="31" fillId="0" borderId="0" xfId="0" applyFont="1" applyBorder="1" applyAlignment="1" applyProtection="1">
      <alignment horizontal="center" vertical="top" wrapText="1"/>
    </xf>
    <xf numFmtId="0" fontId="31" fillId="0" borderId="1" xfId="0" applyFont="1" applyBorder="1" applyAlignment="1" applyProtection="1">
      <alignment horizontal="center" vertical="top" wrapText="1"/>
    </xf>
    <xf numFmtId="0" fontId="10" fillId="0" borderId="1" xfId="0" applyFont="1" applyBorder="1" applyAlignment="1" applyProtection="1">
      <alignment vertical="top" wrapText="1"/>
    </xf>
    <xf numFmtId="0" fontId="21" fillId="0" borderId="1" xfId="0" applyFont="1" applyFill="1" applyBorder="1" applyAlignment="1" applyProtection="1">
      <alignment horizontal="center" vertical="center" wrapText="1"/>
    </xf>
    <xf numFmtId="0" fontId="33" fillId="0" borderId="1" xfId="0" applyFont="1" applyBorder="1" applyAlignment="1" applyProtection="1">
      <alignment horizontal="center" vertical="top" wrapText="1"/>
    </xf>
    <xf numFmtId="0" fontId="30" fillId="0" borderId="0" xfId="0" applyFont="1" applyProtection="1"/>
    <xf numFmtId="0" fontId="33" fillId="0" borderId="0" xfId="0" applyFont="1" applyBorder="1" applyAlignment="1" applyProtection="1">
      <alignment horizontal="center" vertical="top" wrapText="1"/>
    </xf>
    <xf numFmtId="1" fontId="32" fillId="0" borderId="0" xfId="0" applyNumberFormat="1" applyFont="1" applyBorder="1" applyAlignment="1" applyProtection="1">
      <alignment horizontal="center" vertical="top" shrinkToFit="1"/>
    </xf>
    <xf numFmtId="1" fontId="32" fillId="0" borderId="1" xfId="0" applyNumberFormat="1" applyFont="1" applyBorder="1" applyAlignment="1" applyProtection="1">
      <alignment horizontal="center" vertical="top" shrinkToFit="1"/>
    </xf>
    <xf numFmtId="3" fontId="32" fillId="0" borderId="1" xfId="0" applyNumberFormat="1" applyFont="1" applyBorder="1" applyAlignment="1" applyProtection="1">
      <alignment horizontal="center" vertical="top"/>
    </xf>
    <xf numFmtId="3" fontId="32" fillId="0" borderId="0" xfId="0" applyNumberFormat="1" applyFont="1" applyBorder="1" applyAlignment="1" applyProtection="1">
      <alignment horizontal="center" vertical="top"/>
    </xf>
    <xf numFmtId="0" fontId="32" fillId="0" borderId="1" xfId="0" applyFont="1" applyBorder="1" applyAlignment="1" applyProtection="1">
      <alignment horizontal="center" vertical="top" wrapText="1"/>
    </xf>
    <xf numFmtId="0" fontId="32" fillId="0" borderId="1" xfId="0" applyFont="1" applyBorder="1" applyAlignment="1" applyProtection="1">
      <alignment horizontal="center" vertical="top"/>
    </xf>
    <xf numFmtId="165" fontId="32" fillId="0" borderId="1" xfId="0" applyNumberFormat="1" applyFont="1" applyFill="1" applyBorder="1" applyAlignment="1" applyProtection="1">
      <alignment horizontal="center" vertical="top"/>
    </xf>
    <xf numFmtId="165" fontId="32" fillId="0" borderId="0" xfId="0" applyNumberFormat="1" applyFont="1" applyFill="1" applyBorder="1" applyAlignment="1" applyProtection="1">
      <alignment horizontal="center" vertical="top"/>
    </xf>
    <xf numFmtId="0" fontId="32" fillId="0" borderId="0" xfId="0" applyFont="1" applyBorder="1" applyAlignment="1" applyProtection="1">
      <alignment horizontal="center" vertical="top" wrapText="1"/>
    </xf>
    <xf numFmtId="165" fontId="33" fillId="0" borderId="1" xfId="0" applyNumberFormat="1" applyFont="1" applyFill="1" applyBorder="1" applyAlignment="1" applyProtection="1">
      <alignment horizontal="center" vertical="top" wrapText="1"/>
    </xf>
    <xf numFmtId="165" fontId="33" fillId="0" borderId="0" xfId="0" applyNumberFormat="1" applyFont="1" applyFill="1" applyBorder="1" applyAlignment="1" applyProtection="1">
      <alignment horizontal="center" vertical="top" wrapText="1"/>
    </xf>
    <xf numFmtId="165" fontId="32" fillId="0" borderId="0" xfId="0" applyNumberFormat="1" applyFont="1" applyBorder="1" applyAlignment="1" applyProtection="1">
      <alignment horizontal="center" vertical="top" shrinkToFit="1"/>
    </xf>
    <xf numFmtId="166" fontId="32" fillId="0" borderId="0" xfId="0" applyNumberFormat="1" applyFont="1" applyBorder="1" applyAlignment="1" applyProtection="1">
      <alignment horizontal="center" vertical="top" shrinkToFit="1"/>
    </xf>
    <xf numFmtId="0" fontId="33" fillId="0" borderId="1" xfId="0" applyFont="1" applyFill="1" applyBorder="1" applyAlignment="1" applyProtection="1">
      <alignment horizontal="center" vertical="top" wrapText="1"/>
    </xf>
    <xf numFmtId="0" fontId="33" fillId="0" borderId="0" xfId="0" applyFont="1" applyFill="1" applyBorder="1" applyAlignment="1" applyProtection="1">
      <alignment horizontal="center" vertical="top" wrapText="1"/>
    </xf>
    <xf numFmtId="3" fontId="32" fillId="0" borderId="0" xfId="0" applyNumberFormat="1" applyFont="1" applyBorder="1" applyAlignment="1" applyProtection="1">
      <alignment horizontal="center" vertical="top" wrapText="1"/>
    </xf>
    <xf numFmtId="0" fontId="14" fillId="0" borderId="1" xfId="0" applyFont="1" applyBorder="1" applyAlignment="1" applyProtection="1">
      <alignment vertical="top" wrapText="1"/>
    </xf>
    <xf numFmtId="1" fontId="32" fillId="0" borderId="1" xfId="0" applyNumberFormat="1" applyFont="1" applyFill="1" applyBorder="1" applyAlignment="1" applyProtection="1">
      <alignment horizontal="center" vertical="top"/>
    </xf>
    <xf numFmtId="1" fontId="32" fillId="0" borderId="0" xfId="0" applyNumberFormat="1" applyFont="1" applyFill="1" applyBorder="1" applyAlignment="1" applyProtection="1">
      <alignment horizontal="center" vertical="top"/>
    </xf>
    <xf numFmtId="2" fontId="33" fillId="0" borderId="1" xfId="0" applyNumberFormat="1" applyFont="1" applyFill="1" applyBorder="1" applyAlignment="1" applyProtection="1">
      <alignment horizontal="center" vertical="top" wrapText="1"/>
    </xf>
    <xf numFmtId="0" fontId="30" fillId="0" borderId="0" xfId="0" applyFont="1" applyFill="1" applyProtection="1"/>
    <xf numFmtId="2" fontId="33" fillId="0" borderId="0" xfId="0" applyNumberFormat="1" applyFont="1" applyFill="1" applyBorder="1" applyAlignment="1" applyProtection="1">
      <alignment horizontal="center" vertical="top" wrapText="1"/>
    </xf>
    <xf numFmtId="0" fontId="32" fillId="0" borderId="1" xfId="0" applyFont="1" applyFill="1" applyBorder="1" applyAlignment="1" applyProtection="1">
      <alignment horizontal="center" vertical="top"/>
    </xf>
    <xf numFmtId="0" fontId="32" fillId="0" borderId="0" xfId="0" applyFont="1" applyFill="1" applyBorder="1" applyAlignment="1" applyProtection="1">
      <alignment horizontal="center" vertical="top"/>
    </xf>
    <xf numFmtId="0" fontId="30" fillId="0" borderId="0" xfId="0" quotePrefix="1" applyFont="1" applyAlignment="1" applyProtection="1">
      <alignment horizontal="center" vertical="center"/>
    </xf>
    <xf numFmtId="2" fontId="32" fillId="0" borderId="0" xfId="0" applyNumberFormat="1" applyFont="1" applyBorder="1" applyAlignment="1" applyProtection="1">
      <alignment horizontal="center" vertical="top" shrinkToFit="1"/>
    </xf>
    <xf numFmtId="0" fontId="10" fillId="0" borderId="1" xfId="0" applyFont="1" applyFill="1" applyBorder="1" applyAlignment="1" applyProtection="1">
      <alignment vertical="top" wrapText="1"/>
    </xf>
    <xf numFmtId="0" fontId="30" fillId="0" borderId="0" xfId="0" applyFont="1" applyFill="1" applyAlignment="1" applyProtection="1">
      <alignment vertical="top"/>
    </xf>
    <xf numFmtId="165" fontId="32" fillId="0" borderId="1" xfId="0" applyNumberFormat="1" applyFont="1" applyBorder="1" applyAlignment="1" applyProtection="1">
      <alignment horizontal="center" vertical="top"/>
    </xf>
    <xf numFmtId="164" fontId="32" fillId="0" borderId="0" xfId="0" applyNumberFormat="1" applyFont="1" applyBorder="1" applyAlignment="1" applyProtection="1">
      <alignment horizontal="center" vertical="top" shrinkToFit="1"/>
    </xf>
    <xf numFmtId="168" fontId="32" fillId="0" borderId="0" xfId="0" applyNumberFormat="1" applyFont="1" applyBorder="1" applyAlignment="1" applyProtection="1">
      <alignment horizontal="center" vertical="top" shrinkToFit="1"/>
    </xf>
    <xf numFmtId="167" fontId="32" fillId="0" borderId="0" xfId="0" applyNumberFormat="1" applyFont="1" applyBorder="1" applyAlignment="1" applyProtection="1">
      <alignment horizontal="center" vertical="top" shrinkToFit="1"/>
    </xf>
    <xf numFmtId="0" fontId="16" fillId="0" borderId="1" xfId="0" applyFont="1" applyBorder="1" applyAlignment="1" applyProtection="1">
      <alignment vertical="top" wrapText="1"/>
    </xf>
    <xf numFmtId="3" fontId="32" fillId="0" borderId="0" xfId="0" applyNumberFormat="1" applyFont="1" applyBorder="1" applyAlignment="1" applyProtection="1">
      <alignment horizontal="center" vertical="top" shrinkToFit="1"/>
    </xf>
    <xf numFmtId="49" fontId="30" fillId="0" borderId="0" xfId="0" quotePrefix="1" applyNumberFormat="1" applyFont="1" applyProtection="1"/>
    <xf numFmtId="168" fontId="33" fillId="0" borderId="1" xfId="0" applyNumberFormat="1" applyFont="1" applyFill="1" applyBorder="1" applyAlignment="1" applyProtection="1">
      <alignment horizontal="center" vertical="top"/>
    </xf>
    <xf numFmtId="168" fontId="32" fillId="0" borderId="1" xfId="0" applyNumberFormat="1" applyFont="1" applyFill="1" applyBorder="1" applyAlignment="1" applyProtection="1">
      <alignment horizontal="center" vertical="top"/>
    </xf>
    <xf numFmtId="168" fontId="32" fillId="0" borderId="0" xfId="0" applyNumberFormat="1" applyFont="1" applyFill="1" applyBorder="1" applyAlignment="1" applyProtection="1">
      <alignment horizontal="center" vertical="top"/>
    </xf>
    <xf numFmtId="168" fontId="33" fillId="0" borderId="0" xfId="0" applyNumberFormat="1" applyFont="1" applyFill="1" applyBorder="1" applyAlignment="1" applyProtection="1">
      <alignment horizontal="center" vertical="top"/>
    </xf>
    <xf numFmtId="3" fontId="32" fillId="0" borderId="1" xfId="0" applyNumberFormat="1" applyFont="1" applyBorder="1" applyAlignment="1" applyProtection="1">
      <alignment horizontal="center" vertical="top" wrapText="1"/>
    </xf>
    <xf numFmtId="0" fontId="30" fillId="0" borderId="0" xfId="0" quotePrefix="1" applyFont="1" applyProtection="1"/>
    <xf numFmtId="165" fontId="32" fillId="0" borderId="1" xfId="0" applyNumberFormat="1" applyFont="1" applyBorder="1" applyAlignment="1" applyProtection="1">
      <alignment horizontal="center" vertical="top" shrinkToFit="1"/>
    </xf>
    <xf numFmtId="0" fontId="32" fillId="0" borderId="1" xfId="0" applyFont="1" applyFill="1" applyBorder="1" applyAlignment="1" applyProtection="1">
      <alignment horizontal="center" vertical="top" wrapText="1"/>
    </xf>
    <xf numFmtId="164" fontId="32" fillId="0" borderId="1" xfId="0" applyNumberFormat="1" applyFont="1" applyFill="1" applyBorder="1" applyAlignment="1" applyProtection="1">
      <alignment horizontal="center" vertical="top"/>
    </xf>
    <xf numFmtId="164" fontId="32" fillId="0" borderId="0" xfId="0" applyNumberFormat="1" applyFont="1" applyFill="1" applyBorder="1" applyAlignment="1" applyProtection="1">
      <alignment horizontal="center" vertical="top"/>
    </xf>
    <xf numFmtId="0" fontId="32" fillId="0" borderId="0" xfId="0" applyFont="1" applyFill="1" applyBorder="1" applyAlignment="1" applyProtection="1">
      <alignment horizontal="center" vertical="top" wrapText="1"/>
    </xf>
    <xf numFmtId="2" fontId="33" fillId="0" borderId="1" xfId="0" applyNumberFormat="1" applyFont="1" applyBorder="1" applyAlignment="1" applyProtection="1">
      <alignment horizontal="center" vertical="top"/>
    </xf>
    <xf numFmtId="2" fontId="32" fillId="0" borderId="1" xfId="0" applyNumberFormat="1" applyFont="1" applyFill="1" applyBorder="1" applyAlignment="1" applyProtection="1">
      <alignment horizontal="center" vertical="top"/>
    </xf>
    <xf numFmtId="2" fontId="32" fillId="0" borderId="0" xfId="0" applyNumberFormat="1" applyFont="1" applyFill="1" applyBorder="1" applyAlignment="1" applyProtection="1">
      <alignment horizontal="center" vertical="top"/>
    </xf>
    <xf numFmtId="2" fontId="33" fillId="0" borderId="0" xfId="0" applyNumberFormat="1" applyFont="1" applyBorder="1" applyAlignment="1" applyProtection="1">
      <alignment horizontal="center" vertical="top"/>
    </xf>
    <xf numFmtId="2" fontId="32" fillId="0" borderId="1" xfId="0" applyNumberFormat="1" applyFont="1" applyBorder="1" applyAlignment="1" applyProtection="1">
      <alignment horizontal="center" vertical="top" wrapText="1"/>
    </xf>
    <xf numFmtId="2" fontId="32" fillId="0" borderId="1" xfId="0" applyNumberFormat="1" applyFont="1" applyBorder="1" applyAlignment="1" applyProtection="1">
      <alignment horizontal="center" vertical="top"/>
    </xf>
    <xf numFmtId="2" fontId="32" fillId="0" borderId="0" xfId="0" applyNumberFormat="1" applyFont="1" applyBorder="1" applyAlignment="1" applyProtection="1">
      <alignment horizontal="center" vertical="top" wrapText="1"/>
    </xf>
    <xf numFmtId="0" fontId="30" fillId="0" borderId="0" xfId="0" quotePrefix="1" applyFont="1" applyBorder="1" applyProtection="1"/>
    <xf numFmtId="3" fontId="33" fillId="0" borderId="1" xfId="0" applyNumberFormat="1" applyFont="1" applyBorder="1" applyAlignment="1" applyProtection="1">
      <alignment horizontal="center" vertical="top" wrapText="1"/>
    </xf>
    <xf numFmtId="1" fontId="32" fillId="0" borderId="0" xfId="0" applyNumberFormat="1" applyFont="1" applyFill="1" applyBorder="1" applyAlignment="1" applyProtection="1">
      <alignment horizontal="center" vertical="top" shrinkToFit="1"/>
    </xf>
    <xf numFmtId="169" fontId="32" fillId="0" borderId="0" xfId="0" applyNumberFormat="1" applyFont="1" applyBorder="1" applyAlignment="1" applyProtection="1">
      <alignment horizontal="center" vertical="top" shrinkToFit="1"/>
    </xf>
    <xf numFmtId="170" fontId="32" fillId="0" borderId="0" xfId="0" applyNumberFormat="1" applyFont="1" applyBorder="1" applyAlignment="1" applyProtection="1">
      <alignment horizontal="center" vertical="top" shrinkToFit="1"/>
    </xf>
    <xf numFmtId="3" fontId="32" fillId="0" borderId="1" xfId="0" applyNumberFormat="1" applyFont="1" applyBorder="1" applyAlignment="1" applyProtection="1">
      <alignment horizontal="center" vertical="top" shrinkToFit="1"/>
    </xf>
    <xf numFmtId="172" fontId="32" fillId="0" borderId="0" xfId="0" applyNumberFormat="1" applyFont="1" applyBorder="1" applyAlignment="1" applyProtection="1">
      <alignment horizontal="center" vertical="top" shrinkToFit="1"/>
    </xf>
    <xf numFmtId="0" fontId="32" fillId="0" borderId="1" xfId="0" quotePrefix="1" applyFont="1" applyFill="1" applyBorder="1" applyAlignment="1" applyProtection="1">
      <alignment horizontal="center" vertical="top"/>
    </xf>
    <xf numFmtId="0" fontId="33" fillId="0" borderId="0" xfId="0" applyFont="1" applyBorder="1" applyAlignment="1" applyProtection="1">
      <alignment horizontal="center" vertical="top"/>
    </xf>
    <xf numFmtId="164" fontId="32" fillId="0" borderId="1" xfId="0" applyNumberFormat="1" applyFont="1" applyFill="1" applyBorder="1" applyAlignment="1" applyProtection="1">
      <alignment horizontal="center" vertical="top" wrapText="1"/>
    </xf>
    <xf numFmtId="168" fontId="32" fillId="0" borderId="0" xfId="0" applyNumberFormat="1" applyFont="1" applyFill="1" applyBorder="1" applyAlignment="1" applyProtection="1">
      <alignment horizontal="center" vertical="top" wrapText="1"/>
    </xf>
    <xf numFmtId="2" fontId="32" fillId="0" borderId="1" xfId="0" applyNumberFormat="1" applyFont="1" applyBorder="1" applyAlignment="1" applyProtection="1">
      <alignment horizontal="center" vertical="top" shrinkToFit="1"/>
    </xf>
    <xf numFmtId="0" fontId="32" fillId="0" borderId="0" xfId="0" applyFont="1" applyBorder="1" applyAlignment="1" applyProtection="1">
      <alignment horizontal="left" vertical="top"/>
    </xf>
    <xf numFmtId="2" fontId="30" fillId="0" borderId="0" xfId="0" quotePrefix="1" applyNumberFormat="1" applyFont="1" applyProtection="1"/>
    <xf numFmtId="0" fontId="21" fillId="0" borderId="1" xfId="0" applyFont="1" applyBorder="1" applyAlignment="1" applyProtection="1">
      <alignment horizontal="left" vertical="top" wrapText="1"/>
    </xf>
    <xf numFmtId="0" fontId="21" fillId="0" borderId="1" xfId="0" applyFont="1" applyFill="1" applyBorder="1" applyAlignment="1" applyProtection="1">
      <alignment horizontal="center" vertical="top" wrapText="1"/>
    </xf>
    <xf numFmtId="0" fontId="33" fillId="0" borderId="0" xfId="0" applyFont="1" applyBorder="1" applyAlignment="1" applyProtection="1">
      <alignment horizontal="center" vertical="center" wrapText="1"/>
    </xf>
    <xf numFmtId="2" fontId="33" fillId="0" borderId="1" xfId="0" applyNumberFormat="1" applyFont="1" applyBorder="1" applyAlignment="1" applyProtection="1">
      <alignment horizontal="center" vertical="top" wrapText="1"/>
    </xf>
    <xf numFmtId="165" fontId="32" fillId="0" borderId="1" xfId="0" quotePrefix="1" applyNumberFormat="1" applyFont="1" applyFill="1" applyBorder="1" applyAlignment="1" applyProtection="1">
      <alignment horizontal="center" vertical="top"/>
    </xf>
    <xf numFmtId="2" fontId="33" fillId="0" borderId="0" xfId="0" applyNumberFormat="1" applyFont="1" applyBorder="1" applyAlignment="1" applyProtection="1">
      <alignment horizontal="center" vertical="top" wrapText="1"/>
    </xf>
    <xf numFmtId="0" fontId="33" fillId="0" borderId="1" xfId="0" applyFont="1" applyBorder="1" applyAlignment="1" applyProtection="1">
      <alignment horizontal="center" vertical="center" wrapText="1"/>
    </xf>
    <xf numFmtId="0" fontId="33" fillId="0" borderId="1" xfId="0" applyFont="1" applyBorder="1" applyAlignment="1" applyProtection="1">
      <alignment horizontal="center" vertical="center"/>
    </xf>
    <xf numFmtId="0" fontId="30" fillId="0" borderId="0" xfId="0" applyFont="1" applyAlignment="1" applyProtection="1">
      <alignment vertical="center"/>
    </xf>
    <xf numFmtId="0" fontId="33" fillId="0" borderId="1" xfId="0" applyFont="1" applyFill="1" applyBorder="1" applyAlignment="1" applyProtection="1">
      <alignment horizontal="center" vertical="center" wrapText="1"/>
    </xf>
    <xf numFmtId="0" fontId="21" fillId="0" borderId="1" xfId="0" applyFont="1" applyBorder="1" applyAlignment="1" applyProtection="1">
      <alignment horizontal="center" vertical="top" wrapText="1"/>
    </xf>
    <xf numFmtId="0" fontId="30" fillId="0" borderId="0" xfId="0" applyFont="1" applyBorder="1" applyProtection="1"/>
    <xf numFmtId="0" fontId="34" fillId="0" borderId="1" xfId="0" quotePrefix="1" applyFont="1" applyFill="1" applyBorder="1" applyAlignment="1" applyProtection="1">
      <alignment horizontal="center" vertical="top" wrapText="1"/>
    </xf>
    <xf numFmtId="0" fontId="32" fillId="0" borderId="0" xfId="0" quotePrefix="1" applyFont="1" applyFill="1" applyBorder="1" applyAlignment="1" applyProtection="1">
      <alignment horizontal="center" vertical="top" wrapText="1"/>
    </xf>
    <xf numFmtId="168" fontId="33" fillId="0" borderId="1" xfId="0" applyNumberFormat="1" applyFont="1" applyBorder="1" applyAlignment="1" applyProtection="1">
      <alignment horizontal="center" vertical="top"/>
    </xf>
    <xf numFmtId="168" fontId="32" fillId="0" borderId="1" xfId="0" applyNumberFormat="1" applyFont="1" applyBorder="1" applyAlignment="1" applyProtection="1">
      <alignment horizontal="center" vertical="top"/>
    </xf>
    <xf numFmtId="165" fontId="32" fillId="0" borderId="0" xfId="0" applyNumberFormat="1" applyFont="1" applyBorder="1" applyAlignment="1" applyProtection="1">
      <alignment horizontal="center" vertical="top" wrapText="1"/>
    </xf>
    <xf numFmtId="0" fontId="33" fillId="0" borderId="1" xfId="0" applyFont="1" applyFill="1" applyBorder="1" applyAlignment="1" applyProtection="1">
      <alignment horizontal="center" vertical="top"/>
    </xf>
    <xf numFmtId="0" fontId="21" fillId="0" borderId="1" xfId="0" applyFont="1" applyFill="1" applyBorder="1" applyAlignment="1" applyProtection="1">
      <alignment vertical="center" wrapText="1"/>
    </xf>
    <xf numFmtId="0" fontId="33" fillId="0" borderId="0" xfId="0" applyFont="1" applyFill="1" applyBorder="1" applyAlignment="1" applyProtection="1">
      <alignment horizontal="center" vertical="center" wrapText="1"/>
    </xf>
    <xf numFmtId="0" fontId="10" fillId="0" borderId="4" xfId="0" applyFont="1" applyBorder="1" applyAlignment="1" applyProtection="1">
      <alignment vertical="top" wrapText="1"/>
    </xf>
    <xf numFmtId="0" fontId="32" fillId="0" borderId="4" xfId="0" applyFont="1" applyBorder="1" applyAlignment="1" applyProtection="1">
      <alignment horizontal="center" vertical="top"/>
    </xf>
    <xf numFmtId="1" fontId="32" fillId="0" borderId="1" xfId="0" quotePrefix="1" applyNumberFormat="1" applyFont="1" applyFill="1" applyBorder="1" applyAlignment="1" applyProtection="1">
      <alignment horizontal="center" vertical="top"/>
    </xf>
    <xf numFmtId="0" fontId="16" fillId="0" borderId="1" xfId="0" applyFont="1" applyBorder="1" applyAlignment="1" applyProtection="1">
      <alignment horizontal="left" vertical="top" wrapText="1"/>
    </xf>
    <xf numFmtId="0" fontId="30" fillId="0" borderId="0" xfId="0" applyFont="1" applyBorder="1" applyAlignment="1" applyProtection="1">
      <alignment horizontal="left" vertical="top"/>
    </xf>
    <xf numFmtId="37" fontId="32" fillId="0" borderId="1" xfId="4" applyNumberFormat="1" applyFont="1" applyBorder="1" applyAlignment="1" applyProtection="1">
      <alignment horizontal="center" vertical="top"/>
    </xf>
    <xf numFmtId="37" fontId="32" fillId="0" borderId="1" xfId="4" applyNumberFormat="1" applyFont="1" applyFill="1" applyBorder="1" applyAlignment="1" applyProtection="1">
      <alignment horizontal="center" vertical="top"/>
    </xf>
    <xf numFmtId="0" fontId="16" fillId="0" borderId="5" xfId="0" applyFont="1" applyBorder="1" applyAlignment="1" applyProtection="1">
      <alignment vertical="top" wrapText="1"/>
    </xf>
    <xf numFmtId="0" fontId="32" fillId="0" borderId="5" xfId="0" applyFont="1" applyBorder="1" applyAlignment="1" applyProtection="1">
      <alignment horizontal="center" vertical="top"/>
    </xf>
    <xf numFmtId="167" fontId="32" fillId="0" borderId="0" xfId="0" quotePrefix="1" applyNumberFormat="1" applyFont="1" applyBorder="1" applyAlignment="1" applyProtection="1">
      <alignment horizontal="center" vertical="top" shrinkToFit="1"/>
    </xf>
    <xf numFmtId="168" fontId="33" fillId="0" borderId="0" xfId="0" applyNumberFormat="1" applyFont="1" applyBorder="1" applyAlignment="1" applyProtection="1">
      <alignment horizontal="center" vertical="top"/>
    </xf>
    <xf numFmtId="0" fontId="8" fillId="0" borderId="0" xfId="0" applyFont="1" applyAlignment="1" applyProtection="1">
      <alignment horizontal="center" vertical="top"/>
    </xf>
    <xf numFmtId="0" fontId="24" fillId="0" borderId="0" xfId="0" applyFont="1" applyAlignment="1" applyProtection="1">
      <alignment horizontal="left" vertical="top"/>
    </xf>
    <xf numFmtId="0" fontId="8"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0" fontId="37" fillId="0" borderId="0" xfId="0" applyFont="1" applyFill="1" applyBorder="1" applyAlignment="1" applyProtection="1">
      <alignment horizontal="left" vertical="center"/>
    </xf>
    <xf numFmtId="0" fontId="24" fillId="0" borderId="0" xfId="0" applyFont="1" applyFill="1" applyBorder="1" applyAlignment="1" applyProtection="1">
      <alignment horizontal="left" vertical="top"/>
    </xf>
    <xf numFmtId="0" fontId="66" fillId="0" borderId="1" xfId="0" applyFont="1" applyFill="1" applyBorder="1" applyAlignment="1" applyProtection="1">
      <alignment horizontal="center" vertical="top" wrapText="1"/>
    </xf>
    <xf numFmtId="0" fontId="56" fillId="0" borderId="1" xfId="0" applyFont="1" applyFill="1" applyBorder="1" applyAlignment="1" applyProtection="1">
      <alignment horizontal="center" vertical="top" wrapText="1"/>
    </xf>
    <xf numFmtId="0" fontId="56" fillId="0" borderId="0" xfId="0" applyFont="1" applyFill="1" applyProtection="1"/>
    <xf numFmtId="2" fontId="56" fillId="0" borderId="1" xfId="0" applyNumberFormat="1" applyFont="1" applyFill="1" applyBorder="1" applyAlignment="1" applyProtection="1">
      <alignment horizontal="center" vertical="center" wrapText="1"/>
    </xf>
    <xf numFmtId="0" fontId="56" fillId="0" borderId="1" xfId="0" applyFont="1" applyFill="1" applyBorder="1" applyAlignment="1" applyProtection="1">
      <alignment horizontal="center" vertical="center"/>
    </xf>
    <xf numFmtId="0" fontId="56" fillId="0" borderId="1" xfId="0" applyFont="1" applyFill="1" applyBorder="1" applyAlignment="1" applyProtection="1">
      <alignment horizontal="center" vertical="top"/>
    </xf>
    <xf numFmtId="2" fontId="56" fillId="0" borderId="1" xfId="0" applyNumberFormat="1" applyFont="1" applyFill="1" applyBorder="1" applyAlignment="1" applyProtection="1">
      <alignment horizontal="center" vertical="center"/>
    </xf>
    <xf numFmtId="2" fontId="56" fillId="0" borderId="1" xfId="0" applyNumberFormat="1" applyFont="1" applyFill="1" applyBorder="1" applyAlignment="1" applyProtection="1">
      <alignment horizontal="center" wrapText="1"/>
    </xf>
    <xf numFmtId="0" fontId="56" fillId="0" borderId="5" xfId="0" applyFont="1" applyFill="1" applyBorder="1" applyAlignment="1" applyProtection="1">
      <alignment horizontal="center" vertical="top"/>
    </xf>
    <xf numFmtId="0" fontId="8" fillId="0" borderId="0" xfId="0" applyFont="1" applyAlignment="1" applyProtection="1"/>
    <xf numFmtId="0" fontId="58" fillId="0" borderId="0" xfId="0" applyFont="1" applyAlignment="1" applyProtection="1">
      <alignment horizontal="center" wrapText="1"/>
    </xf>
    <xf numFmtId="0" fontId="8" fillId="0" borderId="0" xfId="0" applyFont="1" applyAlignment="1" applyProtection="1">
      <alignment horizontal="center" vertical="top" wrapText="1"/>
    </xf>
    <xf numFmtId="0" fontId="17" fillId="0" borderId="6" xfId="0" applyFont="1" applyFill="1" applyBorder="1" applyAlignment="1" applyProtection="1">
      <alignment horizontal="left" vertical="center" wrapText="1"/>
    </xf>
    <xf numFmtId="0" fontId="18" fillId="0" borderId="27" xfId="0" applyFont="1" applyFill="1" applyBorder="1" applyAlignment="1" applyProtection="1">
      <alignment horizontal="center" vertical="top" wrapText="1"/>
    </xf>
    <xf numFmtId="0" fontId="18" fillId="0" borderId="6" xfId="0" applyFont="1" applyFill="1" applyBorder="1" applyAlignment="1" applyProtection="1">
      <alignment horizontal="center" vertical="top" wrapText="1"/>
    </xf>
    <xf numFmtId="0" fontId="31" fillId="0" borderId="0" xfId="0" applyFont="1" applyFill="1" applyBorder="1" applyAlignment="1" applyProtection="1">
      <alignment horizontal="center" vertical="top" wrapText="1"/>
    </xf>
    <xf numFmtId="0" fontId="31" fillId="0" borderId="27" xfId="0" applyFont="1" applyFill="1" applyBorder="1" applyAlignment="1" applyProtection="1">
      <alignment horizontal="center" vertical="top" wrapText="1"/>
    </xf>
    <xf numFmtId="0" fontId="31" fillId="0" borderId="6" xfId="0" applyFont="1" applyFill="1" applyBorder="1" applyAlignment="1" applyProtection="1">
      <alignment horizontal="center" vertical="top" wrapText="1"/>
    </xf>
    <xf numFmtId="1" fontId="32" fillId="0" borderId="27" xfId="0" applyNumberFormat="1" applyFont="1" applyFill="1" applyBorder="1" applyAlignment="1" applyProtection="1">
      <alignment horizontal="center" vertical="top" shrinkToFit="1"/>
    </xf>
    <xf numFmtId="1" fontId="32" fillId="0" borderId="6" xfId="0" applyNumberFormat="1" applyFont="1" applyFill="1" applyBorder="1" applyAlignment="1" applyProtection="1">
      <alignment horizontal="center" vertical="top" shrinkToFit="1"/>
    </xf>
    <xf numFmtId="0" fontId="33" fillId="0" borderId="27" xfId="0" applyFont="1" applyFill="1" applyBorder="1" applyAlignment="1" applyProtection="1">
      <alignment horizontal="center" vertical="top" wrapText="1"/>
    </xf>
    <xf numFmtId="0" fontId="33" fillId="0" borderId="6" xfId="0" applyFont="1" applyFill="1" applyBorder="1" applyAlignment="1" applyProtection="1">
      <alignment horizontal="center" vertical="top" wrapText="1"/>
    </xf>
    <xf numFmtId="165" fontId="32" fillId="0" borderId="27" xfId="0" applyNumberFormat="1" applyFont="1" applyFill="1" applyBorder="1" applyAlignment="1" applyProtection="1">
      <alignment horizontal="center" vertical="top" shrinkToFit="1"/>
    </xf>
    <xf numFmtId="166" fontId="32" fillId="0" borderId="27" xfId="0" applyNumberFormat="1" applyFont="1" applyFill="1" applyBorder="1" applyAlignment="1" applyProtection="1">
      <alignment horizontal="center" vertical="top" shrinkToFit="1"/>
    </xf>
    <xf numFmtId="3" fontId="32" fillId="0" borderId="0" xfId="0" applyNumberFormat="1" applyFont="1" applyFill="1" applyBorder="1" applyAlignment="1" applyProtection="1">
      <alignment horizontal="center" vertical="top" wrapText="1"/>
    </xf>
    <xf numFmtId="1" fontId="32" fillId="0" borderId="0" xfId="0" quotePrefix="1" applyNumberFormat="1" applyFont="1" applyFill="1" applyBorder="1" applyAlignment="1" applyProtection="1">
      <alignment horizontal="center" vertical="top" shrinkToFit="1"/>
    </xf>
    <xf numFmtId="0" fontId="33" fillId="0" borderId="1" xfId="0" quotePrefix="1" applyFont="1" applyFill="1" applyBorder="1" applyAlignment="1" applyProtection="1">
      <alignment horizontal="center" vertical="top" wrapText="1"/>
    </xf>
    <xf numFmtId="2" fontId="32" fillId="0" borderId="27" xfId="0" applyNumberFormat="1" applyFont="1" applyFill="1" applyBorder="1" applyAlignment="1" applyProtection="1">
      <alignment horizontal="center" vertical="top" shrinkToFit="1"/>
    </xf>
    <xf numFmtId="164" fontId="32" fillId="0" borderId="27" xfId="0" applyNumberFormat="1" applyFont="1" applyFill="1" applyBorder="1" applyAlignment="1" applyProtection="1">
      <alignment horizontal="center" vertical="top" shrinkToFit="1"/>
    </xf>
    <xf numFmtId="168" fontId="32" fillId="0" borderId="27" xfId="0" applyNumberFormat="1" applyFont="1" applyFill="1" applyBorder="1" applyAlignment="1" applyProtection="1">
      <alignment horizontal="center" vertical="top" shrinkToFit="1"/>
    </xf>
    <xf numFmtId="167" fontId="32" fillId="0" borderId="27" xfId="0" applyNumberFormat="1" applyFont="1" applyFill="1" applyBorder="1" applyAlignment="1" applyProtection="1">
      <alignment horizontal="center" vertical="top" shrinkToFit="1"/>
    </xf>
    <xf numFmtId="3" fontId="32" fillId="0" borderId="27" xfId="0" applyNumberFormat="1" applyFont="1" applyFill="1" applyBorder="1" applyAlignment="1" applyProtection="1">
      <alignment horizontal="center" vertical="top" shrinkToFit="1"/>
    </xf>
    <xf numFmtId="168" fontId="33" fillId="0" borderId="0" xfId="0" applyNumberFormat="1" applyFont="1" applyFill="1" applyBorder="1" applyAlignment="1" applyProtection="1">
      <alignment horizontal="center" vertical="top" wrapText="1"/>
    </xf>
    <xf numFmtId="3" fontId="32" fillId="0" borderId="1" xfId="0" quotePrefix="1" applyNumberFormat="1" applyFont="1" applyBorder="1" applyAlignment="1" applyProtection="1">
      <alignment horizontal="center" vertical="top" wrapText="1"/>
    </xf>
    <xf numFmtId="0" fontId="32" fillId="0" borderId="1" xfId="0" quotePrefix="1" applyFont="1" applyBorder="1" applyAlignment="1" applyProtection="1">
      <alignment horizontal="center" vertical="top"/>
    </xf>
    <xf numFmtId="3" fontId="32" fillId="0" borderId="0" xfId="0" quotePrefix="1" applyNumberFormat="1" applyFont="1" applyFill="1" applyBorder="1" applyAlignment="1" applyProtection="1">
      <alignment horizontal="center" vertical="top" wrapText="1"/>
    </xf>
    <xf numFmtId="165" fontId="32" fillId="0" borderId="6" xfId="0" applyNumberFormat="1" applyFont="1" applyFill="1" applyBorder="1" applyAlignment="1" applyProtection="1">
      <alignment horizontal="center" vertical="top" shrinkToFit="1"/>
    </xf>
    <xf numFmtId="2" fontId="33" fillId="0" borderId="1" xfId="0" quotePrefix="1" applyNumberFormat="1" applyFont="1" applyBorder="1" applyAlignment="1" applyProtection="1">
      <alignment horizontal="center" vertical="top"/>
    </xf>
    <xf numFmtId="1" fontId="32" fillId="0" borderId="1" xfId="0" applyNumberFormat="1" applyFont="1" applyBorder="1" applyAlignment="1" applyProtection="1">
      <alignment horizontal="center" vertical="top" wrapText="1"/>
    </xf>
    <xf numFmtId="0" fontId="33" fillId="0" borderId="1" xfId="0" quotePrefix="1" applyFont="1" applyBorder="1" applyAlignment="1" applyProtection="1">
      <alignment horizontal="center" vertical="top" wrapText="1"/>
    </xf>
    <xf numFmtId="2" fontId="33" fillId="0" borderId="0" xfId="0" applyNumberFormat="1" applyFont="1" applyFill="1" applyBorder="1" applyAlignment="1" applyProtection="1">
      <alignment horizontal="center" vertical="top"/>
    </xf>
    <xf numFmtId="2" fontId="32" fillId="0" borderId="0" xfId="0" applyNumberFormat="1" applyFont="1" applyFill="1" applyBorder="1" applyAlignment="1" applyProtection="1">
      <alignment horizontal="center" vertical="top" wrapText="1"/>
    </xf>
    <xf numFmtId="3" fontId="33" fillId="0" borderId="6" xfId="0" applyNumberFormat="1" applyFont="1" applyFill="1" applyBorder="1" applyAlignment="1" applyProtection="1">
      <alignment horizontal="center" vertical="top" wrapText="1"/>
    </xf>
    <xf numFmtId="169" fontId="32" fillId="0" borderId="27" xfId="0" applyNumberFormat="1" applyFont="1" applyFill="1" applyBorder="1" applyAlignment="1" applyProtection="1">
      <alignment horizontal="center" vertical="top" shrinkToFit="1"/>
    </xf>
    <xf numFmtId="170" fontId="32" fillId="0" borderId="27" xfId="0" applyNumberFormat="1" applyFont="1" applyFill="1" applyBorder="1" applyAlignment="1" applyProtection="1">
      <alignment horizontal="center" vertical="top" shrinkToFit="1"/>
    </xf>
    <xf numFmtId="3" fontId="32" fillId="0" borderId="6" xfId="0" applyNumberFormat="1" applyFont="1" applyFill="1" applyBorder="1" applyAlignment="1" applyProtection="1">
      <alignment horizontal="center" vertical="top" shrinkToFit="1"/>
    </xf>
    <xf numFmtId="172" fontId="32" fillId="0" borderId="27" xfId="0" applyNumberFormat="1" applyFont="1" applyFill="1" applyBorder="1" applyAlignment="1" applyProtection="1">
      <alignment horizontal="center" vertical="top" shrinkToFit="1"/>
    </xf>
    <xf numFmtId="173" fontId="32" fillId="0" borderId="0" xfId="0" applyNumberFormat="1" applyFont="1" applyFill="1" applyBorder="1" applyAlignment="1" applyProtection="1">
      <alignment horizontal="center" vertical="top" wrapText="1"/>
    </xf>
    <xf numFmtId="164" fontId="33" fillId="0" borderId="0" xfId="0" applyNumberFormat="1" applyFont="1" applyFill="1" applyBorder="1" applyAlignment="1" applyProtection="1">
      <alignment horizontal="center" vertical="top"/>
    </xf>
    <xf numFmtId="2" fontId="32" fillId="0" borderId="6" xfId="0" applyNumberFormat="1" applyFont="1" applyFill="1" applyBorder="1" applyAlignment="1" applyProtection="1">
      <alignment horizontal="center" vertical="top" shrinkToFit="1"/>
    </xf>
    <xf numFmtId="0" fontId="32" fillId="0" borderId="27" xfId="0" applyFont="1" applyFill="1" applyBorder="1" applyAlignment="1" applyProtection="1">
      <alignment horizontal="left" vertical="top"/>
    </xf>
    <xf numFmtId="0" fontId="33" fillId="0" borderId="0" xfId="0" quotePrefix="1" applyFont="1" applyFill="1" applyBorder="1" applyAlignment="1" applyProtection="1">
      <alignment horizontal="center" vertical="center" wrapText="1"/>
    </xf>
    <xf numFmtId="0" fontId="32" fillId="0" borderId="1" xfId="0" quotePrefix="1" applyFont="1" applyBorder="1" applyAlignment="1" applyProtection="1">
      <alignment horizontal="center" vertical="top" wrapText="1"/>
    </xf>
    <xf numFmtId="1" fontId="33" fillId="0" borderId="1" xfId="0" applyNumberFormat="1" applyFont="1" applyBorder="1" applyAlignment="1" applyProtection="1">
      <alignment horizontal="center" vertical="top" wrapText="1"/>
    </xf>
    <xf numFmtId="165" fontId="33" fillId="0" borderId="1" xfId="0" applyNumberFormat="1" applyFont="1" applyBorder="1" applyAlignment="1" applyProtection="1">
      <alignment horizontal="center" vertical="top" wrapText="1"/>
    </xf>
    <xf numFmtId="0" fontId="32" fillId="0" borderId="1" xfId="0" quotePrefix="1" applyFont="1" applyFill="1" applyBorder="1" applyAlignment="1" applyProtection="1">
      <alignment horizontal="center" vertical="top" wrapText="1"/>
    </xf>
    <xf numFmtId="0" fontId="33" fillId="0" borderId="0" xfId="0" quotePrefix="1" applyFont="1" applyFill="1" applyBorder="1" applyAlignment="1" applyProtection="1">
      <alignment horizontal="center" vertical="top" wrapText="1"/>
    </xf>
    <xf numFmtId="165" fontId="32" fillId="0" borderId="0" xfId="0" quotePrefix="1" applyNumberFormat="1" applyFont="1" applyFill="1" applyBorder="1" applyAlignment="1" applyProtection="1">
      <alignment horizontal="center" vertical="top" wrapText="1"/>
    </xf>
    <xf numFmtId="2" fontId="32" fillId="0" borderId="1" xfId="0" quotePrefix="1" applyNumberFormat="1" applyFont="1" applyFill="1" applyBorder="1" applyAlignment="1" applyProtection="1">
      <alignment horizontal="center" vertical="top"/>
    </xf>
    <xf numFmtId="1" fontId="32" fillId="0" borderId="6" xfId="0" applyNumberFormat="1" applyFont="1" applyFill="1" applyBorder="1" applyAlignment="1" applyProtection="1">
      <alignment horizontal="center" vertical="top"/>
    </xf>
    <xf numFmtId="167" fontId="32" fillId="0" borderId="27" xfId="0" quotePrefix="1" applyNumberFormat="1" applyFont="1" applyFill="1" applyBorder="1" applyAlignment="1" applyProtection="1">
      <alignment horizontal="center" vertical="top" shrinkToFit="1"/>
    </xf>
    <xf numFmtId="165" fontId="33" fillId="0" borderId="1" xfId="0" applyNumberFormat="1" applyFont="1" applyBorder="1" applyAlignment="1" applyProtection="1">
      <alignment horizontal="center" vertical="top"/>
    </xf>
    <xf numFmtId="0" fontId="7" fillId="0" borderId="0" xfId="0" applyFont="1" applyFill="1" applyProtection="1"/>
    <xf numFmtId="0" fontId="7" fillId="0" borderId="0" xfId="0" applyFont="1" applyFill="1" applyAlignment="1" applyProtection="1">
      <alignment horizontal="left" vertical="top"/>
    </xf>
    <xf numFmtId="0" fontId="7" fillId="0" borderId="0" xfId="0" applyFont="1" applyFill="1" applyBorder="1" applyAlignment="1" applyProtection="1">
      <alignment horizontal="left" vertical="center"/>
    </xf>
    <xf numFmtId="0" fontId="49" fillId="0" borderId="0" xfId="0" applyFont="1" applyFill="1" applyBorder="1" applyAlignment="1" applyProtection="1">
      <alignment horizontal="left" vertical="center"/>
    </xf>
    <xf numFmtId="0" fontId="31" fillId="0" borderId="2" xfId="0" applyFont="1" applyBorder="1" applyAlignment="1" applyProtection="1">
      <alignment horizontal="right" vertical="top" wrapText="1"/>
    </xf>
    <xf numFmtId="0" fontId="31" fillId="0" borderId="1" xfId="0" applyFont="1" applyFill="1" applyBorder="1" applyAlignment="1" applyProtection="1">
      <alignment horizontal="center" vertical="top" wrapText="1"/>
    </xf>
    <xf numFmtId="0" fontId="48" fillId="0" borderId="1" xfId="0" applyFont="1" applyFill="1" applyBorder="1" applyAlignment="1" applyProtection="1">
      <alignment horizontal="center" vertical="top" wrapText="1"/>
    </xf>
    <xf numFmtId="0" fontId="20" fillId="0" borderId="1" xfId="0" applyFont="1" applyFill="1" applyBorder="1" applyAlignment="1" applyProtection="1">
      <alignment horizontal="center" vertical="top" wrapText="1"/>
    </xf>
    <xf numFmtId="0" fontId="10" fillId="0" borderId="1" xfId="0" applyFont="1" applyBorder="1" applyAlignment="1" applyProtection="1">
      <alignment horizontal="center" vertical="top" wrapText="1"/>
    </xf>
    <xf numFmtId="0" fontId="11" fillId="0" borderId="1" xfId="0" applyFont="1" applyFill="1" applyBorder="1" applyAlignment="1" applyProtection="1">
      <alignment horizontal="center" vertical="center" wrapText="1"/>
    </xf>
    <xf numFmtId="164" fontId="32" fillId="0" borderId="1" xfId="0" applyNumberFormat="1" applyFont="1" applyBorder="1" applyAlignment="1" applyProtection="1">
      <alignment horizontal="center" vertical="top" shrinkToFit="1"/>
    </xf>
    <xf numFmtId="166" fontId="32" fillId="0" borderId="1" xfId="0" applyNumberFormat="1" applyFont="1" applyBorder="1" applyAlignment="1" applyProtection="1">
      <alignment horizontal="center" vertical="top" shrinkToFit="1"/>
    </xf>
    <xf numFmtId="1" fontId="32" fillId="0" borderId="1" xfId="0" quotePrefix="1" applyNumberFormat="1" applyFont="1" applyBorder="1" applyAlignment="1" applyProtection="1">
      <alignment horizontal="center" vertical="top" shrinkToFit="1"/>
    </xf>
    <xf numFmtId="167" fontId="32" fillId="0" borderId="1" xfId="0" applyNumberFormat="1" applyFont="1" applyBorder="1" applyAlignment="1" applyProtection="1">
      <alignment horizontal="center" vertical="top" shrinkToFit="1"/>
    </xf>
    <xf numFmtId="168" fontId="32" fillId="0" borderId="1" xfId="0" applyNumberFormat="1" applyFont="1" applyBorder="1" applyAlignment="1" applyProtection="1">
      <alignment horizontal="center" vertical="top" shrinkToFit="1"/>
    </xf>
    <xf numFmtId="169" fontId="32" fillId="0" borderId="1" xfId="0" applyNumberFormat="1" applyFont="1" applyBorder="1" applyAlignment="1" applyProtection="1">
      <alignment horizontal="center" vertical="top" shrinkToFit="1"/>
    </xf>
    <xf numFmtId="11" fontId="32" fillId="0" borderId="1" xfId="0" applyNumberFormat="1" applyFont="1" applyBorder="1" applyAlignment="1" applyProtection="1">
      <alignment horizontal="center" vertical="top" shrinkToFit="1"/>
    </xf>
    <xf numFmtId="171" fontId="32" fillId="0" borderId="1" xfId="0" applyNumberFormat="1" applyFont="1" applyBorder="1" applyAlignment="1" applyProtection="1">
      <alignment horizontal="center" vertical="top" shrinkToFit="1"/>
    </xf>
    <xf numFmtId="170" fontId="32" fillId="0" borderId="1" xfId="0" applyNumberFormat="1" applyFont="1" applyBorder="1" applyAlignment="1" applyProtection="1">
      <alignment horizontal="center" vertical="top" shrinkToFit="1"/>
    </xf>
    <xf numFmtId="0" fontId="33" fillId="0" borderId="4" xfId="0" applyFont="1" applyBorder="1" applyAlignment="1" applyProtection="1">
      <alignment horizontal="center" vertical="top" wrapText="1"/>
    </xf>
    <xf numFmtId="0" fontId="33" fillId="0" borderId="5" xfId="0" applyFont="1" applyBorder="1" applyAlignment="1" applyProtection="1">
      <alignment horizontal="center" vertical="top" wrapText="1"/>
    </xf>
    <xf numFmtId="167" fontId="32" fillId="0" borderId="1" xfId="0" quotePrefix="1" applyNumberFormat="1" applyFont="1" applyBorder="1" applyAlignment="1" applyProtection="1">
      <alignment horizontal="center" vertical="top" shrinkToFit="1"/>
    </xf>
    <xf numFmtId="2" fontId="56" fillId="0" borderId="0" xfId="0" applyNumberFormat="1" applyFont="1" applyAlignment="1" applyProtection="1">
      <alignment vertical="top"/>
    </xf>
    <xf numFmtId="2" fontId="17"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vertical="top"/>
    </xf>
    <xf numFmtId="0" fontId="17" fillId="0" borderId="0" xfId="0" applyFont="1" applyFill="1" applyProtection="1"/>
    <xf numFmtId="2" fontId="33" fillId="0" borderId="1" xfId="0" quotePrefix="1" applyNumberFormat="1" applyFont="1" applyBorder="1" applyAlignment="1" applyProtection="1">
      <alignment horizontal="center" vertical="top" wrapText="1"/>
    </xf>
    <xf numFmtId="164" fontId="33" fillId="0" borderId="1" xfId="0" applyNumberFormat="1" applyFont="1" applyBorder="1" applyAlignment="1" applyProtection="1">
      <alignment horizontal="center" vertical="top" wrapText="1"/>
    </xf>
    <xf numFmtId="0" fontId="30" fillId="0" borderId="0" xfId="0" applyFont="1" applyAlignment="1" applyProtection="1">
      <alignment vertical="top"/>
    </xf>
    <xf numFmtId="1" fontId="32" fillId="0" borderId="1" xfId="0" applyNumberFormat="1" applyFont="1" applyBorder="1" applyAlignment="1" applyProtection="1">
      <alignment horizontal="center" vertical="top"/>
    </xf>
    <xf numFmtId="168" fontId="33" fillId="0" borderId="1" xfId="0" applyNumberFormat="1" applyFont="1" applyBorder="1" applyAlignment="1" applyProtection="1">
      <alignment horizontal="center" vertical="top" wrapText="1"/>
    </xf>
    <xf numFmtId="165" fontId="32" fillId="0" borderId="1" xfId="0" applyNumberFormat="1" applyFont="1" applyBorder="1" applyAlignment="1" applyProtection="1">
      <alignment horizontal="center" vertical="top" wrapText="1"/>
    </xf>
    <xf numFmtId="168" fontId="32" fillId="0" borderId="1" xfId="0" applyNumberFormat="1" applyFont="1" applyBorder="1" applyAlignment="1" applyProtection="1">
      <alignment horizontal="center" vertical="top" wrapText="1"/>
    </xf>
    <xf numFmtId="167" fontId="32" fillId="0" borderId="1" xfId="0" applyNumberFormat="1" applyFont="1" applyBorder="1" applyAlignment="1" applyProtection="1">
      <alignment horizontal="center" vertical="top"/>
    </xf>
    <xf numFmtId="173" fontId="32" fillId="0" borderId="1" xfId="0" applyNumberFormat="1" applyFont="1" applyBorder="1" applyAlignment="1" applyProtection="1">
      <alignment horizontal="center" vertical="top"/>
    </xf>
    <xf numFmtId="164" fontId="32" fillId="0" borderId="1" xfId="0" applyNumberFormat="1" applyFont="1" applyBorder="1" applyAlignment="1" applyProtection="1">
      <alignment horizontal="center" vertical="top" wrapText="1"/>
    </xf>
    <xf numFmtId="4" fontId="33" fillId="0" borderId="1" xfId="0" applyNumberFormat="1" applyFont="1" applyBorder="1" applyAlignment="1" applyProtection="1">
      <alignment horizontal="center" vertical="top"/>
    </xf>
    <xf numFmtId="4" fontId="33" fillId="0" borderId="1" xfId="0" applyNumberFormat="1" applyFont="1" applyBorder="1" applyAlignment="1" applyProtection="1">
      <alignment horizontal="center" vertical="top" wrapText="1"/>
    </xf>
    <xf numFmtId="167" fontId="32" fillId="0" borderId="1" xfId="0" applyNumberFormat="1" applyFont="1" applyBorder="1" applyAlignment="1" applyProtection="1">
      <alignment horizontal="center" vertical="top" wrapText="1"/>
    </xf>
    <xf numFmtId="173" fontId="32" fillId="0" borderId="1" xfId="0" applyNumberFormat="1" applyFont="1" applyBorder="1" applyAlignment="1" applyProtection="1">
      <alignment horizontal="center" vertical="top" wrapText="1"/>
    </xf>
    <xf numFmtId="164" fontId="33" fillId="0" borderId="1" xfId="0" applyNumberFormat="1" applyFont="1" applyBorder="1" applyAlignment="1" applyProtection="1">
      <alignment horizontal="center" vertical="top"/>
    </xf>
    <xf numFmtId="0" fontId="33" fillId="0" borderId="1" xfId="0" quotePrefix="1" applyFont="1" applyBorder="1" applyAlignment="1" applyProtection="1">
      <alignment horizontal="center" vertical="center" wrapText="1"/>
    </xf>
    <xf numFmtId="169" fontId="32" fillId="0" borderId="1" xfId="0" applyNumberFormat="1" applyFont="1" applyBorder="1" applyAlignment="1" applyProtection="1">
      <alignment horizontal="center" vertical="top" wrapText="1"/>
    </xf>
    <xf numFmtId="169" fontId="33" fillId="0" borderId="1" xfId="0" applyNumberFormat="1" applyFont="1" applyBorder="1" applyAlignment="1" applyProtection="1">
      <alignment horizontal="center" vertical="top" wrapText="1"/>
    </xf>
    <xf numFmtId="3" fontId="32" fillId="0" borderId="1" xfId="0" quotePrefix="1" applyNumberFormat="1" applyFont="1" applyBorder="1" applyAlignment="1" applyProtection="1">
      <alignment horizontal="center" vertical="top" shrinkToFit="1"/>
    </xf>
    <xf numFmtId="165" fontId="32" fillId="0" borderId="1" xfId="0" quotePrefix="1" applyNumberFormat="1" applyFont="1" applyBorder="1" applyAlignment="1" applyProtection="1">
      <alignment horizontal="center" vertical="top" wrapText="1"/>
    </xf>
    <xf numFmtId="0" fontId="30" fillId="0" borderId="0" xfId="0" applyFont="1" applyAlignment="1" applyProtection="1">
      <alignment horizontal="left" vertical="top"/>
    </xf>
    <xf numFmtId="2" fontId="3" fillId="12" borderId="0" xfId="5" applyNumberFormat="1" applyFill="1"/>
    <xf numFmtId="164" fontId="33" fillId="0" borderId="1" xfId="0" applyNumberFormat="1" applyFont="1" applyFill="1" applyBorder="1" applyAlignment="1" applyProtection="1">
      <alignment horizontal="center" vertical="top" wrapText="1"/>
    </xf>
    <xf numFmtId="0" fontId="50" fillId="0" borderId="0" xfId="0" applyFont="1" applyFill="1" applyBorder="1" applyAlignment="1">
      <alignment horizontal="center" wrapText="1"/>
    </xf>
    <xf numFmtId="0" fontId="8" fillId="0" borderId="2" xfId="0" applyFont="1" applyBorder="1" applyAlignment="1" applyProtection="1">
      <alignment horizontal="left" vertical="center" wrapText="1"/>
    </xf>
    <xf numFmtId="0" fontId="8" fillId="0" borderId="6" xfId="0" applyFont="1" applyBorder="1" applyAlignment="1" applyProtection="1">
      <alignment horizontal="left" vertical="center" wrapText="1"/>
    </xf>
    <xf numFmtId="0" fontId="8" fillId="0" borderId="3" xfId="0" applyFont="1" applyBorder="1" applyAlignment="1" applyProtection="1">
      <alignment horizontal="left" vertical="center" wrapText="1"/>
    </xf>
    <xf numFmtId="0" fontId="37" fillId="0" borderId="2" xfId="0" applyFont="1" applyBorder="1" applyAlignment="1" applyProtection="1">
      <alignment horizontal="left" vertical="center" wrapText="1"/>
    </xf>
    <xf numFmtId="0" fontId="37" fillId="0" borderId="6" xfId="0" applyFont="1" applyBorder="1" applyAlignment="1" applyProtection="1">
      <alignment horizontal="left" vertical="center" wrapText="1"/>
    </xf>
    <xf numFmtId="0" fontId="37" fillId="0" borderId="3" xfId="0" applyFont="1" applyBorder="1" applyAlignment="1" applyProtection="1">
      <alignment horizontal="left" vertical="center" wrapText="1"/>
    </xf>
    <xf numFmtId="0" fontId="64" fillId="0" borderId="30" xfId="0" applyFont="1" applyBorder="1" applyAlignment="1" applyProtection="1">
      <alignment horizontal="left"/>
    </xf>
    <xf numFmtId="0" fontId="64" fillId="0" borderId="33" xfId="0" applyFont="1" applyBorder="1" applyAlignment="1" applyProtection="1">
      <alignment horizontal="left"/>
    </xf>
    <xf numFmtId="0" fontId="64" fillId="0" borderId="34" xfId="0" applyFont="1" applyBorder="1" applyAlignment="1" applyProtection="1">
      <alignment horizontal="left"/>
    </xf>
    <xf numFmtId="0" fontId="49" fillId="0" borderId="1" xfId="0" applyFont="1" applyBorder="1" applyAlignment="1" applyProtection="1">
      <alignment horizontal="left" vertical="top"/>
    </xf>
    <xf numFmtId="0" fontId="7" fillId="0" borderId="1" xfId="0" applyFont="1" applyFill="1" applyBorder="1" applyAlignment="1" applyProtection="1">
      <alignment horizontal="left" vertical="top"/>
    </xf>
    <xf numFmtId="0" fontId="7" fillId="2" borderId="1" xfId="0" applyFont="1" applyFill="1" applyBorder="1" applyAlignment="1" applyProtection="1">
      <alignment vertical="center" wrapText="1"/>
      <protection locked="0"/>
    </xf>
    <xf numFmtId="0" fontId="49" fillId="2" borderId="1" xfId="0" applyFont="1" applyFill="1" applyBorder="1" applyAlignment="1" applyProtection="1">
      <alignment horizontal="left" vertical="center"/>
      <protection locked="0"/>
    </xf>
    <xf numFmtId="0" fontId="7" fillId="2" borderId="1" xfId="0" applyFont="1" applyFill="1" applyBorder="1" applyAlignment="1" applyProtection="1">
      <alignment horizontal="left" vertical="center" wrapText="1"/>
      <protection locked="0"/>
    </xf>
    <xf numFmtId="49" fontId="1" fillId="2" borderId="2" xfId="3" applyNumberFormat="1" applyFont="1" applyFill="1" applyBorder="1" applyAlignment="1" applyProtection="1">
      <alignment horizontal="left"/>
      <protection locked="0"/>
    </xf>
    <xf numFmtId="49" fontId="1" fillId="2" borderId="3" xfId="3" applyNumberFormat="1" applyFont="1" applyFill="1" applyBorder="1" applyAlignment="1" applyProtection="1">
      <alignment horizontal="left"/>
      <protection locked="0"/>
    </xf>
    <xf numFmtId="0" fontId="58" fillId="0" borderId="29" xfId="0" applyFont="1" applyBorder="1" applyAlignment="1" applyProtection="1">
      <alignment horizontal="left" vertical="center"/>
    </xf>
    <xf numFmtId="0" fontId="58" fillId="0" borderId="32" xfId="0" applyFont="1" applyBorder="1" applyAlignment="1" applyProtection="1">
      <alignment horizontal="left" vertical="center"/>
    </xf>
    <xf numFmtId="0" fontId="58" fillId="0" borderId="35" xfId="0" applyFont="1" applyBorder="1" applyAlignment="1" applyProtection="1">
      <alignment horizontal="left" vertical="center"/>
    </xf>
    <xf numFmtId="0" fontId="7" fillId="0" borderId="2" xfId="0" applyFont="1" applyFill="1" applyBorder="1" applyAlignment="1" applyProtection="1">
      <alignment horizontal="left" vertical="top"/>
    </xf>
    <xf numFmtId="0" fontId="7" fillId="0" borderId="3" xfId="0" applyFont="1" applyFill="1" applyBorder="1" applyAlignment="1" applyProtection="1">
      <alignment horizontal="left" vertical="top"/>
    </xf>
    <xf numFmtId="0" fontId="48" fillId="0" borderId="0" xfId="0" applyFont="1" applyBorder="1" applyAlignment="1" applyProtection="1">
      <alignment wrapText="1"/>
    </xf>
    <xf numFmtId="0" fontId="48" fillId="0" borderId="0" xfId="0" applyFont="1" applyFill="1" applyAlignment="1" applyProtection="1">
      <alignment wrapText="1"/>
    </xf>
    <xf numFmtId="0" fontId="56" fillId="0" borderId="4" xfId="0" applyFont="1" applyBorder="1" applyAlignment="1" applyProtection="1">
      <alignment horizontal="left" vertical="top"/>
    </xf>
    <xf numFmtId="0" fontId="56" fillId="0" borderId="5" xfId="0" applyFont="1" applyBorder="1" applyAlignment="1" applyProtection="1">
      <alignment horizontal="left" vertical="top"/>
    </xf>
    <xf numFmtId="0" fontId="48" fillId="0" borderId="0" xfId="0" applyFont="1" applyAlignment="1" applyProtection="1">
      <alignment wrapText="1"/>
    </xf>
    <xf numFmtId="0" fontId="50" fillId="14" borderId="1" xfId="0" applyFont="1" applyFill="1" applyBorder="1" applyAlignment="1" applyProtection="1">
      <alignment horizontal="center" wrapText="1"/>
    </xf>
    <xf numFmtId="0" fontId="32" fillId="0" borderId="1" xfId="0" applyFont="1" applyBorder="1" applyAlignment="1" applyProtection="1">
      <alignment horizontal="left" vertical="top" wrapText="1"/>
    </xf>
    <xf numFmtId="0" fontId="56" fillId="0" borderId="4" xfId="0" applyFont="1" applyBorder="1" applyAlignment="1" applyProtection="1">
      <alignment horizontal="left" vertical="top" wrapText="1"/>
    </xf>
    <xf numFmtId="0" fontId="56" fillId="0" borderId="5" xfId="0" applyFont="1" applyBorder="1" applyAlignment="1" applyProtection="1">
      <alignment horizontal="left" vertical="top" wrapText="1"/>
    </xf>
    <xf numFmtId="0" fontId="17" fillId="0" borderId="0" xfId="0" applyFont="1" applyBorder="1" applyAlignment="1" applyProtection="1">
      <alignment horizontal="left" vertical="center"/>
    </xf>
    <xf numFmtId="0" fontId="64" fillId="0" borderId="28" xfId="0" applyFont="1" applyBorder="1" applyAlignment="1" applyProtection="1">
      <alignment horizontal="left"/>
    </xf>
    <xf numFmtId="0" fontId="64" fillId="0" borderId="0" xfId="0" applyFont="1" applyBorder="1" applyAlignment="1" applyProtection="1">
      <alignment horizontal="left"/>
    </xf>
    <xf numFmtId="0" fontId="58" fillId="0" borderId="2" xfId="0" applyFont="1" applyBorder="1" applyAlignment="1" applyProtection="1">
      <alignment horizontal="left" vertical="top"/>
    </xf>
    <xf numFmtId="0" fontId="58" fillId="0" borderId="3" xfId="0" applyFont="1" applyBorder="1" applyAlignment="1" applyProtection="1">
      <alignment horizontal="left" vertical="top"/>
    </xf>
    <xf numFmtId="0" fontId="56" fillId="0" borderId="1" xfId="0" applyFont="1" applyBorder="1" applyAlignment="1" applyProtection="1">
      <alignment horizontal="left" vertical="top" wrapText="1"/>
    </xf>
    <xf numFmtId="0" fontId="56" fillId="0" borderId="31" xfId="0" applyFont="1" applyBorder="1" applyAlignment="1" applyProtection="1">
      <alignment horizontal="left" vertical="top" wrapText="1"/>
    </xf>
    <xf numFmtId="0" fontId="32" fillId="0" borderId="4" xfId="0" applyFont="1" applyBorder="1" applyAlignment="1" applyProtection="1">
      <alignment horizontal="left" vertical="top" wrapText="1"/>
    </xf>
    <xf numFmtId="0" fontId="32" fillId="0" borderId="5" xfId="0" applyFont="1" applyBorder="1" applyAlignment="1" applyProtection="1">
      <alignment horizontal="left" vertical="top" wrapText="1"/>
    </xf>
    <xf numFmtId="0" fontId="56" fillId="0" borderId="34" xfId="0" applyFont="1" applyBorder="1" applyAlignment="1" applyProtection="1">
      <alignment horizontal="left" vertical="top"/>
    </xf>
    <xf numFmtId="0" fontId="56" fillId="0" borderId="35" xfId="0" applyFont="1" applyBorder="1" applyAlignment="1" applyProtection="1">
      <alignment horizontal="left" vertical="top"/>
    </xf>
    <xf numFmtId="0" fontId="56" fillId="0" borderId="34" xfId="0" applyFont="1" applyBorder="1" applyAlignment="1">
      <alignment horizontal="left" vertical="top"/>
    </xf>
    <xf numFmtId="0" fontId="56" fillId="0" borderId="35" xfId="0" applyFont="1" applyBorder="1" applyAlignment="1">
      <alignment horizontal="left" vertical="top"/>
    </xf>
    <xf numFmtId="0" fontId="32" fillId="0" borderId="4" xfId="0" applyFont="1" applyBorder="1" applyAlignment="1">
      <alignment horizontal="left" vertical="top" wrapText="1"/>
    </xf>
    <xf numFmtId="0" fontId="32" fillId="0" borderId="5" xfId="0" applyFont="1" applyBorder="1" applyAlignment="1">
      <alignment horizontal="left" vertical="top" wrapText="1"/>
    </xf>
    <xf numFmtId="0" fontId="56" fillId="0" borderId="1" xfId="0" applyFont="1" applyBorder="1" applyAlignment="1">
      <alignment horizontal="left" vertical="top" wrapText="1"/>
    </xf>
    <xf numFmtId="0" fontId="32" fillId="0" borderId="1" xfId="0" applyFont="1" applyBorder="1" applyAlignment="1">
      <alignment horizontal="left" vertical="top" wrapText="1"/>
    </xf>
    <xf numFmtId="0" fontId="56" fillId="0" borderId="4" xfId="0" applyFont="1" applyBorder="1" applyAlignment="1">
      <alignment horizontal="left" vertical="top" wrapText="1"/>
    </xf>
    <xf numFmtId="0" fontId="56" fillId="0" borderId="31" xfId="0" applyFont="1" applyBorder="1" applyAlignment="1">
      <alignment horizontal="left" vertical="top" wrapText="1"/>
    </xf>
    <xf numFmtId="0" fontId="56" fillId="0" borderId="5" xfId="0" applyFont="1" applyBorder="1" applyAlignment="1">
      <alignment horizontal="left" vertical="top" wrapText="1"/>
    </xf>
    <xf numFmtId="0" fontId="56" fillId="0" borderId="4" xfId="0" applyFont="1" applyBorder="1" applyAlignment="1">
      <alignment horizontal="left" vertical="top"/>
    </xf>
    <xf numFmtId="0" fontId="56" fillId="0" borderId="5" xfId="0" applyFont="1" applyBorder="1" applyAlignment="1">
      <alignment horizontal="left" vertical="top"/>
    </xf>
    <xf numFmtId="0" fontId="64" fillId="0" borderId="30" xfId="0" applyFont="1" applyBorder="1" applyAlignment="1">
      <alignment horizontal="left"/>
    </xf>
    <xf numFmtId="0" fontId="64" fillId="0" borderId="33" xfId="0" applyFont="1" applyBorder="1" applyAlignment="1">
      <alignment horizontal="left"/>
    </xf>
    <xf numFmtId="0" fontId="64" fillId="0" borderId="34" xfId="0" applyFont="1" applyBorder="1" applyAlignment="1">
      <alignment horizontal="left"/>
    </xf>
    <xf numFmtId="0" fontId="48" fillId="0" borderId="0" xfId="0" applyFont="1" applyAlignment="1">
      <alignment horizontal="left" vertical="top" wrapText="1"/>
    </xf>
    <xf numFmtId="0" fontId="58" fillId="0" borderId="2" xfId="0" applyFont="1" applyBorder="1" applyAlignment="1">
      <alignment horizontal="left" vertical="top"/>
    </xf>
    <xf numFmtId="0" fontId="58" fillId="0" borderId="3" xfId="0" applyFont="1" applyBorder="1" applyAlignment="1">
      <alignment horizontal="left" vertical="top"/>
    </xf>
    <xf numFmtId="0" fontId="50" fillId="14" borderId="1" xfId="0" applyFont="1" applyFill="1" applyBorder="1" applyAlignment="1">
      <alignment horizontal="center" wrapText="1"/>
    </xf>
    <xf numFmtId="0" fontId="64" fillId="0" borderId="0" xfId="0" applyFont="1" applyAlignment="1" applyProtection="1">
      <alignment horizontal="left" vertical="center"/>
    </xf>
    <xf numFmtId="0" fontId="6" fillId="0" borderId="2" xfId="0" applyFont="1" applyBorder="1" applyAlignment="1" applyProtection="1">
      <alignment horizontal="center"/>
    </xf>
    <xf numFmtId="0" fontId="6" fillId="0" borderId="6" xfId="0" applyFont="1" applyBorder="1" applyAlignment="1" applyProtection="1">
      <alignment horizontal="center"/>
    </xf>
    <xf numFmtId="0" fontId="6" fillId="0" borderId="3" xfId="0" applyFont="1" applyBorder="1" applyAlignment="1" applyProtection="1">
      <alignment horizontal="center"/>
    </xf>
    <xf numFmtId="0" fontId="17" fillId="0" borderId="0" xfId="0" applyFont="1" applyBorder="1" applyAlignment="1" applyProtection="1">
      <alignment horizontal="center" vertical="center" wrapText="1"/>
    </xf>
    <xf numFmtId="0" fontId="8" fillId="0" borderId="0" xfId="0" applyFont="1" applyAlignment="1" applyProtection="1">
      <alignment horizontal="left" vertical="center" wrapText="1"/>
    </xf>
    <xf numFmtId="0" fontId="8" fillId="0" borderId="0" xfId="0" applyFont="1" applyFill="1" applyAlignment="1" applyProtection="1">
      <alignment horizontal="left" vertical="center" wrapText="1"/>
    </xf>
    <xf numFmtId="0" fontId="64" fillId="0" borderId="0" xfId="0" applyFont="1" applyAlignment="1" applyProtection="1">
      <alignment horizontal="left" vertical="center" wrapText="1"/>
    </xf>
    <xf numFmtId="0" fontId="17" fillId="0" borderId="0" xfId="0" applyFont="1" applyFill="1" applyBorder="1" applyAlignment="1" applyProtection="1">
      <alignment horizontal="center" vertical="center" wrapText="1"/>
    </xf>
    <xf numFmtId="0" fontId="17" fillId="0" borderId="27" xfId="0" applyFont="1" applyFill="1" applyBorder="1" applyAlignment="1" applyProtection="1">
      <alignment horizontal="center" vertical="center" wrapText="1"/>
    </xf>
    <xf numFmtId="0" fontId="56" fillId="0" borderId="0" xfId="0" applyFont="1" applyAlignment="1" applyProtection="1">
      <alignment horizontal="left" vertical="center" wrapText="1"/>
    </xf>
    <xf numFmtId="0" fontId="67" fillId="0" borderId="15" xfId="0" applyFont="1" applyBorder="1" applyAlignment="1">
      <alignment horizontal="left" vertical="center" wrapText="1"/>
    </xf>
    <xf numFmtId="0" fontId="7" fillId="0" borderId="0" xfId="0" applyFont="1" applyAlignment="1">
      <alignment horizontal="left" vertical="top" wrapText="1"/>
    </xf>
    <xf numFmtId="0" fontId="49" fillId="0" borderId="0" xfId="0" applyFont="1" applyAlignment="1">
      <alignment horizontal="left" vertical="top" wrapText="1"/>
    </xf>
    <xf numFmtId="0" fontId="7" fillId="0" borderId="0" xfId="0" applyFont="1" applyAlignment="1">
      <alignment horizontal="left" vertical="center" wrapText="1"/>
    </xf>
    <xf numFmtId="0" fontId="49" fillId="0" borderId="13" xfId="0" applyFont="1" applyBorder="1" applyAlignment="1">
      <alignment horizontal="left" vertical="top" wrapText="1"/>
    </xf>
    <xf numFmtId="0" fontId="49" fillId="0" borderId="12" xfId="0" applyFont="1" applyBorder="1" applyAlignment="1">
      <alignment horizontal="left" vertical="top" wrapText="1"/>
    </xf>
    <xf numFmtId="0" fontId="49" fillId="0" borderId="11" xfId="0" applyFont="1" applyBorder="1" applyAlignment="1">
      <alignment horizontal="left" vertical="top" wrapText="1"/>
    </xf>
    <xf numFmtId="0" fontId="49" fillId="0" borderId="8" xfId="0" applyFont="1" applyBorder="1" applyAlignment="1">
      <alignment horizontal="left" vertical="top" wrapText="1"/>
    </xf>
    <xf numFmtId="0" fontId="49" fillId="0" borderId="7" xfId="0" applyFont="1" applyBorder="1" applyAlignment="1">
      <alignment horizontal="left" vertical="top" wrapText="1"/>
    </xf>
    <xf numFmtId="0" fontId="49" fillId="0" borderId="9" xfId="0" applyFont="1" applyBorder="1" applyAlignment="1">
      <alignment horizontal="left" vertical="top" wrapText="1"/>
    </xf>
    <xf numFmtId="0" fontId="7"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19" xfId="0" applyFont="1" applyBorder="1" applyAlignment="1">
      <alignment horizontal="left" vertical="top" wrapText="1"/>
    </xf>
    <xf numFmtId="0" fontId="7" fillId="0" borderId="18" xfId="0" applyFont="1" applyBorder="1" applyAlignment="1">
      <alignment horizontal="left" vertical="top" wrapText="1"/>
    </xf>
    <xf numFmtId="0" fontId="7" fillId="0" borderId="17" xfId="0" applyFont="1" applyBorder="1" applyAlignment="1">
      <alignment horizontal="left" vertical="top" wrapText="1"/>
    </xf>
    <xf numFmtId="0" fontId="7" fillId="0" borderId="16" xfId="0" applyFont="1" applyBorder="1" applyAlignment="1">
      <alignment horizontal="left" vertical="top" wrapText="1"/>
    </xf>
    <xf numFmtId="0" fontId="7" fillId="0" borderId="15" xfId="0" applyFont="1" applyBorder="1" applyAlignment="1">
      <alignment horizontal="left" vertical="top" wrapText="1"/>
    </xf>
    <xf numFmtId="0" fontId="7" fillId="0" borderId="14" xfId="0" applyFont="1" applyBorder="1" applyAlignment="1">
      <alignment horizontal="left" vertical="top" wrapText="1"/>
    </xf>
    <xf numFmtId="0" fontId="52" fillId="0" borderId="8" xfId="0" applyFont="1" applyBorder="1" applyAlignment="1">
      <alignment horizontal="left" vertical="top" wrapText="1" indent="4"/>
    </xf>
    <xf numFmtId="0" fontId="52" fillId="0" borderId="9" xfId="0" applyFont="1" applyBorder="1" applyAlignment="1">
      <alignment horizontal="left" vertical="top" wrapText="1" indent="4"/>
    </xf>
    <xf numFmtId="0" fontId="52" fillId="0" borderId="7" xfId="0" applyFont="1" applyBorder="1" applyAlignment="1">
      <alignment horizontal="left" vertical="top" wrapText="1" indent="4"/>
    </xf>
    <xf numFmtId="0" fontId="52" fillId="0" borderId="8" xfId="0" applyFont="1" applyBorder="1" applyAlignment="1">
      <alignment horizontal="left" vertical="top" wrapText="1" indent="2"/>
    </xf>
    <xf numFmtId="0" fontId="52" fillId="0" borderId="9" xfId="0" applyFont="1" applyBorder="1" applyAlignment="1">
      <alignment horizontal="left" vertical="top" wrapText="1" indent="2"/>
    </xf>
    <xf numFmtId="0" fontId="52" fillId="0" borderId="7" xfId="0" applyFont="1" applyBorder="1" applyAlignment="1">
      <alignment horizontal="left" vertical="top" wrapText="1" indent="2"/>
    </xf>
    <xf numFmtId="0" fontId="7" fillId="0" borderId="8" xfId="0" applyFont="1" applyBorder="1" applyAlignment="1">
      <alignment horizontal="left" vertical="top" wrapText="1" indent="2"/>
    </xf>
    <xf numFmtId="0" fontId="7" fillId="0" borderId="7" xfId="0" applyFont="1" applyBorder="1" applyAlignment="1">
      <alignment horizontal="left" vertical="top" wrapText="1" indent="2"/>
    </xf>
    <xf numFmtId="0" fontId="7" fillId="0" borderId="8" xfId="0" applyFont="1" applyBorder="1" applyAlignment="1">
      <alignment horizontal="center" vertical="top" wrapText="1"/>
    </xf>
    <xf numFmtId="0" fontId="7" fillId="0" borderId="9" xfId="0" applyFont="1" applyBorder="1" applyAlignment="1">
      <alignment horizontal="center" vertical="top" wrapText="1"/>
    </xf>
    <xf numFmtId="0" fontId="7" fillId="0" borderId="7" xfId="0" applyFont="1" applyBorder="1" applyAlignment="1">
      <alignment horizontal="center" vertical="top" wrapText="1"/>
    </xf>
    <xf numFmtId="0" fontId="52" fillId="0" borderId="13" xfId="0" applyFont="1" applyBorder="1" applyAlignment="1">
      <alignment horizontal="left" vertical="top" wrapText="1"/>
    </xf>
    <xf numFmtId="0" fontId="52" fillId="0" borderId="11" xfId="0" applyFont="1" applyBorder="1" applyAlignment="1">
      <alignment horizontal="left" vertical="top" wrapText="1"/>
    </xf>
    <xf numFmtId="0" fontId="52" fillId="0" borderId="19" xfId="0" applyFont="1" applyBorder="1" applyAlignment="1">
      <alignment horizontal="left" vertical="top" wrapText="1" indent="1"/>
    </xf>
    <xf numFmtId="0" fontId="52" fillId="0" borderId="17" xfId="0" applyFont="1" applyBorder="1" applyAlignment="1">
      <alignment horizontal="left" vertical="top" wrapText="1" indent="1"/>
    </xf>
    <xf numFmtId="0" fontId="52" fillId="0" borderId="16" xfId="0" applyFont="1" applyBorder="1" applyAlignment="1">
      <alignment horizontal="left" vertical="top" wrapText="1" indent="1"/>
    </xf>
    <xf numFmtId="0" fontId="52" fillId="0" borderId="14" xfId="0" applyFont="1" applyBorder="1" applyAlignment="1">
      <alignment horizontal="left" vertical="top" wrapText="1" indent="1"/>
    </xf>
    <xf numFmtId="0" fontId="7" fillId="0" borderId="9" xfId="0" applyFont="1" applyBorder="1" applyAlignment="1">
      <alignment horizontal="left" vertical="top" wrapText="1" indent="2"/>
    </xf>
    <xf numFmtId="0" fontId="49" fillId="0" borderId="0" xfId="0" applyFont="1" applyAlignment="1">
      <alignment horizontal="left" wrapText="1"/>
    </xf>
    <xf numFmtId="0" fontId="7" fillId="0" borderId="8" xfId="0" applyFont="1" applyBorder="1" applyAlignment="1">
      <alignment horizontal="left" vertical="center" wrapText="1"/>
    </xf>
    <xf numFmtId="0" fontId="7" fillId="0" borderId="9" xfId="0" applyFont="1" applyBorder="1" applyAlignment="1">
      <alignment horizontal="left" vertical="center" wrapText="1"/>
    </xf>
    <xf numFmtId="0" fontId="7" fillId="0" borderId="7" xfId="0" applyFont="1" applyBorder="1" applyAlignment="1">
      <alignment horizontal="left" vertical="center" wrapText="1"/>
    </xf>
    <xf numFmtId="0" fontId="52" fillId="0" borderId="19" xfId="0" applyFont="1" applyBorder="1" applyAlignment="1">
      <alignment horizontal="left" vertical="top" wrapText="1"/>
    </xf>
    <xf numFmtId="0" fontId="52" fillId="0" borderId="18" xfId="0" applyFont="1" applyBorder="1" applyAlignment="1">
      <alignment horizontal="left" vertical="top" wrapText="1"/>
    </xf>
    <xf numFmtId="0" fontId="52" fillId="0" borderId="17" xfId="0" applyFont="1" applyBorder="1" applyAlignment="1">
      <alignment horizontal="left" vertical="top" wrapText="1"/>
    </xf>
    <xf numFmtId="0" fontId="52" fillId="0" borderId="16" xfId="0" applyFont="1" applyBorder="1" applyAlignment="1">
      <alignment horizontal="left" vertical="top" wrapText="1"/>
    </xf>
    <xf numFmtId="0" fontId="52" fillId="0" borderId="15" xfId="0" applyFont="1" applyBorder="1" applyAlignment="1">
      <alignment horizontal="left" vertical="top" wrapText="1"/>
    </xf>
    <xf numFmtId="0" fontId="52" fillId="0" borderId="14" xfId="0" applyFont="1" applyBorder="1" applyAlignment="1">
      <alignment horizontal="left" vertical="top" wrapText="1"/>
    </xf>
    <xf numFmtId="0" fontId="49" fillId="0" borderId="19" xfId="0" applyFont="1" applyBorder="1" applyAlignment="1">
      <alignment horizontal="left" vertical="top" wrapText="1"/>
    </xf>
    <xf numFmtId="0" fontId="49" fillId="0" borderId="17" xfId="0" applyFont="1" applyBorder="1" applyAlignment="1">
      <alignment horizontal="left" vertical="top" wrapText="1"/>
    </xf>
    <xf numFmtId="0" fontId="49" fillId="0" borderId="21" xfId="0" applyFont="1" applyBorder="1" applyAlignment="1">
      <alignment horizontal="left" vertical="top" wrapText="1"/>
    </xf>
    <xf numFmtId="0" fontId="49" fillId="0" borderId="20" xfId="0" applyFont="1" applyBorder="1" applyAlignment="1">
      <alignment horizontal="left" vertical="top" wrapText="1"/>
    </xf>
    <xf numFmtId="0" fontId="49" fillId="0" borderId="16" xfId="0" applyFont="1" applyBorder="1" applyAlignment="1">
      <alignment horizontal="left" vertical="top" wrapText="1"/>
    </xf>
    <xf numFmtId="0" fontId="49" fillId="0" borderId="14" xfId="0" applyFont="1" applyBorder="1" applyAlignment="1">
      <alignment horizontal="left" vertical="top" wrapText="1"/>
    </xf>
    <xf numFmtId="0" fontId="7" fillId="0" borderId="8" xfId="0" applyFont="1" applyBorder="1" applyAlignment="1">
      <alignment horizontal="left" vertical="top" wrapText="1" indent="3"/>
    </xf>
    <xf numFmtId="0" fontId="7" fillId="0" borderId="9" xfId="0" applyFont="1" applyBorder="1" applyAlignment="1">
      <alignment horizontal="left" vertical="top" wrapText="1" indent="3"/>
    </xf>
    <xf numFmtId="0" fontId="7" fillId="0" borderId="7" xfId="0" applyFont="1" applyBorder="1" applyAlignment="1">
      <alignment horizontal="left" vertical="top" wrapText="1" indent="3"/>
    </xf>
    <xf numFmtId="0" fontId="52" fillId="0" borderId="19" xfId="0" applyFont="1" applyBorder="1" applyAlignment="1">
      <alignment vertical="top" wrapText="1"/>
    </xf>
    <xf numFmtId="0" fontId="52" fillId="0" borderId="17" xfId="0" applyFont="1" applyBorder="1" applyAlignment="1">
      <alignment vertical="top" wrapText="1"/>
    </xf>
    <xf numFmtId="0" fontId="52" fillId="0" borderId="16" xfId="0" applyFont="1" applyBorder="1" applyAlignment="1">
      <alignment vertical="top" wrapText="1"/>
    </xf>
    <xf numFmtId="0" fontId="52" fillId="0" borderId="14" xfId="0" applyFont="1" applyBorder="1" applyAlignment="1">
      <alignment vertical="top" wrapText="1"/>
    </xf>
    <xf numFmtId="0" fontId="52" fillId="0" borderId="8" xfId="0" applyFont="1" applyBorder="1" applyAlignment="1">
      <alignment horizontal="left" vertical="top" wrapText="1" indent="1"/>
    </xf>
    <xf numFmtId="0" fontId="52" fillId="0" borderId="7" xfId="0" applyFont="1" applyBorder="1" applyAlignment="1">
      <alignment horizontal="left" vertical="top" wrapText="1" indent="1"/>
    </xf>
    <xf numFmtId="0" fontId="38" fillId="3" borderId="0" xfId="1" applyFont="1" applyFill="1" applyAlignment="1">
      <alignment wrapText="1"/>
    </xf>
    <xf numFmtId="0" fontId="39" fillId="3" borderId="0" xfId="1" applyFont="1" applyFill="1" applyAlignment="1">
      <alignment wrapText="1"/>
    </xf>
  </cellXfs>
  <cellStyles count="7">
    <cellStyle name="Comma" xfId="4" builtinId="3"/>
    <cellStyle name="Hyperlink" xfId="6" builtinId="8"/>
    <cellStyle name="Normal" xfId="0" builtinId="0"/>
    <cellStyle name="Normal 2" xfId="2" xr:uid="{89D8E1A6-663E-4E31-98C6-A440A0AC2228}"/>
    <cellStyle name="Normal 3" xfId="3" xr:uid="{22C2A20A-62A5-44AD-A01D-6274A7BBB90B}"/>
    <cellStyle name="Normal 4" xfId="1" xr:uid="{50358EB9-06E0-4342-94A3-2550A81C98F1}"/>
    <cellStyle name="Normal 5" xfId="5" xr:uid="{551A7259-95D6-4A36-975D-0A582561C8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0</xdr:col>
      <xdr:colOff>112213</xdr:colOff>
      <xdr:row>43</xdr:row>
      <xdr:rowOff>0</xdr:rowOff>
    </xdr:from>
    <xdr:ext cx="1447800" cy="0"/>
    <xdr:sp macro="" textlink="">
      <xdr:nvSpPr>
        <xdr:cNvPr id="3" name="Shape 3">
          <a:extLst>
            <a:ext uri="{FF2B5EF4-FFF2-40B4-BE49-F238E27FC236}">
              <a16:creationId xmlns:a16="http://schemas.microsoft.com/office/drawing/2014/main" id="{817D3F82-1682-4624-8EB4-1D37E2DA8CC3}"/>
            </a:ext>
          </a:extLst>
        </xdr:cNvPr>
        <xdr:cNvSpPr/>
      </xdr:nvSpPr>
      <xdr:spPr>
        <a:xfrm>
          <a:off x="112213" y="14135100"/>
          <a:ext cx="1447800" cy="0"/>
        </a:xfrm>
        <a:custGeom>
          <a:avLst/>
          <a:gdLst/>
          <a:ahLst/>
          <a:cxnLst/>
          <a:rect l="0" t="0" r="0" b="0"/>
          <a:pathLst>
            <a:path w="1447800">
              <a:moveTo>
                <a:pt x="0" y="0"/>
              </a:moveTo>
              <a:lnTo>
                <a:pt x="1447800" y="0"/>
              </a:lnTo>
            </a:path>
          </a:pathLst>
        </a:custGeom>
        <a:ln w="4572">
          <a:solidFill>
            <a:srgbClr val="000000"/>
          </a:solidFill>
        </a:ln>
      </xdr:spPr>
    </xdr:sp>
    <xdr:clientData/>
  </xdr:oneCellAnchor>
  <xdr:oneCellAnchor>
    <xdr:from>
      <xdr:col>2</xdr:col>
      <xdr:colOff>0</xdr:colOff>
      <xdr:row>64</xdr:row>
      <xdr:rowOff>0</xdr:rowOff>
    </xdr:from>
    <xdr:ext cx="1042669" cy="0"/>
    <xdr:sp macro="" textlink="">
      <xdr:nvSpPr>
        <xdr:cNvPr id="4" name="Shape 4">
          <a:extLst>
            <a:ext uri="{FF2B5EF4-FFF2-40B4-BE49-F238E27FC236}">
              <a16:creationId xmlns:a16="http://schemas.microsoft.com/office/drawing/2014/main" id="{61F1DC1C-FC03-444C-96BA-E59CD977483E}"/>
            </a:ext>
          </a:extLst>
        </xdr:cNvPr>
        <xdr:cNvSpPr/>
      </xdr:nvSpPr>
      <xdr:spPr>
        <a:xfrm>
          <a:off x="2660650" y="20167600"/>
          <a:ext cx="1042669" cy="0"/>
        </a:xfrm>
        <a:custGeom>
          <a:avLst/>
          <a:gdLst/>
          <a:ahLst/>
          <a:cxnLst/>
          <a:rect l="0" t="0" r="0" b="0"/>
          <a:pathLst>
            <a:path w="1042669">
              <a:moveTo>
                <a:pt x="0" y="0"/>
              </a:moveTo>
              <a:lnTo>
                <a:pt x="1042416" y="0"/>
              </a:lnTo>
            </a:path>
          </a:pathLst>
        </a:custGeom>
        <a:ln w="4572">
          <a:solidFill>
            <a:srgbClr val="000000"/>
          </a:solidFill>
        </a:ln>
      </xdr:spPr>
    </xdr:sp>
    <xdr:clientData/>
  </xdr:oneCellAnchor>
  <xdr:oneCellAnchor>
    <xdr:from>
      <xdr:col>0</xdr:col>
      <xdr:colOff>54301</xdr:colOff>
      <xdr:row>78</xdr:row>
      <xdr:rowOff>0</xdr:rowOff>
    </xdr:from>
    <xdr:ext cx="1621790" cy="0"/>
    <xdr:sp macro="" textlink="">
      <xdr:nvSpPr>
        <xdr:cNvPr id="5" name="Shape 5">
          <a:extLst>
            <a:ext uri="{FF2B5EF4-FFF2-40B4-BE49-F238E27FC236}">
              <a16:creationId xmlns:a16="http://schemas.microsoft.com/office/drawing/2014/main" id="{2728BBAC-96C8-4397-B25D-05692ECA09B3}"/>
            </a:ext>
          </a:extLst>
        </xdr:cNvPr>
        <xdr:cNvSpPr/>
      </xdr:nvSpPr>
      <xdr:spPr>
        <a:xfrm>
          <a:off x="54301" y="24612600"/>
          <a:ext cx="1621790" cy="0"/>
        </a:xfrm>
        <a:custGeom>
          <a:avLst/>
          <a:gdLst/>
          <a:ahLst/>
          <a:cxnLst/>
          <a:rect l="0" t="0" r="0" b="0"/>
          <a:pathLst>
            <a:path w="1621790">
              <a:moveTo>
                <a:pt x="0" y="0"/>
              </a:moveTo>
              <a:lnTo>
                <a:pt x="1621536" y="0"/>
              </a:lnTo>
            </a:path>
          </a:pathLst>
        </a:custGeom>
        <a:ln w="4572">
          <a:solidFill>
            <a:srgbClr val="000000"/>
          </a:solidFill>
        </a:ln>
      </xdr:spPr>
    </xdr:sp>
    <xdr:clientData/>
  </xdr:oneCellAnchor>
  <xdr:oneCellAnchor>
    <xdr:from>
      <xdr:col>0</xdr:col>
      <xdr:colOff>54301</xdr:colOff>
      <xdr:row>79</xdr:row>
      <xdr:rowOff>0</xdr:rowOff>
    </xdr:from>
    <xdr:ext cx="984885" cy="0"/>
    <xdr:sp macro="" textlink="">
      <xdr:nvSpPr>
        <xdr:cNvPr id="6" name="Shape 6">
          <a:extLst>
            <a:ext uri="{FF2B5EF4-FFF2-40B4-BE49-F238E27FC236}">
              <a16:creationId xmlns:a16="http://schemas.microsoft.com/office/drawing/2014/main" id="{02E8B907-448C-43AB-AD94-CE9573F3F1FC}"/>
            </a:ext>
          </a:extLst>
        </xdr:cNvPr>
        <xdr:cNvSpPr/>
      </xdr:nvSpPr>
      <xdr:spPr>
        <a:xfrm>
          <a:off x="54301" y="24930100"/>
          <a:ext cx="984885" cy="0"/>
        </a:xfrm>
        <a:custGeom>
          <a:avLst/>
          <a:gdLst/>
          <a:ahLst/>
          <a:cxnLst/>
          <a:rect l="0" t="0" r="0" b="0"/>
          <a:pathLst>
            <a:path w="984885">
              <a:moveTo>
                <a:pt x="0" y="0"/>
              </a:moveTo>
              <a:lnTo>
                <a:pt x="984504" y="0"/>
              </a:lnTo>
            </a:path>
          </a:pathLst>
        </a:custGeom>
        <a:ln w="4572">
          <a:solidFill>
            <a:srgbClr val="000000"/>
          </a:solidFill>
        </a:ln>
      </xdr:spPr>
    </xdr:sp>
    <xdr:clientData/>
  </xdr:oneCellAnchor>
  <xdr:oneCellAnchor>
    <xdr:from>
      <xdr:col>0</xdr:col>
      <xdr:colOff>65731</xdr:colOff>
      <xdr:row>127</xdr:row>
      <xdr:rowOff>0</xdr:rowOff>
    </xdr:from>
    <xdr:ext cx="1158240" cy="0"/>
    <xdr:sp macro="" textlink="">
      <xdr:nvSpPr>
        <xdr:cNvPr id="9" name="Shape 9">
          <a:extLst>
            <a:ext uri="{FF2B5EF4-FFF2-40B4-BE49-F238E27FC236}">
              <a16:creationId xmlns:a16="http://schemas.microsoft.com/office/drawing/2014/main" id="{6D283946-D45B-4994-9D42-DD86E42E5165}"/>
            </a:ext>
          </a:extLst>
        </xdr:cNvPr>
        <xdr:cNvSpPr/>
      </xdr:nvSpPr>
      <xdr:spPr>
        <a:xfrm>
          <a:off x="65731" y="38620700"/>
          <a:ext cx="1158240" cy="0"/>
        </a:xfrm>
        <a:custGeom>
          <a:avLst/>
          <a:gdLst/>
          <a:ahLst/>
          <a:cxnLst/>
          <a:rect l="0" t="0" r="0" b="0"/>
          <a:pathLst>
            <a:path w="1158240">
              <a:moveTo>
                <a:pt x="0" y="0"/>
              </a:moveTo>
              <a:lnTo>
                <a:pt x="1158240" y="0"/>
              </a:lnTo>
            </a:path>
          </a:pathLst>
        </a:custGeom>
        <a:ln w="4572">
          <a:solidFill>
            <a:srgbClr val="000000"/>
          </a:solidFill>
        </a:ln>
      </xdr:spPr>
    </xdr:sp>
    <xdr:clientData/>
  </xdr:oneCellAnchor>
  <xdr:oneCellAnchor>
    <xdr:from>
      <xdr:col>0</xdr:col>
      <xdr:colOff>0</xdr:colOff>
      <xdr:row>96</xdr:row>
      <xdr:rowOff>0</xdr:rowOff>
    </xdr:from>
    <xdr:ext cx="10795" cy="247015"/>
    <xdr:sp macro="" textlink="">
      <xdr:nvSpPr>
        <xdr:cNvPr id="11" name="Shape 12">
          <a:extLst>
            <a:ext uri="{FF2B5EF4-FFF2-40B4-BE49-F238E27FC236}">
              <a16:creationId xmlns:a16="http://schemas.microsoft.com/office/drawing/2014/main" id="{3B2BDD1C-9AD3-4798-B398-FAFAC0FCDB35}"/>
            </a:ext>
          </a:extLst>
        </xdr:cNvPr>
        <xdr:cNvSpPr/>
      </xdr:nvSpPr>
      <xdr:spPr>
        <a:xfrm>
          <a:off x="0" y="30327600"/>
          <a:ext cx="10795" cy="247015"/>
        </a:xfrm>
        <a:custGeom>
          <a:avLst/>
          <a:gdLst/>
          <a:ahLst/>
          <a:cxnLst/>
          <a:rect l="0" t="0" r="0" b="0"/>
          <a:pathLst>
            <a:path w="10795" h="247015">
              <a:moveTo>
                <a:pt x="10668" y="246888"/>
              </a:moveTo>
              <a:lnTo>
                <a:pt x="0" y="246888"/>
              </a:lnTo>
              <a:lnTo>
                <a:pt x="0" y="0"/>
              </a:lnTo>
              <a:lnTo>
                <a:pt x="10668" y="0"/>
              </a:lnTo>
              <a:lnTo>
                <a:pt x="10668" y="246888"/>
              </a:lnTo>
              <a:close/>
            </a:path>
          </a:pathLst>
        </a:custGeom>
        <a:solidFill>
          <a:srgbClr val="000000"/>
        </a:solidFill>
      </xdr:spPr>
    </xdr:sp>
    <xdr:clientData/>
  </xdr:oneCellAnchor>
  <xdr:oneCellAnchor>
    <xdr:from>
      <xdr:col>0</xdr:col>
      <xdr:colOff>0</xdr:colOff>
      <xdr:row>84</xdr:row>
      <xdr:rowOff>0</xdr:rowOff>
    </xdr:from>
    <xdr:ext cx="1506220" cy="0"/>
    <xdr:sp macro="" textlink="">
      <xdr:nvSpPr>
        <xdr:cNvPr id="12" name="Shape 14">
          <a:extLst>
            <a:ext uri="{FF2B5EF4-FFF2-40B4-BE49-F238E27FC236}">
              <a16:creationId xmlns:a16="http://schemas.microsoft.com/office/drawing/2014/main" id="{9960CBE0-CF26-4339-9979-88A9D7DAC76F}"/>
            </a:ext>
          </a:extLst>
        </xdr:cNvPr>
        <xdr:cNvSpPr/>
      </xdr:nvSpPr>
      <xdr:spPr>
        <a:xfrm>
          <a:off x="0" y="26517600"/>
          <a:ext cx="1506220" cy="0"/>
        </a:xfrm>
        <a:custGeom>
          <a:avLst/>
          <a:gdLst/>
          <a:ahLst/>
          <a:cxnLst/>
          <a:rect l="0" t="0" r="0" b="0"/>
          <a:pathLst>
            <a:path w="1506220">
              <a:moveTo>
                <a:pt x="0" y="0"/>
              </a:moveTo>
              <a:lnTo>
                <a:pt x="1505712" y="0"/>
              </a:lnTo>
            </a:path>
          </a:pathLst>
        </a:custGeom>
        <a:ln w="4572">
          <a:solidFill>
            <a:srgbClr val="000000"/>
          </a:solidFill>
        </a:ln>
      </xdr:spPr>
    </xdr:sp>
    <xdr:clientData/>
  </xdr:oneCellAnchor>
  <xdr:oneCellAnchor>
    <xdr:from>
      <xdr:col>0</xdr:col>
      <xdr:colOff>0</xdr:colOff>
      <xdr:row>106</xdr:row>
      <xdr:rowOff>0</xdr:rowOff>
    </xdr:from>
    <xdr:ext cx="1679575" cy="0"/>
    <xdr:sp macro="" textlink="">
      <xdr:nvSpPr>
        <xdr:cNvPr id="13" name="Shape 15">
          <a:extLst>
            <a:ext uri="{FF2B5EF4-FFF2-40B4-BE49-F238E27FC236}">
              <a16:creationId xmlns:a16="http://schemas.microsoft.com/office/drawing/2014/main" id="{E3EA61B8-FD26-4A55-A934-0658EC661023}"/>
            </a:ext>
          </a:extLst>
        </xdr:cNvPr>
        <xdr:cNvSpPr/>
      </xdr:nvSpPr>
      <xdr:spPr>
        <a:xfrm>
          <a:off x="0" y="33502600"/>
          <a:ext cx="1679575" cy="0"/>
        </a:xfrm>
        <a:custGeom>
          <a:avLst/>
          <a:gdLst/>
          <a:ahLst/>
          <a:cxnLst/>
          <a:rect l="0" t="0" r="0" b="0"/>
          <a:pathLst>
            <a:path w="1679575">
              <a:moveTo>
                <a:pt x="0" y="0"/>
              </a:moveTo>
              <a:lnTo>
                <a:pt x="1679448" y="0"/>
              </a:lnTo>
            </a:path>
          </a:pathLst>
        </a:custGeom>
        <a:ln w="4572">
          <a:solidFill>
            <a:srgbClr val="000000"/>
          </a:solidFill>
        </a:ln>
      </xdr:spPr>
    </xdr:sp>
    <xdr:clientData/>
  </xdr:oneCellAnchor>
  <xdr:oneCellAnchor>
    <xdr:from>
      <xdr:col>2</xdr:col>
      <xdr:colOff>0</xdr:colOff>
      <xdr:row>182</xdr:row>
      <xdr:rowOff>0</xdr:rowOff>
    </xdr:from>
    <xdr:ext cx="840740" cy="0"/>
    <xdr:sp macro="" textlink="">
      <xdr:nvSpPr>
        <xdr:cNvPr id="15" name="Shape 17">
          <a:extLst>
            <a:ext uri="{FF2B5EF4-FFF2-40B4-BE49-F238E27FC236}">
              <a16:creationId xmlns:a16="http://schemas.microsoft.com/office/drawing/2014/main" id="{6C0EEA57-B32A-4AA7-9A6F-368F63BCA52E}"/>
            </a:ext>
          </a:extLst>
        </xdr:cNvPr>
        <xdr:cNvSpPr/>
      </xdr:nvSpPr>
      <xdr:spPr>
        <a:xfrm>
          <a:off x="2660650" y="51352450"/>
          <a:ext cx="840740" cy="0"/>
        </a:xfrm>
        <a:custGeom>
          <a:avLst/>
          <a:gdLst/>
          <a:ahLst/>
          <a:cxnLst/>
          <a:rect l="0" t="0" r="0" b="0"/>
          <a:pathLst>
            <a:path w="840740">
              <a:moveTo>
                <a:pt x="0" y="0"/>
              </a:moveTo>
              <a:lnTo>
                <a:pt x="840453" y="0"/>
              </a:lnTo>
            </a:path>
          </a:pathLst>
        </a:custGeom>
        <a:ln w="3426">
          <a:solidFill>
            <a:srgbClr val="000000"/>
          </a:solidFill>
        </a:ln>
      </xdr:spPr>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112213</xdr:colOff>
      <xdr:row>43</xdr:row>
      <xdr:rowOff>0</xdr:rowOff>
    </xdr:from>
    <xdr:ext cx="1447800" cy="0"/>
    <xdr:sp macro="" textlink="">
      <xdr:nvSpPr>
        <xdr:cNvPr id="2" name="Shape 3">
          <a:extLst>
            <a:ext uri="{FF2B5EF4-FFF2-40B4-BE49-F238E27FC236}">
              <a16:creationId xmlns:a16="http://schemas.microsoft.com/office/drawing/2014/main" id="{75780090-8982-4C25-8ABB-E5D6DFFF5AE7}"/>
            </a:ext>
          </a:extLst>
        </xdr:cNvPr>
        <xdr:cNvSpPr/>
      </xdr:nvSpPr>
      <xdr:spPr>
        <a:xfrm>
          <a:off x="112213" y="14878050"/>
          <a:ext cx="1447800" cy="0"/>
        </a:xfrm>
        <a:custGeom>
          <a:avLst/>
          <a:gdLst/>
          <a:ahLst/>
          <a:cxnLst/>
          <a:rect l="0" t="0" r="0" b="0"/>
          <a:pathLst>
            <a:path w="1447800">
              <a:moveTo>
                <a:pt x="0" y="0"/>
              </a:moveTo>
              <a:lnTo>
                <a:pt x="1447800" y="0"/>
              </a:lnTo>
            </a:path>
          </a:pathLst>
        </a:custGeom>
        <a:ln w="4572">
          <a:solidFill>
            <a:srgbClr val="000000"/>
          </a:solidFill>
        </a:ln>
      </xdr:spPr>
    </xdr:sp>
    <xdr:clientData/>
  </xdr:oneCellAnchor>
  <xdr:oneCellAnchor>
    <xdr:from>
      <xdr:col>2</xdr:col>
      <xdr:colOff>0</xdr:colOff>
      <xdr:row>64</xdr:row>
      <xdr:rowOff>0</xdr:rowOff>
    </xdr:from>
    <xdr:ext cx="1042669" cy="0"/>
    <xdr:sp macro="" textlink="">
      <xdr:nvSpPr>
        <xdr:cNvPr id="3" name="Shape 4">
          <a:extLst>
            <a:ext uri="{FF2B5EF4-FFF2-40B4-BE49-F238E27FC236}">
              <a16:creationId xmlns:a16="http://schemas.microsoft.com/office/drawing/2014/main" id="{1E6C9E94-096E-41FD-8CF9-F14EA3D958E1}"/>
            </a:ext>
          </a:extLst>
        </xdr:cNvPr>
        <xdr:cNvSpPr/>
      </xdr:nvSpPr>
      <xdr:spPr>
        <a:xfrm>
          <a:off x="2520950" y="22364700"/>
          <a:ext cx="1042669" cy="0"/>
        </a:xfrm>
        <a:custGeom>
          <a:avLst/>
          <a:gdLst/>
          <a:ahLst/>
          <a:cxnLst/>
          <a:rect l="0" t="0" r="0" b="0"/>
          <a:pathLst>
            <a:path w="1042669">
              <a:moveTo>
                <a:pt x="0" y="0"/>
              </a:moveTo>
              <a:lnTo>
                <a:pt x="1042416" y="0"/>
              </a:lnTo>
            </a:path>
          </a:pathLst>
        </a:custGeom>
        <a:ln w="4572">
          <a:solidFill>
            <a:srgbClr val="000000"/>
          </a:solidFill>
        </a:ln>
      </xdr:spPr>
    </xdr:sp>
    <xdr:clientData/>
  </xdr:oneCellAnchor>
  <xdr:oneCellAnchor>
    <xdr:from>
      <xdr:col>0</xdr:col>
      <xdr:colOff>54301</xdr:colOff>
      <xdr:row>78</xdr:row>
      <xdr:rowOff>0</xdr:rowOff>
    </xdr:from>
    <xdr:ext cx="1621790" cy="0"/>
    <xdr:sp macro="" textlink="">
      <xdr:nvSpPr>
        <xdr:cNvPr id="4" name="Shape 5">
          <a:extLst>
            <a:ext uri="{FF2B5EF4-FFF2-40B4-BE49-F238E27FC236}">
              <a16:creationId xmlns:a16="http://schemas.microsoft.com/office/drawing/2014/main" id="{285D1BFB-AC20-4930-93B7-CFF603909417}"/>
            </a:ext>
          </a:extLst>
        </xdr:cNvPr>
        <xdr:cNvSpPr/>
      </xdr:nvSpPr>
      <xdr:spPr>
        <a:xfrm>
          <a:off x="54301" y="26809700"/>
          <a:ext cx="1621790" cy="0"/>
        </a:xfrm>
        <a:custGeom>
          <a:avLst/>
          <a:gdLst/>
          <a:ahLst/>
          <a:cxnLst/>
          <a:rect l="0" t="0" r="0" b="0"/>
          <a:pathLst>
            <a:path w="1621790">
              <a:moveTo>
                <a:pt x="0" y="0"/>
              </a:moveTo>
              <a:lnTo>
                <a:pt x="1621536" y="0"/>
              </a:lnTo>
            </a:path>
          </a:pathLst>
        </a:custGeom>
        <a:ln w="4572">
          <a:solidFill>
            <a:srgbClr val="000000"/>
          </a:solidFill>
        </a:ln>
      </xdr:spPr>
    </xdr:sp>
    <xdr:clientData/>
  </xdr:oneCellAnchor>
  <xdr:oneCellAnchor>
    <xdr:from>
      <xdr:col>0</xdr:col>
      <xdr:colOff>54301</xdr:colOff>
      <xdr:row>79</xdr:row>
      <xdr:rowOff>0</xdr:rowOff>
    </xdr:from>
    <xdr:ext cx="984885" cy="0"/>
    <xdr:sp macro="" textlink="">
      <xdr:nvSpPr>
        <xdr:cNvPr id="5" name="Shape 6">
          <a:extLst>
            <a:ext uri="{FF2B5EF4-FFF2-40B4-BE49-F238E27FC236}">
              <a16:creationId xmlns:a16="http://schemas.microsoft.com/office/drawing/2014/main" id="{927EA6F3-2F85-4174-842A-9F5F3E950307}"/>
            </a:ext>
          </a:extLst>
        </xdr:cNvPr>
        <xdr:cNvSpPr/>
      </xdr:nvSpPr>
      <xdr:spPr>
        <a:xfrm>
          <a:off x="54301" y="27127200"/>
          <a:ext cx="984885" cy="0"/>
        </a:xfrm>
        <a:custGeom>
          <a:avLst/>
          <a:gdLst/>
          <a:ahLst/>
          <a:cxnLst/>
          <a:rect l="0" t="0" r="0" b="0"/>
          <a:pathLst>
            <a:path w="984885">
              <a:moveTo>
                <a:pt x="0" y="0"/>
              </a:moveTo>
              <a:lnTo>
                <a:pt x="984504" y="0"/>
              </a:lnTo>
            </a:path>
          </a:pathLst>
        </a:custGeom>
        <a:ln w="4572">
          <a:solidFill>
            <a:srgbClr val="000000"/>
          </a:solidFill>
        </a:ln>
      </xdr:spPr>
    </xdr:sp>
    <xdr:clientData/>
  </xdr:oneCellAnchor>
  <xdr:oneCellAnchor>
    <xdr:from>
      <xdr:col>0</xdr:col>
      <xdr:colOff>65731</xdr:colOff>
      <xdr:row>127</xdr:row>
      <xdr:rowOff>0</xdr:rowOff>
    </xdr:from>
    <xdr:ext cx="1158240" cy="0"/>
    <xdr:sp macro="" textlink="">
      <xdr:nvSpPr>
        <xdr:cNvPr id="6" name="Shape 9">
          <a:extLst>
            <a:ext uri="{FF2B5EF4-FFF2-40B4-BE49-F238E27FC236}">
              <a16:creationId xmlns:a16="http://schemas.microsoft.com/office/drawing/2014/main" id="{A9DEFA67-210E-4715-AA1A-B529CF2A17D7}"/>
            </a:ext>
          </a:extLst>
        </xdr:cNvPr>
        <xdr:cNvSpPr/>
      </xdr:nvSpPr>
      <xdr:spPr>
        <a:xfrm>
          <a:off x="65731" y="41840150"/>
          <a:ext cx="1158240" cy="0"/>
        </a:xfrm>
        <a:custGeom>
          <a:avLst/>
          <a:gdLst/>
          <a:ahLst/>
          <a:cxnLst/>
          <a:rect l="0" t="0" r="0" b="0"/>
          <a:pathLst>
            <a:path w="1158240">
              <a:moveTo>
                <a:pt x="0" y="0"/>
              </a:moveTo>
              <a:lnTo>
                <a:pt x="1158240" y="0"/>
              </a:lnTo>
            </a:path>
          </a:pathLst>
        </a:custGeom>
        <a:ln w="4572">
          <a:solidFill>
            <a:srgbClr val="000000"/>
          </a:solidFill>
        </a:ln>
      </xdr:spPr>
    </xdr:sp>
    <xdr:clientData/>
  </xdr:oneCellAnchor>
  <xdr:oneCellAnchor>
    <xdr:from>
      <xdr:col>0</xdr:col>
      <xdr:colOff>0</xdr:colOff>
      <xdr:row>96</xdr:row>
      <xdr:rowOff>0</xdr:rowOff>
    </xdr:from>
    <xdr:ext cx="10795" cy="247015"/>
    <xdr:sp macro="" textlink="">
      <xdr:nvSpPr>
        <xdr:cNvPr id="7" name="Shape 12">
          <a:extLst>
            <a:ext uri="{FF2B5EF4-FFF2-40B4-BE49-F238E27FC236}">
              <a16:creationId xmlns:a16="http://schemas.microsoft.com/office/drawing/2014/main" id="{D4315300-7B4F-449F-80D6-0F3029F105DE}"/>
            </a:ext>
          </a:extLst>
        </xdr:cNvPr>
        <xdr:cNvSpPr/>
      </xdr:nvSpPr>
      <xdr:spPr>
        <a:xfrm>
          <a:off x="0" y="32689800"/>
          <a:ext cx="10795" cy="247015"/>
        </a:xfrm>
        <a:custGeom>
          <a:avLst/>
          <a:gdLst/>
          <a:ahLst/>
          <a:cxnLst/>
          <a:rect l="0" t="0" r="0" b="0"/>
          <a:pathLst>
            <a:path w="10795" h="247015">
              <a:moveTo>
                <a:pt x="10668" y="246888"/>
              </a:moveTo>
              <a:lnTo>
                <a:pt x="0" y="246888"/>
              </a:lnTo>
              <a:lnTo>
                <a:pt x="0" y="0"/>
              </a:lnTo>
              <a:lnTo>
                <a:pt x="10668" y="0"/>
              </a:lnTo>
              <a:lnTo>
                <a:pt x="10668" y="246888"/>
              </a:lnTo>
              <a:close/>
            </a:path>
          </a:pathLst>
        </a:custGeom>
        <a:solidFill>
          <a:srgbClr val="000000"/>
        </a:solidFill>
      </xdr:spPr>
    </xdr:sp>
    <xdr:clientData/>
  </xdr:oneCellAnchor>
  <xdr:oneCellAnchor>
    <xdr:from>
      <xdr:col>0</xdr:col>
      <xdr:colOff>0</xdr:colOff>
      <xdr:row>84</xdr:row>
      <xdr:rowOff>0</xdr:rowOff>
    </xdr:from>
    <xdr:ext cx="1506220" cy="0"/>
    <xdr:sp macro="" textlink="">
      <xdr:nvSpPr>
        <xdr:cNvPr id="8" name="Shape 14">
          <a:extLst>
            <a:ext uri="{FF2B5EF4-FFF2-40B4-BE49-F238E27FC236}">
              <a16:creationId xmlns:a16="http://schemas.microsoft.com/office/drawing/2014/main" id="{78FC5391-FB84-492B-9257-D6756E3334F2}"/>
            </a:ext>
          </a:extLst>
        </xdr:cNvPr>
        <xdr:cNvSpPr/>
      </xdr:nvSpPr>
      <xdr:spPr>
        <a:xfrm>
          <a:off x="0" y="28797250"/>
          <a:ext cx="1506220" cy="0"/>
        </a:xfrm>
        <a:custGeom>
          <a:avLst/>
          <a:gdLst/>
          <a:ahLst/>
          <a:cxnLst/>
          <a:rect l="0" t="0" r="0" b="0"/>
          <a:pathLst>
            <a:path w="1506220">
              <a:moveTo>
                <a:pt x="0" y="0"/>
              </a:moveTo>
              <a:lnTo>
                <a:pt x="1505712" y="0"/>
              </a:lnTo>
            </a:path>
          </a:pathLst>
        </a:custGeom>
        <a:ln w="4572">
          <a:solidFill>
            <a:srgbClr val="000000"/>
          </a:solidFill>
        </a:ln>
      </xdr:spPr>
    </xdr:sp>
    <xdr:clientData/>
  </xdr:oneCellAnchor>
  <xdr:oneCellAnchor>
    <xdr:from>
      <xdr:col>0</xdr:col>
      <xdr:colOff>0</xdr:colOff>
      <xdr:row>106</xdr:row>
      <xdr:rowOff>0</xdr:rowOff>
    </xdr:from>
    <xdr:ext cx="1679575" cy="0"/>
    <xdr:sp macro="" textlink="">
      <xdr:nvSpPr>
        <xdr:cNvPr id="9" name="Shape 15">
          <a:extLst>
            <a:ext uri="{FF2B5EF4-FFF2-40B4-BE49-F238E27FC236}">
              <a16:creationId xmlns:a16="http://schemas.microsoft.com/office/drawing/2014/main" id="{D4038C97-AA09-4E7C-AF8B-A6A5607BB04E}"/>
            </a:ext>
          </a:extLst>
        </xdr:cNvPr>
        <xdr:cNvSpPr/>
      </xdr:nvSpPr>
      <xdr:spPr>
        <a:xfrm>
          <a:off x="0" y="35864800"/>
          <a:ext cx="1679575" cy="0"/>
        </a:xfrm>
        <a:custGeom>
          <a:avLst/>
          <a:gdLst/>
          <a:ahLst/>
          <a:cxnLst/>
          <a:rect l="0" t="0" r="0" b="0"/>
          <a:pathLst>
            <a:path w="1679575">
              <a:moveTo>
                <a:pt x="0" y="0"/>
              </a:moveTo>
              <a:lnTo>
                <a:pt x="1679448" y="0"/>
              </a:lnTo>
            </a:path>
          </a:pathLst>
        </a:custGeom>
        <a:ln w="4572">
          <a:solidFill>
            <a:srgbClr val="000000"/>
          </a:solidFill>
        </a:ln>
      </xdr:spPr>
    </xdr:sp>
    <xdr:clientData/>
  </xdr:oneCellAnchor>
  <xdr:oneCellAnchor>
    <xdr:from>
      <xdr:col>2</xdr:col>
      <xdr:colOff>0</xdr:colOff>
      <xdr:row>182</xdr:row>
      <xdr:rowOff>0</xdr:rowOff>
    </xdr:from>
    <xdr:ext cx="840740" cy="0"/>
    <xdr:sp macro="" textlink="">
      <xdr:nvSpPr>
        <xdr:cNvPr id="10" name="Shape 17">
          <a:extLst>
            <a:ext uri="{FF2B5EF4-FFF2-40B4-BE49-F238E27FC236}">
              <a16:creationId xmlns:a16="http://schemas.microsoft.com/office/drawing/2014/main" id="{86084523-9D43-4B9D-94F2-2D5903F1AA27}"/>
            </a:ext>
          </a:extLst>
        </xdr:cNvPr>
        <xdr:cNvSpPr/>
      </xdr:nvSpPr>
      <xdr:spPr>
        <a:xfrm>
          <a:off x="2520950" y="57759600"/>
          <a:ext cx="840740" cy="0"/>
        </a:xfrm>
        <a:custGeom>
          <a:avLst/>
          <a:gdLst/>
          <a:ahLst/>
          <a:cxnLst/>
          <a:rect l="0" t="0" r="0" b="0"/>
          <a:pathLst>
            <a:path w="840740">
              <a:moveTo>
                <a:pt x="0" y="0"/>
              </a:moveTo>
              <a:lnTo>
                <a:pt x="840453" y="0"/>
              </a:lnTo>
            </a:path>
          </a:pathLst>
        </a:custGeom>
        <a:ln w="3426">
          <a:solidFill>
            <a:srgbClr val="000000"/>
          </a:solidFill>
        </a:ln>
      </xdr:spPr>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112213</xdr:colOff>
      <xdr:row>41</xdr:row>
      <xdr:rowOff>0</xdr:rowOff>
    </xdr:from>
    <xdr:ext cx="1447800" cy="0"/>
    <xdr:sp macro="" textlink="">
      <xdr:nvSpPr>
        <xdr:cNvPr id="2" name="Shape 3">
          <a:extLst>
            <a:ext uri="{FF2B5EF4-FFF2-40B4-BE49-F238E27FC236}">
              <a16:creationId xmlns:a16="http://schemas.microsoft.com/office/drawing/2014/main" id="{F48F5A09-CD58-4F4B-A4B0-6292196F0D32}"/>
            </a:ext>
          </a:extLst>
        </xdr:cNvPr>
        <xdr:cNvSpPr/>
      </xdr:nvSpPr>
      <xdr:spPr>
        <a:xfrm>
          <a:off x="112213" y="14878050"/>
          <a:ext cx="1447800" cy="0"/>
        </a:xfrm>
        <a:custGeom>
          <a:avLst/>
          <a:gdLst/>
          <a:ahLst/>
          <a:cxnLst/>
          <a:rect l="0" t="0" r="0" b="0"/>
          <a:pathLst>
            <a:path w="1447800">
              <a:moveTo>
                <a:pt x="0" y="0"/>
              </a:moveTo>
              <a:lnTo>
                <a:pt x="1447800" y="0"/>
              </a:lnTo>
            </a:path>
          </a:pathLst>
        </a:custGeom>
        <a:ln w="4572">
          <a:solidFill>
            <a:srgbClr val="000000"/>
          </a:solidFill>
        </a:ln>
      </xdr:spPr>
    </xdr:sp>
    <xdr:clientData/>
  </xdr:oneCellAnchor>
  <xdr:oneCellAnchor>
    <xdr:from>
      <xdr:col>3</xdr:col>
      <xdr:colOff>0</xdr:colOff>
      <xdr:row>62</xdr:row>
      <xdr:rowOff>0</xdr:rowOff>
    </xdr:from>
    <xdr:ext cx="1042669" cy="0"/>
    <xdr:sp macro="" textlink="">
      <xdr:nvSpPr>
        <xdr:cNvPr id="3" name="Shape 4">
          <a:extLst>
            <a:ext uri="{FF2B5EF4-FFF2-40B4-BE49-F238E27FC236}">
              <a16:creationId xmlns:a16="http://schemas.microsoft.com/office/drawing/2014/main" id="{7692876D-6DE7-494E-B507-128F5C93AB07}"/>
            </a:ext>
          </a:extLst>
        </xdr:cNvPr>
        <xdr:cNvSpPr/>
      </xdr:nvSpPr>
      <xdr:spPr>
        <a:xfrm>
          <a:off x="2520950" y="22428200"/>
          <a:ext cx="1042669" cy="0"/>
        </a:xfrm>
        <a:custGeom>
          <a:avLst/>
          <a:gdLst/>
          <a:ahLst/>
          <a:cxnLst/>
          <a:rect l="0" t="0" r="0" b="0"/>
          <a:pathLst>
            <a:path w="1042669">
              <a:moveTo>
                <a:pt x="0" y="0"/>
              </a:moveTo>
              <a:lnTo>
                <a:pt x="1042416" y="0"/>
              </a:lnTo>
            </a:path>
          </a:pathLst>
        </a:custGeom>
        <a:ln w="4572">
          <a:solidFill>
            <a:srgbClr val="000000"/>
          </a:solidFill>
        </a:ln>
      </xdr:spPr>
    </xdr:sp>
    <xdr:clientData/>
  </xdr:oneCellAnchor>
  <xdr:oneCellAnchor>
    <xdr:from>
      <xdr:col>0</xdr:col>
      <xdr:colOff>54301</xdr:colOff>
      <xdr:row>76</xdr:row>
      <xdr:rowOff>0</xdr:rowOff>
    </xdr:from>
    <xdr:ext cx="1621790" cy="0"/>
    <xdr:sp macro="" textlink="">
      <xdr:nvSpPr>
        <xdr:cNvPr id="4" name="Shape 5">
          <a:extLst>
            <a:ext uri="{FF2B5EF4-FFF2-40B4-BE49-F238E27FC236}">
              <a16:creationId xmlns:a16="http://schemas.microsoft.com/office/drawing/2014/main" id="{AA13DF6E-30F2-407D-B630-EE7011F0BEB0}"/>
            </a:ext>
          </a:extLst>
        </xdr:cNvPr>
        <xdr:cNvSpPr/>
      </xdr:nvSpPr>
      <xdr:spPr>
        <a:xfrm>
          <a:off x="54301" y="26873200"/>
          <a:ext cx="1621790" cy="0"/>
        </a:xfrm>
        <a:custGeom>
          <a:avLst/>
          <a:gdLst/>
          <a:ahLst/>
          <a:cxnLst/>
          <a:rect l="0" t="0" r="0" b="0"/>
          <a:pathLst>
            <a:path w="1621790">
              <a:moveTo>
                <a:pt x="0" y="0"/>
              </a:moveTo>
              <a:lnTo>
                <a:pt x="1621536" y="0"/>
              </a:lnTo>
            </a:path>
          </a:pathLst>
        </a:custGeom>
        <a:ln w="4572">
          <a:solidFill>
            <a:srgbClr val="000000"/>
          </a:solidFill>
        </a:ln>
      </xdr:spPr>
    </xdr:sp>
    <xdr:clientData/>
  </xdr:oneCellAnchor>
  <xdr:oneCellAnchor>
    <xdr:from>
      <xdr:col>0</xdr:col>
      <xdr:colOff>54301</xdr:colOff>
      <xdr:row>77</xdr:row>
      <xdr:rowOff>0</xdr:rowOff>
    </xdr:from>
    <xdr:ext cx="984885" cy="0"/>
    <xdr:sp macro="" textlink="">
      <xdr:nvSpPr>
        <xdr:cNvPr id="5" name="Shape 6">
          <a:extLst>
            <a:ext uri="{FF2B5EF4-FFF2-40B4-BE49-F238E27FC236}">
              <a16:creationId xmlns:a16="http://schemas.microsoft.com/office/drawing/2014/main" id="{F6F5DA54-570F-4CC4-9657-E4A640945D06}"/>
            </a:ext>
          </a:extLst>
        </xdr:cNvPr>
        <xdr:cNvSpPr/>
      </xdr:nvSpPr>
      <xdr:spPr>
        <a:xfrm>
          <a:off x="54301" y="27190700"/>
          <a:ext cx="984885" cy="0"/>
        </a:xfrm>
        <a:custGeom>
          <a:avLst/>
          <a:gdLst/>
          <a:ahLst/>
          <a:cxnLst/>
          <a:rect l="0" t="0" r="0" b="0"/>
          <a:pathLst>
            <a:path w="984885">
              <a:moveTo>
                <a:pt x="0" y="0"/>
              </a:moveTo>
              <a:lnTo>
                <a:pt x="984504" y="0"/>
              </a:lnTo>
            </a:path>
          </a:pathLst>
        </a:custGeom>
        <a:ln w="4572">
          <a:solidFill>
            <a:srgbClr val="000000"/>
          </a:solidFill>
        </a:ln>
      </xdr:spPr>
    </xdr:sp>
    <xdr:clientData/>
  </xdr:oneCellAnchor>
  <xdr:oneCellAnchor>
    <xdr:from>
      <xdr:col>0</xdr:col>
      <xdr:colOff>65731</xdr:colOff>
      <xdr:row>125</xdr:row>
      <xdr:rowOff>0</xdr:rowOff>
    </xdr:from>
    <xdr:ext cx="1158240" cy="0"/>
    <xdr:sp macro="" textlink="">
      <xdr:nvSpPr>
        <xdr:cNvPr id="6" name="Shape 9">
          <a:extLst>
            <a:ext uri="{FF2B5EF4-FFF2-40B4-BE49-F238E27FC236}">
              <a16:creationId xmlns:a16="http://schemas.microsoft.com/office/drawing/2014/main" id="{C2749410-6A69-4925-8A2D-C60FC3B8D35E}"/>
            </a:ext>
          </a:extLst>
        </xdr:cNvPr>
        <xdr:cNvSpPr/>
      </xdr:nvSpPr>
      <xdr:spPr>
        <a:xfrm>
          <a:off x="65731" y="41903650"/>
          <a:ext cx="1158240" cy="0"/>
        </a:xfrm>
        <a:custGeom>
          <a:avLst/>
          <a:gdLst/>
          <a:ahLst/>
          <a:cxnLst/>
          <a:rect l="0" t="0" r="0" b="0"/>
          <a:pathLst>
            <a:path w="1158240">
              <a:moveTo>
                <a:pt x="0" y="0"/>
              </a:moveTo>
              <a:lnTo>
                <a:pt x="1158240" y="0"/>
              </a:lnTo>
            </a:path>
          </a:pathLst>
        </a:custGeom>
        <a:ln w="4572">
          <a:solidFill>
            <a:srgbClr val="000000"/>
          </a:solidFill>
        </a:ln>
      </xdr:spPr>
    </xdr:sp>
    <xdr:clientData/>
  </xdr:oneCellAnchor>
  <xdr:oneCellAnchor>
    <xdr:from>
      <xdr:col>0</xdr:col>
      <xdr:colOff>0</xdr:colOff>
      <xdr:row>94</xdr:row>
      <xdr:rowOff>0</xdr:rowOff>
    </xdr:from>
    <xdr:ext cx="10795" cy="247015"/>
    <xdr:sp macro="" textlink="">
      <xdr:nvSpPr>
        <xdr:cNvPr id="7" name="Shape 12">
          <a:extLst>
            <a:ext uri="{FF2B5EF4-FFF2-40B4-BE49-F238E27FC236}">
              <a16:creationId xmlns:a16="http://schemas.microsoft.com/office/drawing/2014/main" id="{2EEB571F-4019-41FA-BA1D-6A8258745628}"/>
            </a:ext>
          </a:extLst>
        </xdr:cNvPr>
        <xdr:cNvSpPr/>
      </xdr:nvSpPr>
      <xdr:spPr>
        <a:xfrm>
          <a:off x="0" y="32753300"/>
          <a:ext cx="10795" cy="247015"/>
        </a:xfrm>
        <a:custGeom>
          <a:avLst/>
          <a:gdLst/>
          <a:ahLst/>
          <a:cxnLst/>
          <a:rect l="0" t="0" r="0" b="0"/>
          <a:pathLst>
            <a:path w="10795" h="247015">
              <a:moveTo>
                <a:pt x="10668" y="246888"/>
              </a:moveTo>
              <a:lnTo>
                <a:pt x="0" y="246888"/>
              </a:lnTo>
              <a:lnTo>
                <a:pt x="0" y="0"/>
              </a:lnTo>
              <a:lnTo>
                <a:pt x="10668" y="0"/>
              </a:lnTo>
              <a:lnTo>
                <a:pt x="10668" y="246888"/>
              </a:lnTo>
              <a:close/>
            </a:path>
          </a:pathLst>
        </a:custGeom>
        <a:solidFill>
          <a:srgbClr val="000000"/>
        </a:solidFill>
      </xdr:spPr>
    </xdr:sp>
    <xdr:clientData/>
  </xdr:oneCellAnchor>
  <xdr:oneCellAnchor>
    <xdr:from>
      <xdr:col>0</xdr:col>
      <xdr:colOff>0</xdr:colOff>
      <xdr:row>82</xdr:row>
      <xdr:rowOff>0</xdr:rowOff>
    </xdr:from>
    <xdr:ext cx="1506220" cy="0"/>
    <xdr:sp macro="" textlink="">
      <xdr:nvSpPr>
        <xdr:cNvPr id="8" name="Shape 14">
          <a:extLst>
            <a:ext uri="{FF2B5EF4-FFF2-40B4-BE49-F238E27FC236}">
              <a16:creationId xmlns:a16="http://schemas.microsoft.com/office/drawing/2014/main" id="{A4782C53-D4E4-4F4E-BB4F-2560429131E0}"/>
            </a:ext>
          </a:extLst>
        </xdr:cNvPr>
        <xdr:cNvSpPr/>
      </xdr:nvSpPr>
      <xdr:spPr>
        <a:xfrm>
          <a:off x="0" y="28860750"/>
          <a:ext cx="1506220" cy="0"/>
        </a:xfrm>
        <a:custGeom>
          <a:avLst/>
          <a:gdLst/>
          <a:ahLst/>
          <a:cxnLst/>
          <a:rect l="0" t="0" r="0" b="0"/>
          <a:pathLst>
            <a:path w="1506220">
              <a:moveTo>
                <a:pt x="0" y="0"/>
              </a:moveTo>
              <a:lnTo>
                <a:pt x="1505712" y="0"/>
              </a:lnTo>
            </a:path>
          </a:pathLst>
        </a:custGeom>
        <a:ln w="4572">
          <a:solidFill>
            <a:srgbClr val="000000"/>
          </a:solidFill>
        </a:ln>
      </xdr:spPr>
    </xdr:sp>
    <xdr:clientData/>
  </xdr:oneCellAnchor>
  <xdr:oneCellAnchor>
    <xdr:from>
      <xdr:col>0</xdr:col>
      <xdr:colOff>0</xdr:colOff>
      <xdr:row>104</xdr:row>
      <xdr:rowOff>0</xdr:rowOff>
    </xdr:from>
    <xdr:ext cx="1679575" cy="0"/>
    <xdr:sp macro="" textlink="">
      <xdr:nvSpPr>
        <xdr:cNvPr id="9" name="Shape 15">
          <a:extLst>
            <a:ext uri="{FF2B5EF4-FFF2-40B4-BE49-F238E27FC236}">
              <a16:creationId xmlns:a16="http://schemas.microsoft.com/office/drawing/2014/main" id="{713408CD-7E9F-4998-835D-CF3C0E9F7842}"/>
            </a:ext>
          </a:extLst>
        </xdr:cNvPr>
        <xdr:cNvSpPr/>
      </xdr:nvSpPr>
      <xdr:spPr>
        <a:xfrm>
          <a:off x="0" y="35928300"/>
          <a:ext cx="1679575" cy="0"/>
        </a:xfrm>
        <a:custGeom>
          <a:avLst/>
          <a:gdLst/>
          <a:ahLst/>
          <a:cxnLst/>
          <a:rect l="0" t="0" r="0" b="0"/>
          <a:pathLst>
            <a:path w="1679575">
              <a:moveTo>
                <a:pt x="0" y="0"/>
              </a:moveTo>
              <a:lnTo>
                <a:pt x="1679448" y="0"/>
              </a:lnTo>
            </a:path>
          </a:pathLst>
        </a:custGeom>
        <a:ln w="4572">
          <a:solidFill>
            <a:srgbClr val="000000"/>
          </a:solidFill>
        </a:ln>
      </xdr:spPr>
    </xdr:sp>
    <xdr:clientData/>
  </xdr:oneCellAnchor>
  <xdr:oneCellAnchor>
    <xdr:from>
      <xdr:col>3</xdr:col>
      <xdr:colOff>0</xdr:colOff>
      <xdr:row>180</xdr:row>
      <xdr:rowOff>0</xdr:rowOff>
    </xdr:from>
    <xdr:ext cx="840740" cy="0"/>
    <xdr:sp macro="" textlink="">
      <xdr:nvSpPr>
        <xdr:cNvPr id="10" name="Shape 17">
          <a:extLst>
            <a:ext uri="{FF2B5EF4-FFF2-40B4-BE49-F238E27FC236}">
              <a16:creationId xmlns:a16="http://schemas.microsoft.com/office/drawing/2014/main" id="{1BDC519D-224D-460C-9318-A9ADABCAB900}"/>
            </a:ext>
          </a:extLst>
        </xdr:cNvPr>
        <xdr:cNvSpPr/>
      </xdr:nvSpPr>
      <xdr:spPr>
        <a:xfrm>
          <a:off x="2520950" y="58019950"/>
          <a:ext cx="840740" cy="0"/>
        </a:xfrm>
        <a:custGeom>
          <a:avLst/>
          <a:gdLst/>
          <a:ahLst/>
          <a:cxnLst/>
          <a:rect l="0" t="0" r="0" b="0"/>
          <a:pathLst>
            <a:path w="840740">
              <a:moveTo>
                <a:pt x="0" y="0"/>
              </a:moveTo>
              <a:lnTo>
                <a:pt x="840453" y="0"/>
              </a:lnTo>
            </a:path>
          </a:pathLst>
        </a:custGeom>
        <a:ln w="3426">
          <a:solidFill>
            <a:srgbClr val="000000"/>
          </a:solidFill>
        </a:ln>
      </xdr:spPr>
    </xdr:sp>
    <xdr:clientData/>
  </xdr:oneCellAnchor>
  <xdr:oneCellAnchor>
    <xdr:from>
      <xdr:col>12</xdr:col>
      <xdr:colOff>0</xdr:colOff>
      <xdr:row>160</xdr:row>
      <xdr:rowOff>0</xdr:rowOff>
    </xdr:from>
    <xdr:ext cx="1390015" cy="0"/>
    <xdr:sp macro="" textlink="">
      <xdr:nvSpPr>
        <xdr:cNvPr id="11" name="Shape 24">
          <a:extLst>
            <a:ext uri="{FF2B5EF4-FFF2-40B4-BE49-F238E27FC236}">
              <a16:creationId xmlns:a16="http://schemas.microsoft.com/office/drawing/2014/main" id="{211466AE-5652-4AC2-A840-6E642312A0BC}"/>
            </a:ext>
          </a:extLst>
        </xdr:cNvPr>
        <xdr:cNvSpPr/>
      </xdr:nvSpPr>
      <xdr:spPr>
        <a:xfrm>
          <a:off x="10617200" y="51930300"/>
          <a:ext cx="1390015" cy="0"/>
        </a:xfrm>
        <a:custGeom>
          <a:avLst/>
          <a:gdLst/>
          <a:ahLst/>
          <a:cxnLst/>
          <a:rect l="0" t="0" r="0" b="0"/>
          <a:pathLst>
            <a:path w="1390015">
              <a:moveTo>
                <a:pt x="0" y="0"/>
              </a:moveTo>
              <a:lnTo>
                <a:pt x="1389888" y="0"/>
              </a:lnTo>
            </a:path>
          </a:pathLst>
        </a:custGeom>
        <a:ln w="4572">
          <a:solidFill>
            <a:srgbClr val="000000"/>
          </a:solidFill>
        </a:ln>
      </xdr:spPr>
    </xdr:sp>
    <xdr:clientData/>
  </xdr:oneCellAnchor>
  <xdr:oneCellAnchor>
    <xdr:from>
      <xdr:col>0</xdr:col>
      <xdr:colOff>0</xdr:colOff>
      <xdr:row>160</xdr:row>
      <xdr:rowOff>0</xdr:rowOff>
    </xdr:from>
    <xdr:ext cx="1390015" cy="0"/>
    <xdr:sp macro="" textlink="">
      <xdr:nvSpPr>
        <xdr:cNvPr id="12" name="Shape 24">
          <a:extLst>
            <a:ext uri="{FF2B5EF4-FFF2-40B4-BE49-F238E27FC236}">
              <a16:creationId xmlns:a16="http://schemas.microsoft.com/office/drawing/2014/main" id="{A34230CC-E18E-499A-B9E9-3FF79BE47C08}"/>
            </a:ext>
          </a:extLst>
        </xdr:cNvPr>
        <xdr:cNvSpPr/>
      </xdr:nvSpPr>
      <xdr:spPr>
        <a:xfrm>
          <a:off x="0" y="51930300"/>
          <a:ext cx="1390015" cy="0"/>
        </a:xfrm>
        <a:custGeom>
          <a:avLst/>
          <a:gdLst/>
          <a:ahLst/>
          <a:cxnLst/>
          <a:rect l="0" t="0" r="0" b="0"/>
          <a:pathLst>
            <a:path w="1390015">
              <a:moveTo>
                <a:pt x="0" y="0"/>
              </a:moveTo>
              <a:lnTo>
                <a:pt x="1389888" y="0"/>
              </a:lnTo>
            </a:path>
          </a:pathLst>
        </a:custGeom>
        <a:ln w="4572">
          <a:solidFill>
            <a:srgbClr val="000000"/>
          </a:solidFill>
        </a:ln>
      </xdr:spPr>
    </xdr:sp>
    <xdr:clientData/>
  </xdr:oneCellAnchor>
  <xdr:oneCellAnchor>
    <xdr:from>
      <xdr:col>0</xdr:col>
      <xdr:colOff>0</xdr:colOff>
      <xdr:row>82</xdr:row>
      <xdr:rowOff>0</xdr:rowOff>
    </xdr:from>
    <xdr:ext cx="1564005" cy="0"/>
    <xdr:sp macro="" textlink="">
      <xdr:nvSpPr>
        <xdr:cNvPr id="19" name="Shape 7">
          <a:extLst>
            <a:ext uri="{FF2B5EF4-FFF2-40B4-BE49-F238E27FC236}">
              <a16:creationId xmlns:a16="http://schemas.microsoft.com/office/drawing/2014/main" id="{8673C3FF-20E7-40C9-ABF4-9565AF8AFF3E}"/>
            </a:ext>
          </a:extLst>
        </xdr:cNvPr>
        <xdr:cNvSpPr/>
      </xdr:nvSpPr>
      <xdr:spPr>
        <a:xfrm>
          <a:off x="6680200" y="28860750"/>
          <a:ext cx="1564005" cy="0"/>
        </a:xfrm>
        <a:custGeom>
          <a:avLst/>
          <a:gdLst/>
          <a:ahLst/>
          <a:cxnLst/>
          <a:rect l="0" t="0" r="0" b="0"/>
          <a:pathLst>
            <a:path w="1564005">
              <a:moveTo>
                <a:pt x="0" y="0"/>
              </a:moveTo>
              <a:lnTo>
                <a:pt x="1563624" y="0"/>
              </a:lnTo>
            </a:path>
          </a:pathLst>
        </a:custGeom>
        <a:ln w="4572">
          <a:solidFill>
            <a:srgbClr val="000000"/>
          </a:solidFill>
        </a:ln>
      </xdr:spPr>
    </xdr:sp>
    <xdr:clientData/>
  </xdr:oneCellAnchor>
  <xdr:oneCellAnchor>
    <xdr:from>
      <xdr:col>0</xdr:col>
      <xdr:colOff>0</xdr:colOff>
      <xdr:row>104</xdr:row>
      <xdr:rowOff>0</xdr:rowOff>
    </xdr:from>
    <xdr:ext cx="1564005" cy="0"/>
    <xdr:sp macro="" textlink="">
      <xdr:nvSpPr>
        <xdr:cNvPr id="20" name="Shape 8">
          <a:extLst>
            <a:ext uri="{FF2B5EF4-FFF2-40B4-BE49-F238E27FC236}">
              <a16:creationId xmlns:a16="http://schemas.microsoft.com/office/drawing/2014/main" id="{D63D75C1-B93B-4A05-B709-B075C6393E00}"/>
            </a:ext>
          </a:extLst>
        </xdr:cNvPr>
        <xdr:cNvSpPr/>
      </xdr:nvSpPr>
      <xdr:spPr>
        <a:xfrm>
          <a:off x="6680200" y="35928300"/>
          <a:ext cx="1564005" cy="0"/>
        </a:xfrm>
        <a:custGeom>
          <a:avLst/>
          <a:gdLst/>
          <a:ahLst/>
          <a:cxnLst/>
          <a:rect l="0" t="0" r="0" b="0"/>
          <a:pathLst>
            <a:path w="1564005">
              <a:moveTo>
                <a:pt x="0" y="0"/>
              </a:moveTo>
              <a:lnTo>
                <a:pt x="1563624" y="0"/>
              </a:lnTo>
            </a:path>
          </a:pathLst>
        </a:custGeom>
        <a:ln w="4572">
          <a:solidFill>
            <a:srgbClr val="000000"/>
          </a:solidFill>
        </a:ln>
      </xdr:spPr>
    </xdr:sp>
    <xdr:clientData/>
  </xdr:oneCellAnchor>
  <xdr:oneCellAnchor>
    <xdr:from>
      <xdr:col>0</xdr:col>
      <xdr:colOff>0</xdr:colOff>
      <xdr:row>178</xdr:row>
      <xdr:rowOff>0</xdr:rowOff>
    </xdr:from>
    <xdr:ext cx="1853564" cy="0"/>
    <xdr:sp macro="" textlink="">
      <xdr:nvSpPr>
        <xdr:cNvPr id="21" name="Shape 16">
          <a:extLst>
            <a:ext uri="{FF2B5EF4-FFF2-40B4-BE49-F238E27FC236}">
              <a16:creationId xmlns:a16="http://schemas.microsoft.com/office/drawing/2014/main" id="{014518BB-5C92-4A1E-B3FE-E7E452B60151}"/>
            </a:ext>
          </a:extLst>
        </xdr:cNvPr>
        <xdr:cNvSpPr/>
      </xdr:nvSpPr>
      <xdr:spPr>
        <a:xfrm>
          <a:off x="6680200" y="57531000"/>
          <a:ext cx="1853564" cy="0"/>
        </a:xfrm>
        <a:custGeom>
          <a:avLst/>
          <a:gdLst/>
          <a:ahLst/>
          <a:cxnLst/>
          <a:rect l="0" t="0" r="0" b="0"/>
          <a:pathLst>
            <a:path w="1853564">
              <a:moveTo>
                <a:pt x="0" y="0"/>
              </a:moveTo>
              <a:lnTo>
                <a:pt x="1853184" y="0"/>
              </a:lnTo>
            </a:path>
          </a:pathLst>
        </a:custGeom>
        <a:ln w="4572">
          <a:solidFill>
            <a:srgbClr val="000000"/>
          </a:solidFill>
        </a:ln>
      </xdr:spPr>
    </xdr:sp>
    <xdr:clientData/>
  </xdr:oneCellAnchor>
  <xdr:oneCellAnchor>
    <xdr:from>
      <xdr:col>4</xdr:col>
      <xdr:colOff>0</xdr:colOff>
      <xdr:row>160</xdr:row>
      <xdr:rowOff>0</xdr:rowOff>
    </xdr:from>
    <xdr:ext cx="1390015" cy="0"/>
    <xdr:sp macro="" textlink="">
      <xdr:nvSpPr>
        <xdr:cNvPr id="22" name="Shape 24">
          <a:extLst>
            <a:ext uri="{FF2B5EF4-FFF2-40B4-BE49-F238E27FC236}">
              <a16:creationId xmlns:a16="http://schemas.microsoft.com/office/drawing/2014/main" id="{8CDD8A27-5565-471D-9DD2-6B2407EFC6F4}"/>
            </a:ext>
          </a:extLst>
        </xdr:cNvPr>
        <xdr:cNvSpPr/>
      </xdr:nvSpPr>
      <xdr:spPr>
        <a:xfrm>
          <a:off x="11722100" y="51181000"/>
          <a:ext cx="1390015" cy="0"/>
        </a:xfrm>
        <a:custGeom>
          <a:avLst/>
          <a:gdLst/>
          <a:ahLst/>
          <a:cxnLst/>
          <a:rect l="0" t="0" r="0" b="0"/>
          <a:pathLst>
            <a:path w="1390015">
              <a:moveTo>
                <a:pt x="0" y="0"/>
              </a:moveTo>
              <a:lnTo>
                <a:pt x="1389888" y="0"/>
              </a:lnTo>
            </a:path>
          </a:pathLst>
        </a:custGeom>
        <a:ln w="4572">
          <a:solidFill>
            <a:srgbClr val="000000"/>
          </a:solidFill>
        </a:ln>
      </xdr:spPr>
    </xdr:sp>
    <xdr:clientData/>
  </xdr:oneCellAnchor>
  <xdr:oneCellAnchor>
    <xdr:from>
      <xdr:col>1</xdr:col>
      <xdr:colOff>0</xdr:colOff>
      <xdr:row>82</xdr:row>
      <xdr:rowOff>0</xdr:rowOff>
    </xdr:from>
    <xdr:ext cx="1564005" cy="0"/>
    <xdr:sp macro="" textlink="">
      <xdr:nvSpPr>
        <xdr:cNvPr id="25" name="Shape 7">
          <a:extLst>
            <a:ext uri="{FF2B5EF4-FFF2-40B4-BE49-F238E27FC236}">
              <a16:creationId xmlns:a16="http://schemas.microsoft.com/office/drawing/2014/main" id="{70B74421-AACC-4D56-BC91-2169D7F5757F}"/>
            </a:ext>
          </a:extLst>
        </xdr:cNvPr>
        <xdr:cNvSpPr/>
      </xdr:nvSpPr>
      <xdr:spPr>
        <a:xfrm>
          <a:off x="6794500" y="29368750"/>
          <a:ext cx="1564005" cy="0"/>
        </a:xfrm>
        <a:custGeom>
          <a:avLst/>
          <a:gdLst/>
          <a:ahLst/>
          <a:cxnLst/>
          <a:rect l="0" t="0" r="0" b="0"/>
          <a:pathLst>
            <a:path w="1564005">
              <a:moveTo>
                <a:pt x="0" y="0"/>
              </a:moveTo>
              <a:lnTo>
                <a:pt x="1563624" y="0"/>
              </a:lnTo>
            </a:path>
          </a:pathLst>
        </a:custGeom>
        <a:ln w="4572">
          <a:solidFill>
            <a:srgbClr val="000000"/>
          </a:solidFill>
        </a:ln>
      </xdr:spPr>
    </xdr:sp>
    <xdr:clientData/>
  </xdr:oneCellAnchor>
  <xdr:oneCellAnchor>
    <xdr:from>
      <xdr:col>1</xdr:col>
      <xdr:colOff>0</xdr:colOff>
      <xdr:row>104</xdr:row>
      <xdr:rowOff>0</xdr:rowOff>
    </xdr:from>
    <xdr:ext cx="1564005" cy="0"/>
    <xdr:sp macro="" textlink="">
      <xdr:nvSpPr>
        <xdr:cNvPr id="26" name="Shape 8">
          <a:extLst>
            <a:ext uri="{FF2B5EF4-FFF2-40B4-BE49-F238E27FC236}">
              <a16:creationId xmlns:a16="http://schemas.microsoft.com/office/drawing/2014/main" id="{61FF431D-1AB5-4BD6-9229-71B536327A4E}"/>
            </a:ext>
          </a:extLst>
        </xdr:cNvPr>
        <xdr:cNvSpPr/>
      </xdr:nvSpPr>
      <xdr:spPr>
        <a:xfrm>
          <a:off x="6794500" y="36436300"/>
          <a:ext cx="1564005" cy="0"/>
        </a:xfrm>
        <a:custGeom>
          <a:avLst/>
          <a:gdLst/>
          <a:ahLst/>
          <a:cxnLst/>
          <a:rect l="0" t="0" r="0" b="0"/>
          <a:pathLst>
            <a:path w="1564005">
              <a:moveTo>
                <a:pt x="0" y="0"/>
              </a:moveTo>
              <a:lnTo>
                <a:pt x="1563624" y="0"/>
              </a:lnTo>
            </a:path>
          </a:pathLst>
        </a:custGeom>
        <a:ln w="4572">
          <a:solidFill>
            <a:srgbClr val="000000"/>
          </a:solidFill>
        </a:ln>
      </xdr:spPr>
    </xdr:sp>
    <xdr:clientData/>
  </xdr:oneCellAnchor>
  <xdr:oneCellAnchor>
    <xdr:from>
      <xdr:col>8</xdr:col>
      <xdr:colOff>0</xdr:colOff>
      <xdr:row>62</xdr:row>
      <xdr:rowOff>0</xdr:rowOff>
    </xdr:from>
    <xdr:ext cx="1042669" cy="0"/>
    <xdr:sp macro="" textlink="">
      <xdr:nvSpPr>
        <xdr:cNvPr id="13" name="Shape 4">
          <a:extLst>
            <a:ext uri="{FF2B5EF4-FFF2-40B4-BE49-F238E27FC236}">
              <a16:creationId xmlns:a16="http://schemas.microsoft.com/office/drawing/2014/main" id="{3310DAB3-36BF-4CF9-A5FD-2F6AB3939877}"/>
            </a:ext>
          </a:extLst>
        </xdr:cNvPr>
        <xdr:cNvSpPr/>
      </xdr:nvSpPr>
      <xdr:spPr>
        <a:xfrm>
          <a:off x="3816350" y="17367250"/>
          <a:ext cx="1042669" cy="0"/>
        </a:xfrm>
        <a:custGeom>
          <a:avLst/>
          <a:gdLst/>
          <a:ahLst/>
          <a:cxnLst/>
          <a:rect l="0" t="0" r="0" b="0"/>
          <a:pathLst>
            <a:path w="1042669">
              <a:moveTo>
                <a:pt x="0" y="0"/>
              </a:moveTo>
              <a:lnTo>
                <a:pt x="1042416" y="0"/>
              </a:lnTo>
            </a:path>
          </a:pathLst>
        </a:custGeom>
        <a:ln w="4572">
          <a:solidFill>
            <a:srgbClr val="000000"/>
          </a:solidFill>
        </a:ln>
      </xdr:spPr>
    </xdr:sp>
    <xdr:clientData/>
  </xdr:oneCellAnchor>
  <xdr:oneCellAnchor>
    <xdr:from>
      <xdr:col>8</xdr:col>
      <xdr:colOff>0</xdr:colOff>
      <xdr:row>180</xdr:row>
      <xdr:rowOff>0</xdr:rowOff>
    </xdr:from>
    <xdr:ext cx="840740" cy="0"/>
    <xdr:sp macro="" textlink="">
      <xdr:nvSpPr>
        <xdr:cNvPr id="14" name="Shape 17">
          <a:extLst>
            <a:ext uri="{FF2B5EF4-FFF2-40B4-BE49-F238E27FC236}">
              <a16:creationId xmlns:a16="http://schemas.microsoft.com/office/drawing/2014/main" id="{BB92B4FF-DFB3-41E5-8D5F-B76465720AE5}"/>
            </a:ext>
          </a:extLst>
        </xdr:cNvPr>
        <xdr:cNvSpPr/>
      </xdr:nvSpPr>
      <xdr:spPr>
        <a:xfrm>
          <a:off x="3816350" y="43878500"/>
          <a:ext cx="840740" cy="0"/>
        </a:xfrm>
        <a:custGeom>
          <a:avLst/>
          <a:gdLst/>
          <a:ahLst/>
          <a:cxnLst/>
          <a:rect l="0" t="0" r="0" b="0"/>
          <a:pathLst>
            <a:path w="840740">
              <a:moveTo>
                <a:pt x="0" y="0"/>
              </a:moveTo>
              <a:lnTo>
                <a:pt x="840453" y="0"/>
              </a:lnTo>
            </a:path>
          </a:pathLst>
        </a:custGeom>
        <a:ln w="3426">
          <a:solidFill>
            <a:srgbClr val="000000"/>
          </a:solidFill>
        </a:ln>
      </xdr:spPr>
    </xdr:sp>
    <xdr:clientData/>
  </xdr:oneCellAnchor>
  <xdr:oneCellAnchor>
    <xdr:from>
      <xdr:col>9</xdr:col>
      <xdr:colOff>0</xdr:colOff>
      <xdr:row>160</xdr:row>
      <xdr:rowOff>0</xdr:rowOff>
    </xdr:from>
    <xdr:ext cx="1390015" cy="0"/>
    <xdr:sp macro="" textlink="">
      <xdr:nvSpPr>
        <xdr:cNvPr id="16" name="Shape 24">
          <a:extLst>
            <a:ext uri="{FF2B5EF4-FFF2-40B4-BE49-F238E27FC236}">
              <a16:creationId xmlns:a16="http://schemas.microsoft.com/office/drawing/2014/main" id="{090695B6-3372-4D5D-9E8E-F2390F3C58AD}"/>
            </a:ext>
          </a:extLst>
        </xdr:cNvPr>
        <xdr:cNvSpPr/>
      </xdr:nvSpPr>
      <xdr:spPr>
        <a:xfrm>
          <a:off x="5105400" y="40087550"/>
          <a:ext cx="1390015" cy="0"/>
        </a:xfrm>
        <a:custGeom>
          <a:avLst/>
          <a:gdLst/>
          <a:ahLst/>
          <a:cxnLst/>
          <a:rect l="0" t="0" r="0" b="0"/>
          <a:pathLst>
            <a:path w="1390015">
              <a:moveTo>
                <a:pt x="0" y="0"/>
              </a:moveTo>
              <a:lnTo>
                <a:pt x="1389888" y="0"/>
              </a:lnTo>
            </a:path>
          </a:pathLst>
        </a:custGeom>
        <a:ln w="4572">
          <a:solidFill>
            <a:srgbClr val="000000"/>
          </a:solidFill>
        </a:ln>
      </xdr:spPr>
    </xdr:sp>
    <xdr:clientData/>
  </xdr:oneCellAnchor>
  <xdr:oneCellAnchor>
    <xdr:from>
      <xdr:col>6</xdr:col>
      <xdr:colOff>0</xdr:colOff>
      <xdr:row>82</xdr:row>
      <xdr:rowOff>0</xdr:rowOff>
    </xdr:from>
    <xdr:ext cx="1564005" cy="0"/>
    <xdr:sp macro="" textlink="">
      <xdr:nvSpPr>
        <xdr:cNvPr id="17" name="Shape 7">
          <a:extLst>
            <a:ext uri="{FF2B5EF4-FFF2-40B4-BE49-F238E27FC236}">
              <a16:creationId xmlns:a16="http://schemas.microsoft.com/office/drawing/2014/main" id="{3A6E5634-5D6B-48D2-AE61-479B59904EE4}"/>
            </a:ext>
          </a:extLst>
        </xdr:cNvPr>
        <xdr:cNvSpPr/>
      </xdr:nvSpPr>
      <xdr:spPr>
        <a:xfrm>
          <a:off x="1708150" y="21717000"/>
          <a:ext cx="1564005" cy="0"/>
        </a:xfrm>
        <a:custGeom>
          <a:avLst/>
          <a:gdLst/>
          <a:ahLst/>
          <a:cxnLst/>
          <a:rect l="0" t="0" r="0" b="0"/>
          <a:pathLst>
            <a:path w="1564005">
              <a:moveTo>
                <a:pt x="0" y="0"/>
              </a:moveTo>
              <a:lnTo>
                <a:pt x="1563624" y="0"/>
              </a:lnTo>
            </a:path>
          </a:pathLst>
        </a:custGeom>
        <a:ln w="4572">
          <a:solidFill>
            <a:srgbClr val="000000"/>
          </a:solidFill>
        </a:ln>
      </xdr:spPr>
    </xdr:sp>
    <xdr:clientData/>
  </xdr:oneCellAnchor>
  <xdr:oneCellAnchor>
    <xdr:from>
      <xdr:col>3</xdr:col>
      <xdr:colOff>0</xdr:colOff>
      <xdr:row>62</xdr:row>
      <xdr:rowOff>0</xdr:rowOff>
    </xdr:from>
    <xdr:ext cx="1042669" cy="0"/>
    <xdr:sp macro="" textlink="">
      <xdr:nvSpPr>
        <xdr:cNvPr id="15" name="Shape 4">
          <a:extLst>
            <a:ext uri="{FF2B5EF4-FFF2-40B4-BE49-F238E27FC236}">
              <a16:creationId xmlns:a16="http://schemas.microsoft.com/office/drawing/2014/main" id="{3EBA8F23-0A13-45FA-8420-513231FE8836}"/>
            </a:ext>
          </a:extLst>
        </xdr:cNvPr>
        <xdr:cNvSpPr/>
      </xdr:nvSpPr>
      <xdr:spPr>
        <a:xfrm>
          <a:off x="3816350" y="17532350"/>
          <a:ext cx="1042669" cy="0"/>
        </a:xfrm>
        <a:custGeom>
          <a:avLst/>
          <a:gdLst/>
          <a:ahLst/>
          <a:cxnLst/>
          <a:rect l="0" t="0" r="0" b="0"/>
          <a:pathLst>
            <a:path w="1042669">
              <a:moveTo>
                <a:pt x="0" y="0"/>
              </a:moveTo>
              <a:lnTo>
                <a:pt x="1042416" y="0"/>
              </a:lnTo>
            </a:path>
          </a:pathLst>
        </a:custGeom>
        <a:ln w="4572">
          <a:solidFill>
            <a:srgbClr val="000000"/>
          </a:solidFill>
        </a:ln>
      </xdr:spPr>
    </xdr:sp>
    <xdr:clientData/>
  </xdr:oneCellAnchor>
  <xdr:oneCellAnchor>
    <xdr:from>
      <xdr:col>3</xdr:col>
      <xdr:colOff>0</xdr:colOff>
      <xdr:row>180</xdr:row>
      <xdr:rowOff>0</xdr:rowOff>
    </xdr:from>
    <xdr:ext cx="840740" cy="0"/>
    <xdr:sp macro="" textlink="">
      <xdr:nvSpPr>
        <xdr:cNvPr id="18" name="Shape 17">
          <a:extLst>
            <a:ext uri="{FF2B5EF4-FFF2-40B4-BE49-F238E27FC236}">
              <a16:creationId xmlns:a16="http://schemas.microsoft.com/office/drawing/2014/main" id="{9D13394C-D4B3-4D46-B3CC-9DF54985DE6C}"/>
            </a:ext>
          </a:extLst>
        </xdr:cNvPr>
        <xdr:cNvSpPr/>
      </xdr:nvSpPr>
      <xdr:spPr>
        <a:xfrm>
          <a:off x="3816350" y="44043600"/>
          <a:ext cx="840740" cy="0"/>
        </a:xfrm>
        <a:custGeom>
          <a:avLst/>
          <a:gdLst/>
          <a:ahLst/>
          <a:cxnLst/>
          <a:rect l="0" t="0" r="0" b="0"/>
          <a:pathLst>
            <a:path w="840740">
              <a:moveTo>
                <a:pt x="0" y="0"/>
              </a:moveTo>
              <a:lnTo>
                <a:pt x="840453" y="0"/>
              </a:lnTo>
            </a:path>
          </a:pathLst>
        </a:custGeom>
        <a:ln w="3426">
          <a:solidFill>
            <a:srgbClr val="000000"/>
          </a:solidFill>
        </a:ln>
      </xdr:spPr>
    </xdr:sp>
    <xdr:clientData/>
  </xdr:oneCellAnchor>
  <xdr:oneCellAnchor>
    <xdr:from>
      <xdr:col>0</xdr:col>
      <xdr:colOff>0</xdr:colOff>
      <xdr:row>178</xdr:row>
      <xdr:rowOff>0</xdr:rowOff>
    </xdr:from>
    <xdr:ext cx="1853564" cy="0"/>
    <xdr:sp macro="" textlink="">
      <xdr:nvSpPr>
        <xdr:cNvPr id="23" name="Shape 16">
          <a:extLst>
            <a:ext uri="{FF2B5EF4-FFF2-40B4-BE49-F238E27FC236}">
              <a16:creationId xmlns:a16="http://schemas.microsoft.com/office/drawing/2014/main" id="{FCADCEB8-DF26-431C-B395-2AB1F3A56596}"/>
            </a:ext>
          </a:extLst>
        </xdr:cNvPr>
        <xdr:cNvSpPr/>
      </xdr:nvSpPr>
      <xdr:spPr>
        <a:xfrm>
          <a:off x="0" y="43668950"/>
          <a:ext cx="1853564" cy="0"/>
        </a:xfrm>
        <a:custGeom>
          <a:avLst/>
          <a:gdLst/>
          <a:ahLst/>
          <a:cxnLst/>
          <a:rect l="0" t="0" r="0" b="0"/>
          <a:pathLst>
            <a:path w="1853564">
              <a:moveTo>
                <a:pt x="0" y="0"/>
              </a:moveTo>
              <a:lnTo>
                <a:pt x="1853184" y="0"/>
              </a:lnTo>
            </a:path>
          </a:pathLst>
        </a:custGeom>
        <a:ln w="4572">
          <a:solidFill>
            <a:srgbClr val="000000"/>
          </a:solidFill>
        </a:ln>
      </xdr:spPr>
    </xdr:sp>
    <xdr:clientData/>
  </xdr:oneCellAnchor>
  <xdr:oneCellAnchor>
    <xdr:from>
      <xdr:col>4</xdr:col>
      <xdr:colOff>0</xdr:colOff>
      <xdr:row>160</xdr:row>
      <xdr:rowOff>0</xdr:rowOff>
    </xdr:from>
    <xdr:ext cx="1390015" cy="0"/>
    <xdr:sp macro="" textlink="">
      <xdr:nvSpPr>
        <xdr:cNvPr id="24" name="Shape 24">
          <a:extLst>
            <a:ext uri="{FF2B5EF4-FFF2-40B4-BE49-F238E27FC236}">
              <a16:creationId xmlns:a16="http://schemas.microsoft.com/office/drawing/2014/main" id="{F836EDB9-0574-4839-8056-F583435BCDE2}"/>
            </a:ext>
          </a:extLst>
        </xdr:cNvPr>
        <xdr:cNvSpPr/>
      </xdr:nvSpPr>
      <xdr:spPr>
        <a:xfrm>
          <a:off x="5105400" y="40252650"/>
          <a:ext cx="1390015" cy="0"/>
        </a:xfrm>
        <a:custGeom>
          <a:avLst/>
          <a:gdLst/>
          <a:ahLst/>
          <a:cxnLst/>
          <a:rect l="0" t="0" r="0" b="0"/>
          <a:pathLst>
            <a:path w="1390015">
              <a:moveTo>
                <a:pt x="0" y="0"/>
              </a:moveTo>
              <a:lnTo>
                <a:pt x="1389888" y="0"/>
              </a:lnTo>
            </a:path>
          </a:pathLst>
        </a:custGeom>
        <a:ln w="4572">
          <a:solidFill>
            <a:srgbClr val="000000"/>
          </a:solidFill>
        </a:ln>
      </xdr:spPr>
    </xdr:sp>
    <xdr:clientData/>
  </xdr:oneCellAnchor>
  <xdr:oneCellAnchor>
    <xdr:from>
      <xdr:col>1</xdr:col>
      <xdr:colOff>0</xdr:colOff>
      <xdr:row>82</xdr:row>
      <xdr:rowOff>0</xdr:rowOff>
    </xdr:from>
    <xdr:ext cx="1564005" cy="0"/>
    <xdr:sp macro="" textlink="">
      <xdr:nvSpPr>
        <xdr:cNvPr id="27" name="Shape 7">
          <a:extLst>
            <a:ext uri="{FF2B5EF4-FFF2-40B4-BE49-F238E27FC236}">
              <a16:creationId xmlns:a16="http://schemas.microsoft.com/office/drawing/2014/main" id="{620E3219-AA3A-43B4-BBCE-8F23CCE500AD}"/>
            </a:ext>
          </a:extLst>
        </xdr:cNvPr>
        <xdr:cNvSpPr/>
      </xdr:nvSpPr>
      <xdr:spPr>
        <a:xfrm>
          <a:off x="1708150" y="21882100"/>
          <a:ext cx="1564005" cy="0"/>
        </a:xfrm>
        <a:custGeom>
          <a:avLst/>
          <a:gdLst/>
          <a:ahLst/>
          <a:cxnLst/>
          <a:rect l="0" t="0" r="0" b="0"/>
          <a:pathLst>
            <a:path w="1564005">
              <a:moveTo>
                <a:pt x="0" y="0"/>
              </a:moveTo>
              <a:lnTo>
                <a:pt x="1563624" y="0"/>
              </a:lnTo>
            </a:path>
          </a:pathLst>
        </a:custGeom>
        <a:ln w="4572">
          <a:solidFill>
            <a:srgbClr val="000000"/>
          </a:solidFill>
        </a:ln>
      </xdr:spPr>
    </xdr:sp>
    <xdr:clientData/>
  </xdr:oneCellAnchor>
  <xdr:oneCellAnchor>
    <xdr:from>
      <xdr:col>1</xdr:col>
      <xdr:colOff>0</xdr:colOff>
      <xdr:row>104</xdr:row>
      <xdr:rowOff>0</xdr:rowOff>
    </xdr:from>
    <xdr:ext cx="1564005" cy="0"/>
    <xdr:sp macro="" textlink="">
      <xdr:nvSpPr>
        <xdr:cNvPr id="28" name="Shape 8">
          <a:extLst>
            <a:ext uri="{FF2B5EF4-FFF2-40B4-BE49-F238E27FC236}">
              <a16:creationId xmlns:a16="http://schemas.microsoft.com/office/drawing/2014/main" id="{C3A9B6FC-E64E-424E-81F4-E9A8B6A6DFA9}"/>
            </a:ext>
          </a:extLst>
        </xdr:cNvPr>
        <xdr:cNvSpPr/>
      </xdr:nvSpPr>
      <xdr:spPr>
        <a:xfrm>
          <a:off x="1708150" y="26733500"/>
          <a:ext cx="1564005" cy="0"/>
        </a:xfrm>
        <a:custGeom>
          <a:avLst/>
          <a:gdLst/>
          <a:ahLst/>
          <a:cxnLst/>
          <a:rect l="0" t="0" r="0" b="0"/>
          <a:pathLst>
            <a:path w="1564005">
              <a:moveTo>
                <a:pt x="0" y="0"/>
              </a:moveTo>
              <a:lnTo>
                <a:pt x="1563624" y="0"/>
              </a:lnTo>
            </a:path>
          </a:pathLst>
        </a:custGeom>
        <a:ln w="4572">
          <a:solidFill>
            <a:srgbClr val="000000"/>
          </a:solidFill>
        </a:ln>
      </xdr:spPr>
    </xdr:sp>
    <xdr:clientData/>
  </xdr:oneCellAnchor>
  <xdr:oneCellAnchor>
    <xdr:from>
      <xdr:col>8</xdr:col>
      <xdr:colOff>0</xdr:colOff>
      <xdr:row>62</xdr:row>
      <xdr:rowOff>0</xdr:rowOff>
    </xdr:from>
    <xdr:ext cx="1042669" cy="0"/>
    <xdr:sp macro="" textlink="">
      <xdr:nvSpPr>
        <xdr:cNvPr id="29" name="Shape 4">
          <a:extLst>
            <a:ext uri="{FF2B5EF4-FFF2-40B4-BE49-F238E27FC236}">
              <a16:creationId xmlns:a16="http://schemas.microsoft.com/office/drawing/2014/main" id="{11CCE8EC-8572-447D-B787-A95EC0B2181C}"/>
            </a:ext>
          </a:extLst>
        </xdr:cNvPr>
        <xdr:cNvSpPr/>
      </xdr:nvSpPr>
      <xdr:spPr>
        <a:xfrm>
          <a:off x="11214100" y="17532350"/>
          <a:ext cx="1042669" cy="0"/>
        </a:xfrm>
        <a:custGeom>
          <a:avLst/>
          <a:gdLst/>
          <a:ahLst/>
          <a:cxnLst/>
          <a:rect l="0" t="0" r="0" b="0"/>
          <a:pathLst>
            <a:path w="1042669">
              <a:moveTo>
                <a:pt x="0" y="0"/>
              </a:moveTo>
              <a:lnTo>
                <a:pt x="1042416" y="0"/>
              </a:lnTo>
            </a:path>
          </a:pathLst>
        </a:custGeom>
        <a:ln w="4572">
          <a:solidFill>
            <a:srgbClr val="000000"/>
          </a:solidFill>
        </a:ln>
      </xdr:spPr>
    </xdr:sp>
    <xdr:clientData/>
  </xdr:oneCellAnchor>
  <xdr:oneCellAnchor>
    <xdr:from>
      <xdr:col>8</xdr:col>
      <xdr:colOff>0</xdr:colOff>
      <xdr:row>180</xdr:row>
      <xdr:rowOff>0</xdr:rowOff>
    </xdr:from>
    <xdr:ext cx="840740" cy="0"/>
    <xdr:sp macro="" textlink="">
      <xdr:nvSpPr>
        <xdr:cNvPr id="30" name="Shape 17">
          <a:extLst>
            <a:ext uri="{FF2B5EF4-FFF2-40B4-BE49-F238E27FC236}">
              <a16:creationId xmlns:a16="http://schemas.microsoft.com/office/drawing/2014/main" id="{3FCE56A0-7F1B-4B89-9F91-DB5AE363B416}"/>
            </a:ext>
          </a:extLst>
        </xdr:cNvPr>
        <xdr:cNvSpPr/>
      </xdr:nvSpPr>
      <xdr:spPr>
        <a:xfrm>
          <a:off x="11214100" y="44043600"/>
          <a:ext cx="840740" cy="0"/>
        </a:xfrm>
        <a:custGeom>
          <a:avLst/>
          <a:gdLst/>
          <a:ahLst/>
          <a:cxnLst/>
          <a:rect l="0" t="0" r="0" b="0"/>
          <a:pathLst>
            <a:path w="840740">
              <a:moveTo>
                <a:pt x="0" y="0"/>
              </a:moveTo>
              <a:lnTo>
                <a:pt x="840453" y="0"/>
              </a:lnTo>
            </a:path>
          </a:pathLst>
        </a:custGeom>
        <a:ln w="3426">
          <a:solidFill>
            <a:srgbClr val="000000"/>
          </a:solidFill>
        </a:ln>
      </xdr:spPr>
    </xdr:sp>
    <xdr:clientData/>
  </xdr:oneCellAnchor>
  <xdr:oneCellAnchor>
    <xdr:from>
      <xdr:col>9</xdr:col>
      <xdr:colOff>0</xdr:colOff>
      <xdr:row>160</xdr:row>
      <xdr:rowOff>0</xdr:rowOff>
    </xdr:from>
    <xdr:ext cx="1390015" cy="0"/>
    <xdr:sp macro="" textlink="">
      <xdr:nvSpPr>
        <xdr:cNvPr id="31" name="Shape 24">
          <a:extLst>
            <a:ext uri="{FF2B5EF4-FFF2-40B4-BE49-F238E27FC236}">
              <a16:creationId xmlns:a16="http://schemas.microsoft.com/office/drawing/2014/main" id="{C80C70A2-78E5-4C88-BA5F-8E43ABF4ADD5}"/>
            </a:ext>
          </a:extLst>
        </xdr:cNvPr>
        <xdr:cNvSpPr/>
      </xdr:nvSpPr>
      <xdr:spPr>
        <a:xfrm>
          <a:off x="12954000" y="40252650"/>
          <a:ext cx="1390015" cy="0"/>
        </a:xfrm>
        <a:custGeom>
          <a:avLst/>
          <a:gdLst/>
          <a:ahLst/>
          <a:cxnLst/>
          <a:rect l="0" t="0" r="0" b="0"/>
          <a:pathLst>
            <a:path w="1390015">
              <a:moveTo>
                <a:pt x="0" y="0"/>
              </a:moveTo>
              <a:lnTo>
                <a:pt x="1389888" y="0"/>
              </a:lnTo>
            </a:path>
          </a:pathLst>
        </a:custGeom>
        <a:ln w="4572">
          <a:solidFill>
            <a:srgbClr val="000000"/>
          </a:solidFill>
        </a:ln>
      </xdr:spPr>
    </xdr:sp>
    <xdr:clientData/>
  </xdr:oneCellAnchor>
  <xdr:oneCellAnchor>
    <xdr:from>
      <xdr:col>6</xdr:col>
      <xdr:colOff>0</xdr:colOff>
      <xdr:row>82</xdr:row>
      <xdr:rowOff>0</xdr:rowOff>
    </xdr:from>
    <xdr:ext cx="1564005" cy="0"/>
    <xdr:sp macro="" textlink="">
      <xdr:nvSpPr>
        <xdr:cNvPr id="32" name="Shape 7">
          <a:extLst>
            <a:ext uri="{FF2B5EF4-FFF2-40B4-BE49-F238E27FC236}">
              <a16:creationId xmlns:a16="http://schemas.microsoft.com/office/drawing/2014/main" id="{B9735BC6-C572-42F3-9C38-BFB4CB5790CE}"/>
            </a:ext>
          </a:extLst>
        </xdr:cNvPr>
        <xdr:cNvSpPr/>
      </xdr:nvSpPr>
      <xdr:spPr>
        <a:xfrm>
          <a:off x="7734300" y="21882100"/>
          <a:ext cx="1564005" cy="0"/>
        </a:xfrm>
        <a:custGeom>
          <a:avLst/>
          <a:gdLst/>
          <a:ahLst/>
          <a:cxnLst/>
          <a:rect l="0" t="0" r="0" b="0"/>
          <a:pathLst>
            <a:path w="1564005">
              <a:moveTo>
                <a:pt x="0" y="0"/>
              </a:moveTo>
              <a:lnTo>
                <a:pt x="1563624" y="0"/>
              </a:lnTo>
            </a:path>
          </a:pathLst>
        </a:custGeom>
        <a:ln w="4572">
          <a:solidFill>
            <a:srgbClr val="000000"/>
          </a:solidFill>
        </a:ln>
      </xdr:spPr>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112213</xdr:colOff>
      <xdr:row>32</xdr:row>
      <xdr:rowOff>0</xdr:rowOff>
    </xdr:from>
    <xdr:ext cx="1447800" cy="0"/>
    <xdr:sp macro="" textlink="">
      <xdr:nvSpPr>
        <xdr:cNvPr id="2" name="Shape 3">
          <a:extLst>
            <a:ext uri="{FF2B5EF4-FFF2-40B4-BE49-F238E27FC236}">
              <a16:creationId xmlns:a16="http://schemas.microsoft.com/office/drawing/2014/main" id="{64085372-4672-4D57-97D4-1F4250A01F60}"/>
            </a:ext>
          </a:extLst>
        </xdr:cNvPr>
        <xdr:cNvSpPr/>
      </xdr:nvSpPr>
      <xdr:spPr>
        <a:xfrm>
          <a:off x="112213" y="12376150"/>
          <a:ext cx="1447800" cy="0"/>
        </a:xfrm>
        <a:custGeom>
          <a:avLst/>
          <a:gdLst/>
          <a:ahLst/>
          <a:cxnLst/>
          <a:rect l="0" t="0" r="0" b="0"/>
          <a:pathLst>
            <a:path w="1447800">
              <a:moveTo>
                <a:pt x="0" y="0"/>
              </a:moveTo>
              <a:lnTo>
                <a:pt x="1447800" y="0"/>
              </a:lnTo>
            </a:path>
          </a:pathLst>
        </a:custGeom>
        <a:ln w="4572">
          <a:solidFill>
            <a:srgbClr val="000000"/>
          </a:solidFill>
        </a:ln>
      </xdr:spPr>
    </xdr:sp>
    <xdr:clientData/>
  </xdr:oneCellAnchor>
  <xdr:oneCellAnchor>
    <xdr:from>
      <xdr:col>0</xdr:col>
      <xdr:colOff>54301</xdr:colOff>
      <xdr:row>67</xdr:row>
      <xdr:rowOff>0</xdr:rowOff>
    </xdr:from>
    <xdr:ext cx="1621790" cy="0"/>
    <xdr:sp macro="" textlink="">
      <xdr:nvSpPr>
        <xdr:cNvPr id="3" name="Shape 5">
          <a:extLst>
            <a:ext uri="{FF2B5EF4-FFF2-40B4-BE49-F238E27FC236}">
              <a16:creationId xmlns:a16="http://schemas.microsoft.com/office/drawing/2014/main" id="{B4AA8EF8-810B-40AA-A6B9-9DFEA9FD9585}"/>
            </a:ext>
          </a:extLst>
        </xdr:cNvPr>
        <xdr:cNvSpPr/>
      </xdr:nvSpPr>
      <xdr:spPr>
        <a:xfrm>
          <a:off x="54301" y="20777200"/>
          <a:ext cx="1621790" cy="0"/>
        </a:xfrm>
        <a:custGeom>
          <a:avLst/>
          <a:gdLst/>
          <a:ahLst/>
          <a:cxnLst/>
          <a:rect l="0" t="0" r="0" b="0"/>
          <a:pathLst>
            <a:path w="1621790">
              <a:moveTo>
                <a:pt x="0" y="0"/>
              </a:moveTo>
              <a:lnTo>
                <a:pt x="1621536" y="0"/>
              </a:lnTo>
            </a:path>
          </a:pathLst>
        </a:custGeom>
        <a:ln w="4572">
          <a:solidFill>
            <a:srgbClr val="000000"/>
          </a:solidFill>
        </a:ln>
      </xdr:spPr>
    </xdr:sp>
    <xdr:clientData/>
  </xdr:oneCellAnchor>
  <xdr:oneCellAnchor>
    <xdr:from>
      <xdr:col>0</xdr:col>
      <xdr:colOff>54301</xdr:colOff>
      <xdr:row>68</xdr:row>
      <xdr:rowOff>0</xdr:rowOff>
    </xdr:from>
    <xdr:ext cx="984885" cy="0"/>
    <xdr:sp macro="" textlink="">
      <xdr:nvSpPr>
        <xdr:cNvPr id="4" name="Shape 6">
          <a:extLst>
            <a:ext uri="{FF2B5EF4-FFF2-40B4-BE49-F238E27FC236}">
              <a16:creationId xmlns:a16="http://schemas.microsoft.com/office/drawing/2014/main" id="{653E8CE8-BBC7-4AC4-9E69-805DBA8AE7FD}"/>
            </a:ext>
          </a:extLst>
        </xdr:cNvPr>
        <xdr:cNvSpPr/>
      </xdr:nvSpPr>
      <xdr:spPr>
        <a:xfrm>
          <a:off x="54301" y="20961350"/>
          <a:ext cx="984885" cy="0"/>
        </a:xfrm>
        <a:custGeom>
          <a:avLst/>
          <a:gdLst/>
          <a:ahLst/>
          <a:cxnLst/>
          <a:rect l="0" t="0" r="0" b="0"/>
          <a:pathLst>
            <a:path w="984885">
              <a:moveTo>
                <a:pt x="0" y="0"/>
              </a:moveTo>
              <a:lnTo>
                <a:pt x="984504" y="0"/>
              </a:lnTo>
            </a:path>
          </a:pathLst>
        </a:custGeom>
        <a:ln w="4572">
          <a:solidFill>
            <a:srgbClr val="000000"/>
          </a:solidFill>
        </a:ln>
      </xdr:spPr>
    </xdr:sp>
    <xdr:clientData/>
  </xdr:oneCellAnchor>
  <xdr:oneCellAnchor>
    <xdr:from>
      <xdr:col>0</xdr:col>
      <xdr:colOff>65731</xdr:colOff>
      <xdr:row>116</xdr:row>
      <xdr:rowOff>0</xdr:rowOff>
    </xdr:from>
    <xdr:ext cx="1158240" cy="0"/>
    <xdr:sp macro="" textlink="">
      <xdr:nvSpPr>
        <xdr:cNvPr id="5" name="Shape 9">
          <a:extLst>
            <a:ext uri="{FF2B5EF4-FFF2-40B4-BE49-F238E27FC236}">
              <a16:creationId xmlns:a16="http://schemas.microsoft.com/office/drawing/2014/main" id="{B0507391-FD50-49DF-8746-6EEDACAF31BC}"/>
            </a:ext>
          </a:extLst>
        </xdr:cNvPr>
        <xdr:cNvSpPr/>
      </xdr:nvSpPr>
      <xdr:spPr>
        <a:xfrm>
          <a:off x="65731" y="30994350"/>
          <a:ext cx="1158240" cy="0"/>
        </a:xfrm>
        <a:custGeom>
          <a:avLst/>
          <a:gdLst/>
          <a:ahLst/>
          <a:cxnLst/>
          <a:rect l="0" t="0" r="0" b="0"/>
          <a:pathLst>
            <a:path w="1158240">
              <a:moveTo>
                <a:pt x="0" y="0"/>
              </a:moveTo>
              <a:lnTo>
                <a:pt x="1158240" y="0"/>
              </a:lnTo>
            </a:path>
          </a:pathLst>
        </a:custGeom>
        <a:ln w="4572">
          <a:solidFill>
            <a:srgbClr val="000000"/>
          </a:solidFill>
        </a:ln>
      </xdr:spPr>
    </xdr:sp>
    <xdr:clientData/>
  </xdr:oneCellAnchor>
  <xdr:oneCellAnchor>
    <xdr:from>
      <xdr:col>0</xdr:col>
      <xdr:colOff>0</xdr:colOff>
      <xdr:row>85</xdr:row>
      <xdr:rowOff>0</xdr:rowOff>
    </xdr:from>
    <xdr:ext cx="10795" cy="247015"/>
    <xdr:sp macro="" textlink="">
      <xdr:nvSpPr>
        <xdr:cNvPr id="6" name="Shape 12">
          <a:extLst>
            <a:ext uri="{FF2B5EF4-FFF2-40B4-BE49-F238E27FC236}">
              <a16:creationId xmlns:a16="http://schemas.microsoft.com/office/drawing/2014/main" id="{9E75C7BD-C97A-44C5-A42D-DD135C1ADC0C}"/>
            </a:ext>
          </a:extLst>
        </xdr:cNvPr>
        <xdr:cNvSpPr/>
      </xdr:nvSpPr>
      <xdr:spPr>
        <a:xfrm>
          <a:off x="0" y="24758650"/>
          <a:ext cx="10795" cy="247015"/>
        </a:xfrm>
        <a:custGeom>
          <a:avLst/>
          <a:gdLst/>
          <a:ahLst/>
          <a:cxnLst/>
          <a:rect l="0" t="0" r="0" b="0"/>
          <a:pathLst>
            <a:path w="10795" h="247015">
              <a:moveTo>
                <a:pt x="10668" y="246888"/>
              </a:moveTo>
              <a:lnTo>
                <a:pt x="0" y="246888"/>
              </a:lnTo>
              <a:lnTo>
                <a:pt x="0" y="0"/>
              </a:lnTo>
              <a:lnTo>
                <a:pt x="10668" y="0"/>
              </a:lnTo>
              <a:lnTo>
                <a:pt x="10668" y="246888"/>
              </a:lnTo>
              <a:close/>
            </a:path>
          </a:pathLst>
        </a:custGeom>
        <a:solidFill>
          <a:srgbClr val="000000"/>
        </a:solidFill>
      </xdr:spPr>
    </xdr:sp>
    <xdr:clientData/>
  </xdr:oneCellAnchor>
  <xdr:oneCellAnchor>
    <xdr:from>
      <xdr:col>0</xdr:col>
      <xdr:colOff>0</xdr:colOff>
      <xdr:row>73</xdr:row>
      <xdr:rowOff>0</xdr:rowOff>
    </xdr:from>
    <xdr:ext cx="1506220" cy="0"/>
    <xdr:sp macro="" textlink="">
      <xdr:nvSpPr>
        <xdr:cNvPr id="7" name="Shape 14">
          <a:extLst>
            <a:ext uri="{FF2B5EF4-FFF2-40B4-BE49-F238E27FC236}">
              <a16:creationId xmlns:a16="http://schemas.microsoft.com/office/drawing/2014/main" id="{AF4F1898-4AD5-485D-B1E1-52E0A9744269}"/>
            </a:ext>
          </a:extLst>
        </xdr:cNvPr>
        <xdr:cNvSpPr/>
      </xdr:nvSpPr>
      <xdr:spPr>
        <a:xfrm>
          <a:off x="0" y="21882100"/>
          <a:ext cx="1506220" cy="0"/>
        </a:xfrm>
        <a:custGeom>
          <a:avLst/>
          <a:gdLst/>
          <a:ahLst/>
          <a:cxnLst/>
          <a:rect l="0" t="0" r="0" b="0"/>
          <a:pathLst>
            <a:path w="1506220">
              <a:moveTo>
                <a:pt x="0" y="0"/>
              </a:moveTo>
              <a:lnTo>
                <a:pt x="1505712" y="0"/>
              </a:lnTo>
            </a:path>
          </a:pathLst>
        </a:custGeom>
        <a:ln w="4572">
          <a:solidFill>
            <a:srgbClr val="000000"/>
          </a:solidFill>
        </a:ln>
      </xdr:spPr>
    </xdr:sp>
    <xdr:clientData/>
  </xdr:oneCellAnchor>
  <xdr:oneCellAnchor>
    <xdr:from>
      <xdr:col>0</xdr:col>
      <xdr:colOff>0</xdr:colOff>
      <xdr:row>95</xdr:row>
      <xdr:rowOff>0</xdr:rowOff>
    </xdr:from>
    <xdr:ext cx="1679575" cy="0"/>
    <xdr:sp macro="" textlink="">
      <xdr:nvSpPr>
        <xdr:cNvPr id="8" name="Shape 15">
          <a:extLst>
            <a:ext uri="{FF2B5EF4-FFF2-40B4-BE49-F238E27FC236}">
              <a16:creationId xmlns:a16="http://schemas.microsoft.com/office/drawing/2014/main" id="{61C3D034-0AD0-4B5F-8557-BA9BE2BB0D2A}"/>
            </a:ext>
          </a:extLst>
        </xdr:cNvPr>
        <xdr:cNvSpPr/>
      </xdr:nvSpPr>
      <xdr:spPr>
        <a:xfrm>
          <a:off x="0" y="26733500"/>
          <a:ext cx="1679575" cy="0"/>
        </a:xfrm>
        <a:custGeom>
          <a:avLst/>
          <a:gdLst/>
          <a:ahLst/>
          <a:cxnLst/>
          <a:rect l="0" t="0" r="0" b="0"/>
          <a:pathLst>
            <a:path w="1679575">
              <a:moveTo>
                <a:pt x="0" y="0"/>
              </a:moveTo>
              <a:lnTo>
                <a:pt x="1679448" y="0"/>
              </a:lnTo>
            </a:path>
          </a:pathLst>
        </a:custGeom>
        <a:ln w="4572">
          <a:solidFill>
            <a:srgbClr val="000000"/>
          </a:solidFill>
        </a:ln>
      </xdr:spPr>
    </xdr:sp>
    <xdr:clientData/>
  </xdr:oneCellAnchor>
  <xdr:oneCellAnchor>
    <xdr:from>
      <xdr:col>0</xdr:col>
      <xdr:colOff>0</xdr:colOff>
      <xdr:row>151</xdr:row>
      <xdr:rowOff>0</xdr:rowOff>
    </xdr:from>
    <xdr:ext cx="1390015" cy="0"/>
    <xdr:sp macro="" textlink="">
      <xdr:nvSpPr>
        <xdr:cNvPr id="9" name="Shape 24">
          <a:extLst>
            <a:ext uri="{FF2B5EF4-FFF2-40B4-BE49-F238E27FC236}">
              <a16:creationId xmlns:a16="http://schemas.microsoft.com/office/drawing/2014/main" id="{37C2D29E-B2D6-493A-9FE7-540FAA5B00D0}"/>
            </a:ext>
          </a:extLst>
        </xdr:cNvPr>
        <xdr:cNvSpPr/>
      </xdr:nvSpPr>
      <xdr:spPr>
        <a:xfrm>
          <a:off x="0" y="40252650"/>
          <a:ext cx="1390015" cy="0"/>
        </a:xfrm>
        <a:custGeom>
          <a:avLst/>
          <a:gdLst/>
          <a:ahLst/>
          <a:cxnLst/>
          <a:rect l="0" t="0" r="0" b="0"/>
          <a:pathLst>
            <a:path w="1390015">
              <a:moveTo>
                <a:pt x="0" y="0"/>
              </a:moveTo>
              <a:lnTo>
                <a:pt x="1389888" y="0"/>
              </a:lnTo>
            </a:path>
          </a:pathLst>
        </a:custGeom>
        <a:ln w="4572">
          <a:solidFill>
            <a:srgbClr val="000000"/>
          </a:solidFill>
        </a:ln>
      </xdr:spPr>
    </xdr:sp>
    <xdr:clientData/>
  </xdr:oneCellAnchor>
  <xdr:oneCellAnchor>
    <xdr:from>
      <xdr:col>0</xdr:col>
      <xdr:colOff>0</xdr:colOff>
      <xdr:row>73</xdr:row>
      <xdr:rowOff>0</xdr:rowOff>
    </xdr:from>
    <xdr:ext cx="1564005" cy="0"/>
    <xdr:sp macro="" textlink="">
      <xdr:nvSpPr>
        <xdr:cNvPr id="10" name="Shape 7">
          <a:extLst>
            <a:ext uri="{FF2B5EF4-FFF2-40B4-BE49-F238E27FC236}">
              <a16:creationId xmlns:a16="http://schemas.microsoft.com/office/drawing/2014/main" id="{C10710CA-6D54-4763-9615-8BDFF9C78EBD}"/>
            </a:ext>
          </a:extLst>
        </xdr:cNvPr>
        <xdr:cNvSpPr/>
      </xdr:nvSpPr>
      <xdr:spPr>
        <a:xfrm>
          <a:off x="0" y="21882100"/>
          <a:ext cx="1564005" cy="0"/>
        </a:xfrm>
        <a:custGeom>
          <a:avLst/>
          <a:gdLst/>
          <a:ahLst/>
          <a:cxnLst/>
          <a:rect l="0" t="0" r="0" b="0"/>
          <a:pathLst>
            <a:path w="1564005">
              <a:moveTo>
                <a:pt x="0" y="0"/>
              </a:moveTo>
              <a:lnTo>
                <a:pt x="1563624" y="0"/>
              </a:lnTo>
            </a:path>
          </a:pathLst>
        </a:custGeom>
        <a:ln w="4572">
          <a:solidFill>
            <a:srgbClr val="000000"/>
          </a:solidFill>
        </a:ln>
      </xdr:spPr>
    </xdr:sp>
    <xdr:clientData/>
  </xdr:oneCellAnchor>
  <xdr:oneCellAnchor>
    <xdr:from>
      <xdr:col>0</xdr:col>
      <xdr:colOff>0</xdr:colOff>
      <xdr:row>95</xdr:row>
      <xdr:rowOff>0</xdr:rowOff>
    </xdr:from>
    <xdr:ext cx="1564005" cy="0"/>
    <xdr:sp macro="" textlink="">
      <xdr:nvSpPr>
        <xdr:cNvPr id="11" name="Shape 8">
          <a:extLst>
            <a:ext uri="{FF2B5EF4-FFF2-40B4-BE49-F238E27FC236}">
              <a16:creationId xmlns:a16="http://schemas.microsoft.com/office/drawing/2014/main" id="{BE3862B0-7509-40E1-8075-0A94F3AB783E}"/>
            </a:ext>
          </a:extLst>
        </xdr:cNvPr>
        <xdr:cNvSpPr/>
      </xdr:nvSpPr>
      <xdr:spPr>
        <a:xfrm>
          <a:off x="0" y="26733500"/>
          <a:ext cx="1564005" cy="0"/>
        </a:xfrm>
        <a:custGeom>
          <a:avLst/>
          <a:gdLst/>
          <a:ahLst/>
          <a:cxnLst/>
          <a:rect l="0" t="0" r="0" b="0"/>
          <a:pathLst>
            <a:path w="1564005">
              <a:moveTo>
                <a:pt x="0" y="0"/>
              </a:moveTo>
              <a:lnTo>
                <a:pt x="1563624" y="0"/>
              </a:lnTo>
            </a:path>
          </a:pathLst>
        </a:custGeom>
        <a:ln w="4572">
          <a:solidFill>
            <a:srgbClr val="000000"/>
          </a:solidFill>
        </a:ln>
      </xdr:spPr>
    </xdr:sp>
    <xdr:clientData/>
  </xdr:oneCellAnchor>
  <xdr:oneCellAnchor>
    <xdr:from>
      <xdr:col>0</xdr:col>
      <xdr:colOff>0</xdr:colOff>
      <xdr:row>169</xdr:row>
      <xdr:rowOff>0</xdr:rowOff>
    </xdr:from>
    <xdr:ext cx="1853564" cy="0"/>
    <xdr:sp macro="" textlink="">
      <xdr:nvSpPr>
        <xdr:cNvPr id="12" name="Shape 16">
          <a:extLst>
            <a:ext uri="{FF2B5EF4-FFF2-40B4-BE49-F238E27FC236}">
              <a16:creationId xmlns:a16="http://schemas.microsoft.com/office/drawing/2014/main" id="{431BD580-206D-45AE-851B-FCAF1981EF96}"/>
            </a:ext>
          </a:extLst>
        </xdr:cNvPr>
        <xdr:cNvSpPr/>
      </xdr:nvSpPr>
      <xdr:spPr>
        <a:xfrm>
          <a:off x="0" y="43668950"/>
          <a:ext cx="1853564" cy="0"/>
        </a:xfrm>
        <a:custGeom>
          <a:avLst/>
          <a:gdLst/>
          <a:ahLst/>
          <a:cxnLst/>
          <a:rect l="0" t="0" r="0" b="0"/>
          <a:pathLst>
            <a:path w="1853564">
              <a:moveTo>
                <a:pt x="0" y="0"/>
              </a:moveTo>
              <a:lnTo>
                <a:pt x="1853184" y="0"/>
              </a:lnTo>
            </a:path>
          </a:pathLst>
        </a:custGeom>
        <a:ln w="4572">
          <a:solidFill>
            <a:srgbClr val="000000"/>
          </a:solidFill>
        </a:ln>
      </xdr:spPr>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mass.gov/lists/integrated-lists-of-waters-related-report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D02CE-65F5-433E-9662-DBE7BECD8985}">
  <dimension ref="A1:N204"/>
  <sheetViews>
    <sheetView tabSelected="1" workbookViewId="0">
      <selection sqref="A1:I1"/>
    </sheetView>
  </sheetViews>
  <sheetFormatPr defaultRowHeight="15.75" x14ac:dyDescent="0.25"/>
  <cols>
    <col min="1" max="1" width="25.6640625" style="174" customWidth="1"/>
    <col min="2" max="2" width="19.33203125" style="145" customWidth="1"/>
    <col min="3" max="3" width="21.33203125" customWidth="1"/>
    <col min="4" max="7" width="16.6640625" customWidth="1"/>
    <col min="8" max="8" width="20.6640625" customWidth="1"/>
    <col min="9" max="9" width="21.83203125" customWidth="1"/>
    <col min="10" max="10" width="16.33203125" bestFit="1" customWidth="1"/>
  </cols>
  <sheetData>
    <row r="1" spans="1:14" ht="18.75" x14ac:dyDescent="0.3">
      <c r="A1" s="518" t="s">
        <v>688</v>
      </c>
      <c r="B1" s="519"/>
      <c r="C1" s="519"/>
      <c r="D1" s="519"/>
      <c r="E1" s="519"/>
      <c r="F1" s="519"/>
      <c r="G1" s="519"/>
      <c r="H1" s="519"/>
      <c r="I1" s="520"/>
      <c r="J1" s="145"/>
    </row>
    <row r="2" spans="1:14" ht="15.6" customHeight="1" x14ac:dyDescent="0.25">
      <c r="A2" s="201" t="s">
        <v>699</v>
      </c>
      <c r="B2" s="202"/>
      <c r="C2" s="202"/>
      <c r="D2" s="202"/>
      <c r="E2" s="202"/>
      <c r="F2" s="202"/>
      <c r="G2" s="202"/>
      <c r="H2" s="202"/>
      <c r="I2" s="203"/>
      <c r="J2" s="145"/>
    </row>
    <row r="3" spans="1:14" x14ac:dyDescent="0.25">
      <c r="A3" s="201" t="s">
        <v>698</v>
      </c>
      <c r="B3" s="202"/>
      <c r="C3" s="202"/>
      <c r="D3" s="202"/>
      <c r="E3" s="202"/>
      <c r="F3" s="202"/>
      <c r="G3" s="202"/>
      <c r="H3" s="202"/>
      <c r="I3" s="203"/>
      <c r="J3" s="145"/>
    </row>
    <row r="4" spans="1:14" ht="24" customHeight="1" x14ac:dyDescent="0.25">
      <c r="A4" s="528" t="s">
        <v>676</v>
      </c>
      <c r="B4" s="529"/>
      <c r="C4" s="529"/>
      <c r="D4" s="529"/>
      <c r="E4" s="529"/>
      <c r="F4" s="529"/>
      <c r="G4" s="529"/>
      <c r="H4" s="529"/>
      <c r="I4" s="530"/>
      <c r="J4" s="186"/>
    </row>
    <row r="5" spans="1:14" s="3" customFormat="1" ht="21.95" customHeight="1" x14ac:dyDescent="0.2">
      <c r="A5" s="204" t="s">
        <v>679</v>
      </c>
      <c r="B5" s="205"/>
      <c r="C5" s="206"/>
      <c r="D5" s="206"/>
      <c r="E5" s="206"/>
      <c r="F5" s="206"/>
      <c r="G5" s="206"/>
      <c r="H5" s="206"/>
      <c r="I5" s="207"/>
      <c r="L5" s="22" t="s">
        <v>183</v>
      </c>
      <c r="N5" s="2"/>
    </row>
    <row r="6" spans="1:14" s="3" customFormat="1" ht="12.75" x14ac:dyDescent="0.2">
      <c r="A6" s="522" t="s">
        <v>632</v>
      </c>
      <c r="B6" s="522"/>
      <c r="C6" s="531" t="s">
        <v>621</v>
      </c>
      <c r="D6" s="532"/>
      <c r="E6" s="521" t="s">
        <v>630</v>
      </c>
      <c r="F6" s="521"/>
      <c r="G6" s="208" t="s">
        <v>622</v>
      </c>
      <c r="H6" s="208"/>
      <c r="I6" s="209" t="s">
        <v>631</v>
      </c>
      <c r="L6" s="22"/>
      <c r="N6" s="2"/>
    </row>
    <row r="7" spans="1:14" s="3" customFormat="1" ht="21" customHeight="1" x14ac:dyDescent="0.25">
      <c r="A7" s="526" t="s">
        <v>625</v>
      </c>
      <c r="B7" s="527"/>
      <c r="C7" s="523" t="s">
        <v>623</v>
      </c>
      <c r="D7" s="523"/>
      <c r="E7" s="524" t="s">
        <v>623</v>
      </c>
      <c r="F7" s="524"/>
      <c r="G7" s="525" t="s">
        <v>623</v>
      </c>
      <c r="H7" s="525"/>
      <c r="I7" s="525"/>
      <c r="L7" s="22"/>
      <c r="N7" s="2"/>
    </row>
    <row r="8" spans="1:14" s="6" customFormat="1" ht="21.95" customHeight="1" x14ac:dyDescent="0.25">
      <c r="A8" s="210" t="s">
        <v>691</v>
      </c>
      <c r="B8" s="211"/>
      <c r="C8" s="211"/>
      <c r="D8" s="211"/>
      <c r="E8" s="211"/>
      <c r="F8" s="212"/>
      <c r="G8" s="212"/>
      <c r="H8" s="213"/>
      <c r="I8" s="214"/>
      <c r="J8" s="17"/>
      <c r="L8" s="22" t="s">
        <v>184</v>
      </c>
      <c r="N8" s="7"/>
    </row>
    <row r="9" spans="1:14" s="3" customFormat="1" ht="93" x14ac:dyDescent="0.2">
      <c r="A9" s="215" t="s">
        <v>188</v>
      </c>
      <c r="B9" s="216" t="s">
        <v>181</v>
      </c>
      <c r="C9" s="216" t="s">
        <v>677</v>
      </c>
      <c r="D9" s="216" t="s">
        <v>273</v>
      </c>
      <c r="E9" s="216" t="s">
        <v>180</v>
      </c>
      <c r="F9" s="216" t="s">
        <v>678</v>
      </c>
      <c r="G9" s="217" t="s">
        <v>738</v>
      </c>
      <c r="H9" s="218" t="s">
        <v>633</v>
      </c>
      <c r="I9" s="218" t="s">
        <v>634</v>
      </c>
      <c r="K9" s="5"/>
      <c r="M9" s="8"/>
    </row>
    <row r="10" spans="1:14" s="3" customFormat="1" ht="12.75" x14ac:dyDescent="0.2">
      <c r="A10" s="219">
        <f>((B10+C10)/C10)</f>
        <v>53.416666666666671</v>
      </c>
      <c r="B10" s="26">
        <v>18.87</v>
      </c>
      <c r="C10" s="27">
        <v>0.36</v>
      </c>
      <c r="D10" s="28">
        <v>260</v>
      </c>
      <c r="E10" s="29">
        <v>7</v>
      </c>
      <c r="F10" s="28">
        <v>15</v>
      </c>
      <c r="G10" s="179" t="s">
        <v>184</v>
      </c>
      <c r="H10" s="226">
        <v>27.8</v>
      </c>
      <c r="I10" s="99">
        <v>29.4</v>
      </c>
      <c r="K10" s="5"/>
      <c r="L10" s="9"/>
      <c r="M10" s="10"/>
    </row>
    <row r="11" spans="1:14" ht="119.1" customHeight="1" x14ac:dyDescent="0.2">
      <c r="A11" s="515" t="s">
        <v>692</v>
      </c>
      <c r="B11" s="516"/>
      <c r="C11" s="516"/>
      <c r="D11" s="516"/>
      <c r="E11" s="516"/>
      <c r="F11" s="516"/>
      <c r="G11" s="516"/>
      <c r="H11" s="516"/>
      <c r="I11" s="517"/>
      <c r="J11" s="185"/>
    </row>
    <row r="12" spans="1:14" ht="54.95" customHeight="1" x14ac:dyDescent="0.2">
      <c r="A12" s="512" t="s">
        <v>680</v>
      </c>
      <c r="B12" s="513"/>
      <c r="C12" s="513"/>
      <c r="D12" s="513"/>
      <c r="E12" s="513"/>
      <c r="F12" s="513"/>
      <c r="G12" s="513"/>
      <c r="H12" s="513"/>
      <c r="I12" s="514"/>
      <c r="J12" s="185"/>
    </row>
    <row r="13" spans="1:14" s="3" customFormat="1" ht="80.099999999999994" customHeight="1" x14ac:dyDescent="0.2">
      <c r="A13" s="512" t="s">
        <v>693</v>
      </c>
      <c r="B13" s="513"/>
      <c r="C13" s="513"/>
      <c r="D13" s="513"/>
      <c r="E13" s="513"/>
      <c r="F13" s="513"/>
      <c r="G13" s="513"/>
      <c r="H13" s="513"/>
      <c r="I13" s="514"/>
      <c r="L13" s="5"/>
      <c r="N13" s="2"/>
    </row>
    <row r="14" spans="1:14" s="3" customFormat="1" ht="29.45" customHeight="1" x14ac:dyDescent="0.2">
      <c r="A14" s="198"/>
      <c r="B14" s="220" t="s">
        <v>635</v>
      </c>
      <c r="C14" s="221"/>
      <c r="D14" s="221"/>
      <c r="E14" s="221"/>
      <c r="F14" s="221"/>
      <c r="G14" s="221"/>
      <c r="H14" s="221"/>
      <c r="I14" s="222"/>
      <c r="L14" s="5"/>
      <c r="N14" s="2"/>
    </row>
    <row r="15" spans="1:14" s="3" customFormat="1" ht="72.599999999999994" customHeight="1" x14ac:dyDescent="0.2">
      <c r="A15" s="512" t="s">
        <v>700</v>
      </c>
      <c r="B15" s="513"/>
      <c r="C15" s="513"/>
      <c r="D15" s="513"/>
      <c r="E15" s="513"/>
      <c r="F15" s="513"/>
      <c r="G15" s="513"/>
      <c r="H15" s="513"/>
      <c r="I15" s="514"/>
      <c r="L15" s="5"/>
      <c r="N15" s="2"/>
    </row>
    <row r="16" spans="1:14" s="3" customFormat="1" ht="31.5" customHeight="1" x14ac:dyDescent="0.2">
      <c r="A16" s="197"/>
      <c r="B16" s="223" t="s">
        <v>670</v>
      </c>
      <c r="C16" s="224"/>
      <c r="D16" s="224"/>
      <c r="E16" s="224"/>
      <c r="F16" s="224"/>
      <c r="G16" s="224"/>
      <c r="H16" s="224"/>
      <c r="I16" s="225"/>
      <c r="L16" s="5"/>
      <c r="N16" s="2"/>
    </row>
    <row r="17" spans="1:10" ht="48" customHeight="1" x14ac:dyDescent="0.2">
      <c r="A17" s="515" t="s">
        <v>711</v>
      </c>
      <c r="B17" s="516"/>
      <c r="C17" s="516"/>
      <c r="D17" s="516"/>
      <c r="E17" s="516"/>
      <c r="F17" s="516"/>
      <c r="G17" s="516"/>
      <c r="H17" s="516"/>
      <c r="I17" s="517"/>
      <c r="J17" s="185"/>
    </row>
    <row r="18" spans="1:10" ht="30" customHeight="1" x14ac:dyDescent="0.25">
      <c r="A18" s="189"/>
      <c r="B18" s="189"/>
      <c r="C18" s="145"/>
      <c r="D18" s="183"/>
      <c r="E18" s="184"/>
      <c r="F18" s="185"/>
      <c r="G18" s="185"/>
      <c r="H18" s="185"/>
      <c r="I18" s="185"/>
      <c r="J18" s="185"/>
    </row>
    <row r="19" spans="1:10" ht="30" customHeight="1" x14ac:dyDescent="0.25">
      <c r="C19" s="145"/>
      <c r="D19" s="183"/>
      <c r="E19" s="184"/>
      <c r="F19" s="185"/>
      <c r="G19" s="185"/>
      <c r="H19" s="185"/>
      <c r="I19" s="185"/>
      <c r="J19" s="185"/>
    </row>
    <row r="20" spans="1:10" ht="30" customHeight="1" x14ac:dyDescent="0.25">
      <c r="B20" s="192"/>
      <c r="C20" s="145"/>
      <c r="D20" s="183"/>
      <c r="E20" s="184"/>
      <c r="F20" s="185"/>
      <c r="G20" s="185"/>
      <c r="H20" s="185"/>
      <c r="I20" s="185"/>
      <c r="J20" s="185"/>
    </row>
    <row r="21" spans="1:10" ht="30" customHeight="1" x14ac:dyDescent="0.25">
      <c r="B21" s="190"/>
      <c r="C21" s="145"/>
      <c r="D21" s="183"/>
      <c r="E21" s="184"/>
      <c r="F21" s="185"/>
      <c r="G21" s="185"/>
      <c r="H21" s="185"/>
      <c r="I21" s="185"/>
      <c r="J21" s="185"/>
    </row>
    <row r="22" spans="1:10" ht="30" customHeight="1" x14ac:dyDescent="0.25">
      <c r="A22" s="11"/>
      <c r="B22" s="190"/>
      <c r="C22" s="145"/>
      <c r="D22" s="183"/>
      <c r="E22" s="184"/>
      <c r="F22" s="185"/>
      <c r="G22" s="185"/>
      <c r="H22" s="185"/>
      <c r="I22" s="185"/>
      <c r="J22" s="185"/>
    </row>
    <row r="23" spans="1:10" ht="30" customHeight="1" x14ac:dyDescent="0.25">
      <c r="A23" s="189"/>
      <c r="B23" s="190"/>
      <c r="C23" s="145"/>
      <c r="D23" s="183"/>
      <c r="E23" s="184"/>
      <c r="F23" s="185"/>
      <c r="G23" s="185"/>
      <c r="H23" s="185"/>
      <c r="I23" s="185"/>
      <c r="J23" s="185"/>
    </row>
    <row r="24" spans="1:10" ht="30" customHeight="1" x14ac:dyDescent="0.25">
      <c r="A24" s="189"/>
      <c r="B24" s="190"/>
      <c r="C24" s="145"/>
      <c r="D24" s="183"/>
      <c r="E24" s="184"/>
      <c r="F24" s="185"/>
      <c r="G24" s="185"/>
      <c r="H24" s="185"/>
      <c r="I24" s="185"/>
      <c r="J24" s="185"/>
    </row>
    <row r="25" spans="1:10" ht="30" customHeight="1" x14ac:dyDescent="0.25">
      <c r="A25" s="188"/>
      <c r="B25" s="190"/>
      <c r="C25" s="145"/>
      <c r="D25" s="183"/>
      <c r="E25" s="184"/>
      <c r="F25" s="185"/>
      <c r="G25" s="185"/>
      <c r="H25" s="185"/>
      <c r="I25" s="185"/>
      <c r="J25" s="185"/>
    </row>
    <row r="26" spans="1:10" ht="30" customHeight="1" x14ac:dyDescent="0.25">
      <c r="A26" s="188"/>
      <c r="B26" s="190"/>
      <c r="C26" s="145"/>
      <c r="D26" s="183"/>
      <c r="E26" s="184"/>
      <c r="F26" s="185"/>
      <c r="G26" s="185"/>
      <c r="H26" s="185"/>
      <c r="I26" s="185"/>
      <c r="J26" s="185"/>
    </row>
    <row r="27" spans="1:10" ht="30" customHeight="1" x14ac:dyDescent="0.25">
      <c r="A27" s="189"/>
      <c r="B27" s="191"/>
      <c r="C27" s="145"/>
      <c r="D27" s="183"/>
      <c r="E27" s="184"/>
      <c r="F27" s="185"/>
      <c r="G27" s="185"/>
      <c r="H27" s="185"/>
      <c r="I27" s="185"/>
      <c r="J27" s="185"/>
    </row>
    <row r="28" spans="1:10" ht="30" customHeight="1" x14ac:dyDescent="0.25">
      <c r="A28" s="189"/>
      <c r="B28" s="114"/>
      <c r="C28" s="145"/>
      <c r="D28" s="183"/>
      <c r="E28" s="184"/>
      <c r="F28" s="185"/>
      <c r="G28" s="185"/>
      <c r="H28" s="185"/>
      <c r="I28" s="185"/>
      <c r="J28" s="185"/>
    </row>
    <row r="29" spans="1:10" ht="30" customHeight="1" x14ac:dyDescent="0.25">
      <c r="A29" s="189"/>
      <c r="B29" s="190"/>
      <c r="C29" s="145"/>
      <c r="D29" s="183"/>
      <c r="E29" s="184"/>
      <c r="F29" s="185"/>
      <c r="G29" s="185"/>
      <c r="H29" s="185"/>
      <c r="I29" s="185"/>
      <c r="J29" s="185"/>
    </row>
    <row r="30" spans="1:10" ht="30" customHeight="1" x14ac:dyDescent="0.25">
      <c r="A30" s="188"/>
      <c r="B30" s="190"/>
      <c r="C30" s="145"/>
      <c r="D30" s="183"/>
      <c r="E30" s="184"/>
      <c r="F30" s="185"/>
      <c r="G30" s="185"/>
      <c r="H30" s="185"/>
      <c r="I30" s="185"/>
      <c r="J30" s="185"/>
    </row>
    <row r="31" spans="1:10" ht="30" customHeight="1" x14ac:dyDescent="0.25">
      <c r="A31" s="188"/>
      <c r="B31" s="190"/>
      <c r="C31" s="145"/>
      <c r="D31" s="183"/>
      <c r="E31" s="184"/>
      <c r="F31" s="185"/>
      <c r="G31" s="185"/>
      <c r="H31" s="185"/>
      <c r="I31" s="185"/>
      <c r="J31" s="185"/>
    </row>
    <row r="32" spans="1:10" ht="30" customHeight="1" x14ac:dyDescent="0.25">
      <c r="A32" s="188"/>
      <c r="B32" s="190"/>
      <c r="C32" s="145"/>
      <c r="D32" s="183"/>
      <c r="E32" s="184"/>
      <c r="F32" s="185"/>
      <c r="G32" s="185"/>
      <c r="H32" s="185"/>
      <c r="I32" s="185"/>
      <c r="J32" s="185"/>
    </row>
    <row r="33" spans="3:10" ht="30" customHeight="1" x14ac:dyDescent="0.25">
      <c r="C33" s="145"/>
      <c r="D33" s="183"/>
      <c r="E33" s="184"/>
      <c r="F33" s="185"/>
      <c r="G33" s="185"/>
      <c r="H33" s="185"/>
      <c r="I33" s="185"/>
      <c r="J33" s="185"/>
    </row>
    <row r="34" spans="3:10" ht="30" customHeight="1" x14ac:dyDescent="0.25">
      <c r="C34" s="145"/>
      <c r="D34" s="183"/>
      <c r="E34" s="184"/>
      <c r="F34" s="185"/>
      <c r="G34" s="185"/>
      <c r="H34" s="185"/>
      <c r="I34" s="185"/>
      <c r="J34" s="185"/>
    </row>
    <row r="35" spans="3:10" ht="30" customHeight="1" x14ac:dyDescent="0.25">
      <c r="C35" s="145"/>
      <c r="D35" s="183"/>
      <c r="E35" s="184"/>
      <c r="F35" s="185"/>
      <c r="G35" s="185"/>
      <c r="H35" s="185"/>
      <c r="I35" s="185"/>
      <c r="J35" s="185"/>
    </row>
    <row r="36" spans="3:10" ht="30" customHeight="1" x14ac:dyDescent="0.25">
      <c r="C36" s="145"/>
      <c r="D36" s="183"/>
      <c r="E36" s="184"/>
      <c r="F36" s="185"/>
      <c r="G36" s="185"/>
      <c r="H36" s="185"/>
      <c r="I36" s="185"/>
      <c r="J36" s="185"/>
    </row>
    <row r="37" spans="3:10" ht="30" customHeight="1" x14ac:dyDescent="0.25">
      <c r="C37" s="145"/>
      <c r="D37" s="183"/>
      <c r="E37" s="184"/>
      <c r="F37" s="185"/>
      <c r="G37" s="185"/>
      <c r="H37" s="185"/>
      <c r="I37" s="185"/>
      <c r="J37" s="185"/>
    </row>
    <row r="38" spans="3:10" ht="30" customHeight="1" x14ac:dyDescent="0.25">
      <c r="C38" s="511"/>
      <c r="D38" s="511"/>
      <c r="E38" s="511"/>
      <c r="F38" s="511"/>
      <c r="G38" s="511"/>
      <c r="H38" s="511"/>
      <c r="I38" s="511"/>
      <c r="J38" s="511"/>
    </row>
    <row r="39" spans="3:10" ht="30" customHeight="1" x14ac:dyDescent="0.25">
      <c r="C39" s="193"/>
      <c r="D39" s="193"/>
      <c r="E39" s="194"/>
      <c r="F39" s="193"/>
      <c r="G39" s="193"/>
      <c r="H39" s="194"/>
      <c r="I39" s="193"/>
      <c r="J39" s="193"/>
    </row>
    <row r="40" spans="3:10" ht="30" customHeight="1" x14ac:dyDescent="0.25">
      <c r="C40" s="183"/>
      <c r="D40" s="183"/>
      <c r="E40" s="184"/>
      <c r="F40" s="185"/>
      <c r="G40" s="185"/>
      <c r="H40" s="185"/>
      <c r="I40" s="185"/>
      <c r="J40" s="185"/>
    </row>
    <row r="41" spans="3:10" ht="30" customHeight="1" x14ac:dyDescent="0.25">
      <c r="C41" s="183"/>
      <c r="D41" s="183"/>
      <c r="E41" s="184"/>
      <c r="F41" s="185"/>
      <c r="G41" s="185"/>
      <c r="H41" s="185"/>
      <c r="I41" s="185"/>
      <c r="J41" s="185"/>
    </row>
    <row r="42" spans="3:10" ht="30" customHeight="1" x14ac:dyDescent="0.25">
      <c r="C42" s="183"/>
      <c r="D42" s="183"/>
      <c r="E42" s="184"/>
      <c r="F42" s="185"/>
      <c r="G42" s="185"/>
      <c r="H42" s="185"/>
      <c r="I42" s="185"/>
      <c r="J42" s="185"/>
    </row>
    <row r="43" spans="3:10" ht="30" customHeight="1" x14ac:dyDescent="0.25">
      <c r="C43" s="145"/>
      <c r="D43" s="183"/>
      <c r="E43" s="184"/>
      <c r="F43" s="185"/>
      <c r="G43" s="185"/>
      <c r="H43" s="185"/>
      <c r="I43" s="185"/>
      <c r="J43" s="185"/>
    </row>
    <row r="44" spans="3:10" ht="30" customHeight="1" x14ac:dyDescent="0.25">
      <c r="C44" s="145"/>
      <c r="D44" s="183"/>
      <c r="E44" s="184"/>
      <c r="F44" s="185"/>
      <c r="G44" s="185"/>
      <c r="H44" s="185"/>
      <c r="I44" s="185"/>
      <c r="J44" s="185"/>
    </row>
    <row r="45" spans="3:10" ht="30" customHeight="1" x14ac:dyDescent="0.25">
      <c r="C45" s="145"/>
      <c r="D45" s="183"/>
      <c r="E45" s="184"/>
      <c r="F45" s="185"/>
      <c r="G45" s="185"/>
      <c r="H45" s="185"/>
      <c r="I45" s="185"/>
      <c r="J45" s="185"/>
    </row>
    <row r="46" spans="3:10" ht="30" customHeight="1" x14ac:dyDescent="0.25">
      <c r="C46" s="145"/>
      <c r="D46" s="183"/>
      <c r="E46" s="184"/>
      <c r="F46" s="185"/>
      <c r="G46" s="185"/>
      <c r="H46" s="185"/>
      <c r="I46" s="185"/>
      <c r="J46" s="185"/>
    </row>
    <row r="47" spans="3:10" ht="30" customHeight="1" x14ac:dyDescent="0.25">
      <c r="C47" s="145"/>
      <c r="D47" s="183"/>
      <c r="E47" s="184"/>
      <c r="F47" s="185"/>
      <c r="G47" s="185"/>
      <c r="H47" s="185"/>
      <c r="I47" s="185"/>
      <c r="J47" s="185"/>
    </row>
    <row r="48" spans="3:10" ht="30" customHeight="1" x14ac:dyDescent="0.25">
      <c r="C48" s="145"/>
      <c r="D48" s="183"/>
      <c r="E48" s="184"/>
      <c r="F48" s="185"/>
      <c r="G48" s="185"/>
      <c r="H48" s="185"/>
      <c r="I48" s="185"/>
      <c r="J48" s="185"/>
    </row>
    <row r="49" spans="3:10" ht="30" customHeight="1" x14ac:dyDescent="0.25">
      <c r="C49" s="145"/>
      <c r="D49" s="183"/>
      <c r="E49" s="184"/>
      <c r="F49" s="185"/>
      <c r="G49" s="185"/>
      <c r="H49" s="185"/>
      <c r="I49" s="185"/>
      <c r="J49" s="185"/>
    </row>
    <row r="50" spans="3:10" ht="30" customHeight="1" x14ac:dyDescent="0.25">
      <c r="C50" s="145"/>
      <c r="D50" s="183"/>
      <c r="E50" s="184"/>
      <c r="F50" s="185"/>
      <c r="G50" s="185"/>
      <c r="H50" s="185"/>
      <c r="I50" s="185"/>
      <c r="J50" s="185"/>
    </row>
    <row r="51" spans="3:10" ht="30" customHeight="1" x14ac:dyDescent="0.25">
      <c r="C51" s="145"/>
      <c r="D51" s="183"/>
      <c r="E51" s="184"/>
      <c r="F51" s="185"/>
      <c r="G51" s="185"/>
      <c r="H51" s="185"/>
      <c r="I51" s="185"/>
      <c r="J51" s="185"/>
    </row>
    <row r="52" spans="3:10" ht="30" customHeight="1" x14ac:dyDescent="0.25">
      <c r="C52" s="145"/>
      <c r="D52" s="183"/>
      <c r="E52" s="184"/>
      <c r="F52" s="185"/>
      <c r="G52" s="185"/>
      <c r="H52" s="185"/>
      <c r="I52" s="185"/>
      <c r="J52" s="185"/>
    </row>
    <row r="53" spans="3:10" ht="30" customHeight="1" x14ac:dyDescent="0.25">
      <c r="C53" s="145"/>
      <c r="D53" s="183"/>
      <c r="E53" s="184"/>
      <c r="F53" s="185"/>
      <c r="G53" s="185"/>
      <c r="H53" s="185"/>
      <c r="I53" s="185"/>
      <c r="J53" s="185"/>
    </row>
    <row r="54" spans="3:10" ht="30" customHeight="1" x14ac:dyDescent="0.25">
      <c r="C54" s="145"/>
      <c r="D54" s="183"/>
      <c r="E54" s="184"/>
      <c r="F54" s="185"/>
      <c r="G54" s="185"/>
      <c r="H54" s="185"/>
      <c r="I54" s="185"/>
      <c r="J54" s="185"/>
    </row>
    <row r="55" spans="3:10" ht="30" customHeight="1" x14ac:dyDescent="0.25">
      <c r="C55" s="145"/>
      <c r="D55" s="183"/>
      <c r="E55" s="184"/>
      <c r="F55" s="185"/>
      <c r="G55" s="185"/>
      <c r="H55" s="185"/>
      <c r="I55" s="185"/>
      <c r="J55" s="185"/>
    </row>
    <row r="56" spans="3:10" ht="30" customHeight="1" x14ac:dyDescent="0.25">
      <c r="C56" s="145"/>
      <c r="D56" s="183"/>
      <c r="E56" s="184"/>
      <c r="F56" s="185"/>
      <c r="G56" s="185"/>
      <c r="H56" s="185"/>
      <c r="I56" s="185"/>
      <c r="J56" s="185"/>
    </row>
    <row r="57" spans="3:10" ht="30" customHeight="1" x14ac:dyDescent="0.25">
      <c r="C57" s="145"/>
      <c r="D57" s="183"/>
      <c r="E57" s="184"/>
      <c r="F57" s="185"/>
      <c r="G57" s="185"/>
      <c r="H57" s="185"/>
      <c r="I57" s="185"/>
      <c r="J57" s="185"/>
    </row>
    <row r="58" spans="3:10" ht="30" customHeight="1" x14ac:dyDescent="0.25">
      <c r="C58" s="145"/>
      <c r="D58" s="183"/>
      <c r="E58" s="184"/>
      <c r="F58" s="185"/>
      <c r="G58" s="185"/>
      <c r="H58" s="185"/>
      <c r="I58" s="185"/>
      <c r="J58" s="185"/>
    </row>
    <row r="59" spans="3:10" ht="30" customHeight="1" x14ac:dyDescent="0.25">
      <c r="C59" s="145"/>
      <c r="D59" s="183"/>
      <c r="E59" s="184"/>
      <c r="F59" s="185"/>
      <c r="G59" s="185"/>
      <c r="H59" s="185"/>
      <c r="I59" s="185"/>
      <c r="J59" s="185"/>
    </row>
    <row r="60" spans="3:10" ht="30" customHeight="1" x14ac:dyDescent="0.25">
      <c r="C60" s="145"/>
      <c r="D60" s="183"/>
      <c r="E60" s="184"/>
      <c r="F60" s="185"/>
      <c r="G60" s="185"/>
      <c r="H60" s="185"/>
      <c r="I60" s="185"/>
      <c r="J60" s="185"/>
    </row>
    <row r="61" spans="3:10" ht="30" customHeight="1" x14ac:dyDescent="0.25">
      <c r="C61" s="145"/>
      <c r="D61" s="183"/>
      <c r="E61" s="184"/>
      <c r="F61" s="185"/>
      <c r="G61" s="185"/>
      <c r="H61" s="185"/>
      <c r="I61" s="185"/>
      <c r="J61" s="185"/>
    </row>
    <row r="62" spans="3:10" ht="30" customHeight="1" x14ac:dyDescent="0.25">
      <c r="C62" s="145"/>
      <c r="D62" s="183"/>
      <c r="E62" s="184"/>
      <c r="F62" s="185"/>
      <c r="G62" s="185"/>
      <c r="H62" s="185"/>
      <c r="I62" s="185"/>
      <c r="J62" s="185"/>
    </row>
    <row r="63" spans="3:10" ht="30" customHeight="1" x14ac:dyDescent="0.25">
      <c r="C63" s="145"/>
      <c r="D63" s="183"/>
      <c r="E63" s="184"/>
      <c r="F63" s="185"/>
      <c r="G63" s="185"/>
      <c r="H63" s="185"/>
      <c r="I63" s="185"/>
      <c r="J63" s="185"/>
    </row>
    <row r="64" spans="3:10" ht="30" customHeight="1" x14ac:dyDescent="0.25">
      <c r="C64" s="145"/>
      <c r="D64" s="183"/>
      <c r="E64" s="184"/>
      <c r="F64" s="185"/>
      <c r="G64" s="185"/>
      <c r="H64" s="185"/>
      <c r="I64" s="185"/>
      <c r="J64" s="185"/>
    </row>
    <row r="65" spans="3:10" ht="30" customHeight="1" x14ac:dyDescent="0.25">
      <c r="C65" s="145"/>
      <c r="D65" s="183"/>
      <c r="E65" s="184"/>
      <c r="F65" s="185"/>
      <c r="G65" s="185"/>
      <c r="H65" s="185"/>
      <c r="I65" s="185"/>
      <c r="J65" s="185"/>
    </row>
    <row r="66" spans="3:10" ht="30" customHeight="1" x14ac:dyDescent="0.25">
      <c r="C66" s="145"/>
      <c r="D66" s="183"/>
      <c r="E66" s="184"/>
      <c r="F66" s="185"/>
      <c r="G66" s="185"/>
      <c r="H66" s="185"/>
      <c r="I66" s="185"/>
      <c r="J66" s="185"/>
    </row>
    <row r="67" spans="3:10" ht="30" customHeight="1" x14ac:dyDescent="0.25">
      <c r="C67" s="145"/>
      <c r="D67" s="183"/>
      <c r="E67" s="184"/>
      <c r="F67" s="185"/>
      <c r="G67" s="185"/>
      <c r="H67" s="185"/>
      <c r="I67" s="185"/>
      <c r="J67" s="185"/>
    </row>
    <row r="68" spans="3:10" ht="30" customHeight="1" x14ac:dyDescent="0.25">
      <c r="C68" s="145"/>
      <c r="D68" s="183"/>
      <c r="E68" s="184"/>
      <c r="F68" s="185"/>
      <c r="G68" s="185"/>
      <c r="H68" s="185"/>
      <c r="I68" s="185"/>
      <c r="J68" s="185"/>
    </row>
    <row r="69" spans="3:10" ht="30" customHeight="1" x14ac:dyDescent="0.25">
      <c r="C69" s="145"/>
      <c r="D69" s="183"/>
      <c r="E69" s="184"/>
      <c r="F69" s="185"/>
      <c r="G69" s="185"/>
      <c r="H69" s="185"/>
      <c r="I69" s="185"/>
      <c r="J69" s="185"/>
    </row>
    <row r="70" spans="3:10" ht="30" customHeight="1" x14ac:dyDescent="0.25">
      <c r="C70" s="145"/>
      <c r="D70" s="183"/>
      <c r="E70" s="184"/>
      <c r="F70" s="185"/>
      <c r="G70" s="185"/>
      <c r="H70" s="185"/>
      <c r="I70" s="185"/>
      <c r="J70" s="185"/>
    </row>
    <row r="71" spans="3:10" ht="30" customHeight="1" x14ac:dyDescent="0.25">
      <c r="C71" s="145"/>
      <c r="D71" s="183"/>
      <c r="E71" s="184"/>
      <c r="F71" s="185"/>
      <c r="G71" s="185"/>
      <c r="H71" s="185"/>
      <c r="I71" s="185"/>
      <c r="J71" s="185"/>
    </row>
    <row r="72" spans="3:10" ht="30" customHeight="1" x14ac:dyDescent="0.25">
      <c r="C72" s="145"/>
      <c r="D72" s="183"/>
      <c r="E72" s="184"/>
      <c r="F72" s="185"/>
      <c r="G72" s="185"/>
      <c r="H72" s="185"/>
      <c r="I72" s="185"/>
      <c r="J72" s="185"/>
    </row>
    <row r="73" spans="3:10" ht="30" customHeight="1" x14ac:dyDescent="0.25">
      <c r="C73" s="145"/>
      <c r="D73" s="183"/>
      <c r="E73" s="184"/>
      <c r="F73" s="185"/>
      <c r="G73" s="185"/>
      <c r="H73" s="185"/>
      <c r="I73" s="185"/>
      <c r="J73" s="185"/>
    </row>
    <row r="74" spans="3:10" ht="30" customHeight="1" x14ac:dyDescent="0.25">
      <c r="C74" s="145"/>
      <c r="D74" s="183"/>
      <c r="E74" s="184"/>
      <c r="F74" s="185"/>
      <c r="G74" s="185"/>
      <c r="H74" s="185"/>
      <c r="I74" s="185"/>
      <c r="J74" s="185"/>
    </row>
    <row r="75" spans="3:10" ht="30" customHeight="1" x14ac:dyDescent="0.25">
      <c r="C75" s="145"/>
      <c r="D75" s="183"/>
      <c r="E75" s="184"/>
      <c r="F75" s="185"/>
      <c r="G75" s="185"/>
      <c r="H75" s="185"/>
      <c r="I75" s="185"/>
      <c r="J75" s="185"/>
    </row>
    <row r="76" spans="3:10" ht="30" customHeight="1" x14ac:dyDescent="0.25">
      <c r="C76" s="145"/>
      <c r="D76" s="183"/>
      <c r="E76" s="184"/>
      <c r="F76" s="185"/>
      <c r="G76" s="185"/>
      <c r="H76" s="185"/>
      <c r="I76" s="185"/>
      <c r="J76" s="185"/>
    </row>
    <row r="77" spans="3:10" ht="30" customHeight="1" x14ac:dyDescent="0.25">
      <c r="C77" s="145"/>
      <c r="D77" s="183"/>
      <c r="E77" s="184"/>
      <c r="F77" s="185"/>
      <c r="G77" s="185"/>
      <c r="H77" s="185"/>
      <c r="I77" s="185"/>
      <c r="J77" s="185"/>
    </row>
    <row r="78" spans="3:10" ht="30" customHeight="1" x14ac:dyDescent="0.25">
      <c r="C78" s="145"/>
      <c r="D78" s="183"/>
      <c r="E78" s="184"/>
      <c r="F78" s="185"/>
      <c r="G78" s="185"/>
      <c r="H78" s="185"/>
      <c r="I78" s="185"/>
      <c r="J78" s="185"/>
    </row>
    <row r="79" spans="3:10" ht="30" customHeight="1" x14ac:dyDescent="0.25">
      <c r="C79" s="145"/>
      <c r="D79" s="183"/>
      <c r="E79" s="184"/>
      <c r="F79" s="185"/>
      <c r="G79" s="185"/>
      <c r="H79" s="185"/>
      <c r="I79" s="185"/>
      <c r="J79" s="185"/>
    </row>
    <row r="80" spans="3:10" ht="30" customHeight="1" x14ac:dyDescent="0.25">
      <c r="C80" s="145"/>
      <c r="D80" s="183"/>
      <c r="E80" s="184"/>
      <c r="F80" s="185"/>
      <c r="G80" s="185"/>
      <c r="H80" s="185"/>
      <c r="I80" s="185"/>
      <c r="J80" s="185"/>
    </row>
    <row r="81" spans="3:10" ht="30" customHeight="1" x14ac:dyDescent="0.25">
      <c r="C81" s="145"/>
      <c r="D81" s="183"/>
      <c r="E81" s="184"/>
      <c r="F81" s="185"/>
      <c r="G81" s="185"/>
      <c r="H81" s="185"/>
      <c r="I81" s="185"/>
      <c r="J81" s="185"/>
    </row>
    <row r="82" spans="3:10" ht="30" customHeight="1" x14ac:dyDescent="0.25">
      <c r="C82" s="145"/>
      <c r="D82" s="183"/>
      <c r="E82" s="184"/>
      <c r="F82" s="185"/>
      <c r="G82" s="185"/>
      <c r="H82" s="185"/>
      <c r="I82" s="185"/>
      <c r="J82" s="185"/>
    </row>
    <row r="83" spans="3:10" ht="30" customHeight="1" x14ac:dyDescent="0.25">
      <c r="C83" s="145"/>
      <c r="D83" s="183"/>
      <c r="E83" s="184"/>
      <c r="F83" s="185"/>
      <c r="G83" s="185"/>
      <c r="H83" s="185"/>
      <c r="I83" s="185"/>
      <c r="J83" s="185"/>
    </row>
    <row r="84" spans="3:10" ht="30" customHeight="1" x14ac:dyDescent="0.25">
      <c r="C84" s="145"/>
      <c r="D84" s="183"/>
      <c r="E84" s="184"/>
      <c r="F84" s="185"/>
      <c r="G84" s="185"/>
      <c r="H84" s="185"/>
      <c r="I84" s="185"/>
      <c r="J84" s="185"/>
    </row>
    <row r="85" spans="3:10" ht="30" customHeight="1" x14ac:dyDescent="0.25">
      <c r="C85" s="145"/>
      <c r="D85" s="183"/>
      <c r="E85" s="184"/>
      <c r="F85" s="185"/>
      <c r="G85" s="185"/>
      <c r="H85" s="185"/>
      <c r="I85" s="185"/>
      <c r="J85" s="185"/>
    </row>
    <row r="86" spans="3:10" ht="30" customHeight="1" x14ac:dyDescent="0.25">
      <c r="C86" s="145"/>
      <c r="D86" s="183"/>
      <c r="E86" s="184"/>
      <c r="F86" s="185"/>
      <c r="G86" s="185"/>
      <c r="H86" s="185"/>
      <c r="I86" s="185"/>
      <c r="J86" s="185"/>
    </row>
    <row r="87" spans="3:10" ht="30" customHeight="1" x14ac:dyDescent="0.25">
      <c r="C87" s="145"/>
      <c r="D87" s="183"/>
      <c r="E87" s="184"/>
      <c r="F87" s="185"/>
      <c r="G87" s="185"/>
      <c r="H87" s="185"/>
      <c r="I87" s="185"/>
      <c r="J87" s="185"/>
    </row>
    <row r="88" spans="3:10" ht="30" customHeight="1" x14ac:dyDescent="0.25">
      <c r="C88" s="145"/>
      <c r="D88" s="183"/>
      <c r="E88" s="184"/>
      <c r="F88" s="185"/>
      <c r="G88" s="185"/>
      <c r="H88" s="185"/>
      <c r="I88" s="185"/>
      <c r="J88" s="185"/>
    </row>
    <row r="89" spans="3:10" ht="30" customHeight="1" x14ac:dyDescent="0.25">
      <c r="C89" s="145"/>
      <c r="D89" s="183"/>
      <c r="E89" s="184"/>
      <c r="F89" s="185"/>
      <c r="G89" s="185"/>
      <c r="H89" s="185"/>
      <c r="I89" s="185"/>
      <c r="J89" s="185"/>
    </row>
    <row r="90" spans="3:10" ht="30" customHeight="1" x14ac:dyDescent="0.25">
      <c r="C90" s="145"/>
      <c r="D90" s="183"/>
      <c r="E90" s="184"/>
      <c r="F90" s="185"/>
      <c r="G90" s="185"/>
      <c r="H90" s="185"/>
      <c r="I90" s="185"/>
      <c r="J90" s="185"/>
    </row>
    <row r="91" spans="3:10" ht="30" customHeight="1" x14ac:dyDescent="0.25">
      <c r="C91" s="145"/>
      <c r="D91" s="183"/>
      <c r="E91" s="184"/>
      <c r="F91" s="185"/>
      <c r="G91" s="185"/>
      <c r="H91" s="185"/>
      <c r="I91" s="185"/>
      <c r="J91" s="185"/>
    </row>
    <row r="92" spans="3:10" ht="30" customHeight="1" x14ac:dyDescent="0.25">
      <c r="C92" s="145"/>
      <c r="D92" s="183"/>
      <c r="E92" s="184"/>
      <c r="F92" s="185"/>
      <c r="G92" s="185"/>
      <c r="H92" s="185"/>
      <c r="I92" s="185"/>
      <c r="J92" s="185"/>
    </row>
    <row r="93" spans="3:10" ht="30" customHeight="1" x14ac:dyDescent="0.25">
      <c r="C93" s="145"/>
      <c r="D93" s="183"/>
      <c r="E93" s="184"/>
      <c r="F93" s="185"/>
      <c r="G93" s="185"/>
      <c r="H93" s="185"/>
      <c r="I93" s="185"/>
      <c r="J93" s="185"/>
    </row>
    <row r="94" spans="3:10" ht="30" customHeight="1" x14ac:dyDescent="0.25">
      <c r="C94" s="145"/>
      <c r="D94" s="183"/>
      <c r="E94" s="184"/>
      <c r="F94" s="185"/>
      <c r="G94" s="185"/>
      <c r="H94" s="185"/>
      <c r="I94" s="185"/>
      <c r="J94" s="185"/>
    </row>
    <row r="95" spans="3:10" ht="30" customHeight="1" x14ac:dyDescent="0.25">
      <c r="C95" s="145"/>
      <c r="D95" s="183"/>
      <c r="E95" s="184"/>
      <c r="F95" s="185"/>
      <c r="G95" s="185"/>
      <c r="H95" s="185"/>
      <c r="I95" s="185"/>
      <c r="J95" s="185"/>
    </row>
    <row r="96" spans="3:10" ht="30" customHeight="1" x14ac:dyDescent="0.25">
      <c r="C96" s="145"/>
      <c r="D96" s="183"/>
      <c r="E96" s="184"/>
      <c r="F96" s="185"/>
      <c r="G96" s="185"/>
      <c r="H96" s="185"/>
      <c r="I96" s="185"/>
      <c r="J96" s="185"/>
    </row>
    <row r="97" spans="3:10" ht="30" customHeight="1" x14ac:dyDescent="0.25">
      <c r="C97" s="145"/>
      <c r="D97" s="183"/>
      <c r="E97" s="184"/>
      <c r="F97" s="185"/>
      <c r="G97" s="185"/>
      <c r="H97" s="185"/>
      <c r="I97" s="185"/>
      <c r="J97" s="185"/>
    </row>
    <row r="98" spans="3:10" ht="30" customHeight="1" x14ac:dyDescent="0.25">
      <c r="C98" s="145"/>
      <c r="D98" s="183"/>
      <c r="E98" s="184"/>
      <c r="F98" s="185"/>
      <c r="G98" s="185"/>
      <c r="H98" s="185"/>
      <c r="I98" s="185"/>
      <c r="J98" s="185"/>
    </row>
    <row r="99" spans="3:10" ht="30" customHeight="1" x14ac:dyDescent="0.25">
      <c r="C99" s="145"/>
      <c r="D99" s="183"/>
      <c r="E99" s="184"/>
      <c r="F99" s="185"/>
      <c r="G99" s="185"/>
      <c r="H99" s="185"/>
      <c r="I99" s="185"/>
      <c r="J99" s="185"/>
    </row>
    <row r="100" spans="3:10" ht="30" customHeight="1" x14ac:dyDescent="0.25">
      <c r="C100" s="145"/>
      <c r="D100" s="183"/>
      <c r="E100" s="184"/>
      <c r="F100" s="185"/>
      <c r="G100" s="185"/>
      <c r="H100" s="185"/>
      <c r="I100" s="185"/>
      <c r="J100" s="185"/>
    </row>
    <row r="101" spans="3:10" ht="30" customHeight="1" x14ac:dyDescent="0.25">
      <c r="C101" s="145"/>
      <c r="D101" s="183"/>
      <c r="E101" s="184"/>
      <c r="F101" s="185"/>
      <c r="G101" s="185"/>
      <c r="H101" s="185"/>
      <c r="I101" s="185"/>
      <c r="J101" s="185"/>
    </row>
    <row r="102" spans="3:10" ht="30" customHeight="1" x14ac:dyDescent="0.25">
      <c r="C102" s="145"/>
      <c r="D102" s="183"/>
      <c r="E102" s="184"/>
      <c r="F102" s="185"/>
      <c r="G102" s="185"/>
      <c r="H102" s="185"/>
      <c r="I102" s="185"/>
      <c r="J102" s="185"/>
    </row>
    <row r="103" spans="3:10" ht="30" customHeight="1" x14ac:dyDescent="0.25">
      <c r="C103" s="145"/>
      <c r="D103" s="183"/>
      <c r="E103" s="184"/>
      <c r="F103" s="185"/>
      <c r="G103" s="185"/>
      <c r="H103" s="185"/>
      <c r="I103" s="185"/>
      <c r="J103" s="185"/>
    </row>
    <row r="104" spans="3:10" ht="30" customHeight="1" x14ac:dyDescent="0.25">
      <c r="C104" s="145"/>
      <c r="D104" s="183"/>
      <c r="E104" s="184"/>
      <c r="F104" s="185"/>
      <c r="G104" s="185"/>
      <c r="H104" s="185"/>
      <c r="I104" s="185"/>
      <c r="J104" s="185"/>
    </row>
    <row r="105" spans="3:10" ht="30" customHeight="1" x14ac:dyDescent="0.25">
      <c r="C105" s="145"/>
      <c r="D105" s="183"/>
      <c r="E105" s="184"/>
      <c r="F105" s="185"/>
      <c r="G105" s="185"/>
      <c r="H105" s="185"/>
      <c r="I105" s="185"/>
      <c r="J105" s="185"/>
    </row>
    <row r="106" spans="3:10" ht="30" customHeight="1" x14ac:dyDescent="0.25">
      <c r="C106" s="145"/>
      <c r="D106" s="183"/>
      <c r="E106" s="184"/>
      <c r="F106" s="185"/>
      <c r="G106" s="185"/>
      <c r="H106" s="185"/>
      <c r="I106" s="185"/>
      <c r="J106" s="185"/>
    </row>
    <row r="107" spans="3:10" ht="30" customHeight="1" x14ac:dyDescent="0.25">
      <c r="C107" s="145"/>
      <c r="D107" s="183"/>
      <c r="E107" s="184"/>
      <c r="F107" s="185"/>
      <c r="G107" s="185"/>
      <c r="H107" s="185"/>
      <c r="I107" s="185"/>
      <c r="J107" s="185"/>
    </row>
    <row r="108" spans="3:10" ht="30" customHeight="1" x14ac:dyDescent="0.25">
      <c r="C108" s="145"/>
      <c r="D108" s="183"/>
      <c r="E108" s="184"/>
      <c r="F108" s="185"/>
      <c r="G108" s="185"/>
      <c r="H108" s="185"/>
      <c r="I108" s="185"/>
      <c r="J108" s="185"/>
    </row>
    <row r="109" spans="3:10" ht="30" customHeight="1" x14ac:dyDescent="0.25">
      <c r="C109" s="145"/>
      <c r="D109" s="183"/>
      <c r="E109" s="184"/>
      <c r="F109" s="185"/>
      <c r="G109" s="185"/>
      <c r="H109" s="185"/>
      <c r="I109" s="185"/>
      <c r="J109" s="185"/>
    </row>
    <row r="110" spans="3:10" ht="30" customHeight="1" x14ac:dyDescent="0.25">
      <c r="C110" s="145"/>
      <c r="D110" s="183"/>
      <c r="E110" s="184"/>
      <c r="F110" s="185"/>
      <c r="G110" s="185"/>
      <c r="H110" s="185"/>
      <c r="I110" s="185"/>
      <c r="J110" s="185"/>
    </row>
    <row r="111" spans="3:10" ht="30" customHeight="1" x14ac:dyDescent="0.25">
      <c r="C111" s="145"/>
      <c r="D111" s="183"/>
      <c r="E111" s="184"/>
      <c r="F111" s="185"/>
      <c r="G111" s="185"/>
      <c r="H111" s="185"/>
      <c r="I111" s="185"/>
      <c r="J111" s="185"/>
    </row>
    <row r="112" spans="3:10" ht="30" customHeight="1" x14ac:dyDescent="0.25">
      <c r="C112" s="145"/>
      <c r="D112" s="183"/>
      <c r="E112" s="184"/>
      <c r="F112" s="185"/>
      <c r="G112" s="185"/>
      <c r="H112" s="185"/>
      <c r="I112" s="185"/>
      <c r="J112" s="185"/>
    </row>
    <row r="113" spans="3:10" ht="30" customHeight="1" x14ac:dyDescent="0.25">
      <c r="C113" s="145"/>
      <c r="D113" s="183"/>
      <c r="E113" s="184"/>
      <c r="F113" s="185"/>
      <c r="G113" s="185"/>
      <c r="H113" s="185"/>
      <c r="I113" s="185"/>
      <c r="J113" s="185"/>
    </row>
    <row r="114" spans="3:10" ht="30" customHeight="1" x14ac:dyDescent="0.25">
      <c r="C114" s="145"/>
      <c r="D114" s="183"/>
      <c r="E114" s="184"/>
      <c r="F114" s="185"/>
      <c r="G114" s="185"/>
      <c r="H114" s="185"/>
      <c r="I114" s="185"/>
      <c r="J114" s="185"/>
    </row>
    <row r="115" spans="3:10" ht="30" customHeight="1" x14ac:dyDescent="0.25">
      <c r="C115" s="145"/>
      <c r="D115" s="183"/>
      <c r="E115" s="184"/>
      <c r="F115" s="185"/>
      <c r="G115" s="185"/>
      <c r="H115" s="185"/>
      <c r="I115" s="185"/>
      <c r="J115" s="185"/>
    </row>
    <row r="116" spans="3:10" ht="30" customHeight="1" x14ac:dyDescent="0.25">
      <c r="C116" s="145"/>
      <c r="D116" s="183"/>
      <c r="E116" s="184"/>
      <c r="F116" s="185"/>
      <c r="G116" s="185"/>
      <c r="H116" s="185"/>
      <c r="I116" s="185"/>
      <c r="J116" s="185"/>
    </row>
    <row r="117" spans="3:10" ht="30" customHeight="1" x14ac:dyDescent="0.25">
      <c r="C117" s="145"/>
      <c r="D117" s="183"/>
      <c r="E117" s="184"/>
      <c r="F117" s="185"/>
      <c r="G117" s="185"/>
      <c r="H117" s="185"/>
      <c r="I117" s="185"/>
      <c r="J117" s="185"/>
    </row>
    <row r="118" spans="3:10" ht="30" customHeight="1" x14ac:dyDescent="0.25">
      <c r="C118" s="145"/>
      <c r="D118" s="183"/>
      <c r="E118" s="184"/>
      <c r="F118" s="185"/>
      <c r="G118" s="185"/>
      <c r="H118" s="185"/>
      <c r="I118" s="185"/>
      <c r="J118" s="185"/>
    </row>
    <row r="119" spans="3:10" ht="30" customHeight="1" x14ac:dyDescent="0.25">
      <c r="C119" s="145"/>
      <c r="D119" s="183"/>
      <c r="E119" s="184"/>
      <c r="F119" s="185"/>
      <c r="G119" s="185"/>
      <c r="H119" s="185"/>
      <c r="I119" s="185"/>
      <c r="J119" s="185"/>
    </row>
    <row r="120" spans="3:10" ht="30" customHeight="1" x14ac:dyDescent="0.25">
      <c r="C120" s="145"/>
      <c r="D120" s="183"/>
      <c r="E120" s="184"/>
      <c r="F120" s="185"/>
      <c r="G120" s="185"/>
      <c r="H120" s="185"/>
      <c r="I120" s="185"/>
      <c r="J120" s="185"/>
    </row>
    <row r="121" spans="3:10" ht="30" customHeight="1" x14ac:dyDescent="0.25">
      <c r="C121" s="145"/>
      <c r="D121" s="183"/>
      <c r="E121" s="184"/>
      <c r="F121" s="185"/>
      <c r="G121" s="185"/>
      <c r="H121" s="185"/>
      <c r="I121" s="185"/>
      <c r="J121" s="185"/>
    </row>
    <row r="122" spans="3:10" ht="30" customHeight="1" x14ac:dyDescent="0.25">
      <c r="C122" s="145"/>
      <c r="D122" s="183"/>
      <c r="E122" s="184"/>
      <c r="F122" s="185"/>
      <c r="G122" s="185"/>
      <c r="H122" s="185"/>
      <c r="I122" s="185"/>
      <c r="J122" s="185"/>
    </row>
    <row r="123" spans="3:10" ht="30" customHeight="1" x14ac:dyDescent="0.25">
      <c r="C123" s="145"/>
      <c r="D123" s="183"/>
      <c r="E123" s="184"/>
      <c r="F123" s="185"/>
      <c r="G123" s="185"/>
      <c r="H123" s="185"/>
      <c r="I123" s="185"/>
      <c r="J123" s="185"/>
    </row>
    <row r="124" spans="3:10" ht="30" customHeight="1" x14ac:dyDescent="0.25">
      <c r="C124" s="145"/>
      <c r="D124" s="183"/>
      <c r="E124" s="184"/>
      <c r="F124" s="185"/>
      <c r="G124" s="185"/>
      <c r="H124" s="185"/>
      <c r="I124" s="185"/>
      <c r="J124" s="185"/>
    </row>
    <row r="125" spans="3:10" ht="30" customHeight="1" x14ac:dyDescent="0.25">
      <c r="C125" s="145"/>
      <c r="D125" s="183"/>
      <c r="E125" s="184"/>
      <c r="F125" s="185"/>
      <c r="G125" s="185"/>
      <c r="H125" s="185"/>
      <c r="I125" s="185"/>
      <c r="J125" s="185"/>
    </row>
    <row r="126" spans="3:10" ht="30" customHeight="1" x14ac:dyDescent="0.25">
      <c r="C126" s="145"/>
      <c r="D126" s="183"/>
      <c r="E126" s="184"/>
      <c r="F126" s="185"/>
      <c r="G126" s="185"/>
      <c r="H126" s="185"/>
      <c r="I126" s="185"/>
      <c r="J126" s="185"/>
    </row>
    <row r="127" spans="3:10" ht="30" customHeight="1" x14ac:dyDescent="0.25">
      <c r="C127" s="145"/>
      <c r="D127" s="183"/>
      <c r="E127" s="184"/>
      <c r="F127" s="185"/>
      <c r="G127" s="185"/>
      <c r="H127" s="185"/>
      <c r="I127" s="185"/>
      <c r="J127" s="185"/>
    </row>
    <row r="128" spans="3:10" ht="30" customHeight="1" x14ac:dyDescent="0.25">
      <c r="C128" s="145"/>
      <c r="D128" s="183"/>
      <c r="E128" s="184"/>
      <c r="F128" s="185"/>
      <c r="G128" s="185"/>
      <c r="H128" s="185"/>
      <c r="I128" s="185"/>
      <c r="J128" s="185"/>
    </row>
    <row r="129" spans="3:10" ht="30" customHeight="1" x14ac:dyDescent="0.25">
      <c r="C129" s="145"/>
      <c r="D129" s="183"/>
      <c r="E129" s="184"/>
      <c r="F129" s="185"/>
      <c r="G129" s="185"/>
      <c r="H129" s="185"/>
      <c r="I129" s="185"/>
      <c r="J129" s="185"/>
    </row>
    <row r="130" spans="3:10" ht="30" customHeight="1" x14ac:dyDescent="0.25">
      <c r="C130" s="145"/>
      <c r="D130" s="183"/>
      <c r="E130" s="184"/>
      <c r="F130" s="185"/>
      <c r="G130" s="185"/>
      <c r="H130" s="185"/>
      <c r="I130" s="185"/>
      <c r="J130" s="185"/>
    </row>
    <row r="131" spans="3:10" ht="30" customHeight="1" x14ac:dyDescent="0.25">
      <c r="C131" s="145"/>
      <c r="D131" s="183"/>
      <c r="E131" s="184"/>
      <c r="F131" s="185"/>
      <c r="G131" s="185"/>
      <c r="H131" s="185"/>
      <c r="I131" s="185"/>
      <c r="J131" s="185"/>
    </row>
    <row r="132" spans="3:10" ht="30" customHeight="1" x14ac:dyDescent="0.25">
      <c r="C132" s="145"/>
      <c r="D132" s="183"/>
      <c r="E132" s="184"/>
      <c r="F132" s="185"/>
      <c r="G132" s="185"/>
      <c r="H132" s="185"/>
      <c r="I132" s="185"/>
      <c r="J132" s="185"/>
    </row>
    <row r="133" spans="3:10" ht="30" customHeight="1" x14ac:dyDescent="0.25">
      <c r="C133" s="145"/>
      <c r="D133" s="183"/>
      <c r="E133" s="184"/>
      <c r="F133" s="185"/>
      <c r="G133" s="185"/>
      <c r="H133" s="185"/>
      <c r="I133" s="185"/>
      <c r="J133" s="185"/>
    </row>
    <row r="134" spans="3:10" ht="30" customHeight="1" x14ac:dyDescent="0.25">
      <c r="C134" s="145"/>
      <c r="D134" s="183"/>
      <c r="E134" s="184"/>
      <c r="F134" s="185"/>
      <c r="G134" s="185"/>
      <c r="H134" s="185"/>
      <c r="I134" s="185"/>
      <c r="J134" s="185"/>
    </row>
    <row r="135" spans="3:10" ht="30" customHeight="1" x14ac:dyDescent="0.25">
      <c r="C135" s="145"/>
      <c r="D135" s="183"/>
      <c r="E135" s="184"/>
      <c r="F135" s="185"/>
      <c r="G135" s="185"/>
      <c r="H135" s="185"/>
      <c r="I135" s="185"/>
      <c r="J135" s="185"/>
    </row>
    <row r="136" spans="3:10" ht="30" customHeight="1" x14ac:dyDescent="0.25">
      <c r="C136" s="145"/>
      <c r="D136" s="183"/>
      <c r="E136" s="184"/>
      <c r="F136" s="185"/>
      <c r="G136" s="185"/>
      <c r="H136" s="185"/>
      <c r="I136" s="185"/>
      <c r="J136" s="185"/>
    </row>
    <row r="137" spans="3:10" ht="30" customHeight="1" x14ac:dyDescent="0.25">
      <c r="C137" s="145"/>
      <c r="D137" s="183"/>
      <c r="E137" s="184"/>
      <c r="F137" s="185"/>
      <c r="G137" s="185"/>
      <c r="H137" s="185"/>
      <c r="I137" s="185"/>
      <c r="J137" s="185"/>
    </row>
    <row r="138" spans="3:10" ht="30" customHeight="1" x14ac:dyDescent="0.25">
      <c r="C138" s="145"/>
      <c r="D138" s="183"/>
      <c r="E138" s="184"/>
      <c r="F138" s="185"/>
      <c r="G138" s="185"/>
      <c r="H138" s="185"/>
      <c r="I138" s="185"/>
      <c r="J138" s="185"/>
    </row>
    <row r="139" spans="3:10" ht="30" customHeight="1" x14ac:dyDescent="0.25">
      <c r="C139" s="145"/>
      <c r="D139" s="183"/>
      <c r="E139" s="184"/>
      <c r="F139" s="185"/>
      <c r="G139" s="185"/>
      <c r="H139" s="185"/>
      <c r="I139" s="185"/>
      <c r="J139" s="185"/>
    </row>
    <row r="140" spans="3:10" ht="30" customHeight="1" x14ac:dyDescent="0.25">
      <c r="C140" s="145"/>
      <c r="D140" s="183"/>
      <c r="E140" s="184"/>
      <c r="F140" s="185"/>
      <c r="G140" s="185"/>
      <c r="H140" s="185"/>
      <c r="I140" s="185"/>
      <c r="J140" s="185"/>
    </row>
    <row r="141" spans="3:10" ht="30" customHeight="1" x14ac:dyDescent="0.25">
      <c r="C141" s="145"/>
      <c r="D141" s="183"/>
      <c r="E141" s="184"/>
      <c r="F141" s="185"/>
      <c r="G141" s="185"/>
      <c r="H141" s="185"/>
      <c r="I141" s="185"/>
      <c r="J141" s="185"/>
    </row>
    <row r="142" spans="3:10" ht="30" customHeight="1" x14ac:dyDescent="0.25">
      <c r="C142" s="145"/>
      <c r="D142" s="183"/>
      <c r="E142" s="184"/>
      <c r="F142" s="185"/>
      <c r="G142" s="185"/>
      <c r="H142" s="185"/>
      <c r="I142" s="185"/>
      <c r="J142" s="185"/>
    </row>
    <row r="143" spans="3:10" ht="30" customHeight="1" x14ac:dyDescent="0.25">
      <c r="C143" s="145"/>
      <c r="D143" s="183"/>
      <c r="E143" s="184"/>
      <c r="F143" s="185"/>
      <c r="G143" s="185"/>
      <c r="H143" s="185"/>
      <c r="I143" s="185"/>
      <c r="J143" s="185"/>
    </row>
    <row r="144" spans="3:10" ht="30" customHeight="1" x14ac:dyDescent="0.25">
      <c r="C144" s="145"/>
      <c r="D144" s="183"/>
      <c r="E144" s="184"/>
      <c r="F144" s="185"/>
      <c r="G144" s="185"/>
      <c r="H144" s="185"/>
      <c r="I144" s="185"/>
      <c r="J144" s="185"/>
    </row>
    <row r="145" spans="3:10" ht="30" customHeight="1" x14ac:dyDescent="0.25">
      <c r="C145" s="145"/>
      <c r="D145" s="183"/>
      <c r="E145" s="184"/>
      <c r="F145" s="185"/>
      <c r="G145" s="185"/>
      <c r="H145" s="185"/>
      <c r="I145" s="185"/>
      <c r="J145" s="185"/>
    </row>
    <row r="146" spans="3:10" ht="30" customHeight="1" x14ac:dyDescent="0.25">
      <c r="C146" s="145"/>
      <c r="D146" s="183"/>
      <c r="E146" s="184"/>
      <c r="F146" s="185"/>
      <c r="G146" s="185"/>
      <c r="H146" s="185"/>
      <c r="I146" s="185"/>
      <c r="J146" s="185"/>
    </row>
    <row r="147" spans="3:10" ht="30" customHeight="1" x14ac:dyDescent="0.25">
      <c r="C147" s="145"/>
      <c r="D147" s="183"/>
      <c r="E147" s="184"/>
      <c r="F147" s="185"/>
      <c r="G147" s="185"/>
      <c r="H147" s="185"/>
      <c r="I147" s="185"/>
      <c r="J147" s="185"/>
    </row>
    <row r="148" spans="3:10" ht="30" customHeight="1" x14ac:dyDescent="0.25">
      <c r="C148" s="145"/>
      <c r="D148" s="183"/>
      <c r="E148" s="184"/>
      <c r="F148" s="185"/>
      <c r="G148" s="185"/>
      <c r="H148" s="185"/>
      <c r="I148" s="185"/>
      <c r="J148" s="185"/>
    </row>
    <row r="149" spans="3:10" ht="30" customHeight="1" x14ac:dyDescent="0.25">
      <c r="C149" s="145"/>
      <c r="D149" s="183"/>
      <c r="E149" s="184"/>
      <c r="F149" s="185"/>
      <c r="G149" s="185"/>
      <c r="H149" s="185"/>
      <c r="I149" s="185"/>
      <c r="J149" s="185"/>
    </row>
    <row r="150" spans="3:10" ht="30" customHeight="1" x14ac:dyDescent="0.25">
      <c r="C150" s="145"/>
      <c r="D150" s="183"/>
      <c r="E150" s="184"/>
      <c r="F150" s="185"/>
      <c r="G150" s="185"/>
      <c r="H150" s="185"/>
      <c r="I150" s="185"/>
      <c r="J150" s="185"/>
    </row>
    <row r="151" spans="3:10" ht="30" customHeight="1" x14ac:dyDescent="0.25">
      <c r="C151" s="145"/>
      <c r="D151" s="183"/>
      <c r="E151" s="184"/>
      <c r="F151" s="185"/>
      <c r="G151" s="185"/>
      <c r="H151" s="185"/>
      <c r="I151" s="185"/>
      <c r="J151" s="185"/>
    </row>
    <row r="152" spans="3:10" ht="30" customHeight="1" x14ac:dyDescent="0.25">
      <c r="C152" s="145"/>
      <c r="D152" s="183"/>
      <c r="E152" s="184"/>
      <c r="F152" s="185"/>
      <c r="G152" s="185"/>
      <c r="H152" s="185"/>
      <c r="I152" s="185"/>
      <c r="J152" s="185"/>
    </row>
    <row r="153" spans="3:10" ht="30" customHeight="1" x14ac:dyDescent="0.25">
      <c r="C153" s="145"/>
      <c r="D153" s="183"/>
      <c r="E153" s="184"/>
      <c r="F153" s="185"/>
      <c r="G153" s="185"/>
      <c r="H153" s="185"/>
      <c r="I153" s="185"/>
      <c r="J153" s="185"/>
    </row>
    <row r="154" spans="3:10" ht="30" customHeight="1" x14ac:dyDescent="0.25">
      <c r="C154" s="145"/>
      <c r="D154" s="183"/>
      <c r="E154" s="184"/>
      <c r="F154" s="185"/>
      <c r="G154" s="185"/>
      <c r="H154" s="185"/>
      <c r="I154" s="185"/>
      <c r="J154" s="185"/>
    </row>
    <row r="155" spans="3:10" ht="30" customHeight="1" x14ac:dyDescent="0.25">
      <c r="C155" s="145"/>
      <c r="D155" s="183"/>
      <c r="E155" s="184"/>
      <c r="F155" s="185"/>
      <c r="G155" s="185"/>
      <c r="H155" s="185"/>
      <c r="I155" s="185"/>
      <c r="J155" s="185"/>
    </row>
    <row r="156" spans="3:10" ht="30" customHeight="1" x14ac:dyDescent="0.25">
      <c r="C156" s="145"/>
      <c r="D156" s="183"/>
      <c r="E156" s="184"/>
      <c r="F156" s="185"/>
      <c r="G156" s="185"/>
      <c r="H156" s="185"/>
      <c r="I156" s="185"/>
      <c r="J156" s="185"/>
    </row>
    <row r="157" spans="3:10" ht="30" customHeight="1" x14ac:dyDescent="0.25">
      <c r="C157" s="145"/>
      <c r="D157" s="183"/>
      <c r="E157" s="184"/>
      <c r="F157" s="185"/>
      <c r="G157" s="185"/>
      <c r="H157" s="185"/>
      <c r="I157" s="185"/>
      <c r="J157" s="185"/>
    </row>
    <row r="158" spans="3:10" ht="30" customHeight="1" x14ac:dyDescent="0.25">
      <c r="C158" s="145"/>
      <c r="D158" s="183"/>
      <c r="E158" s="184"/>
      <c r="F158" s="185"/>
      <c r="G158" s="185"/>
      <c r="H158" s="185"/>
      <c r="I158" s="185"/>
      <c r="J158" s="185"/>
    </row>
    <row r="159" spans="3:10" ht="30" customHeight="1" x14ac:dyDescent="0.25">
      <c r="C159" s="145"/>
      <c r="D159" s="183"/>
      <c r="E159" s="184"/>
      <c r="F159" s="185"/>
      <c r="G159" s="185"/>
      <c r="H159" s="185"/>
      <c r="I159" s="185"/>
      <c r="J159" s="185"/>
    </row>
    <row r="160" spans="3:10" ht="30" customHeight="1" x14ac:dyDescent="0.25">
      <c r="C160" s="145"/>
      <c r="D160" s="183"/>
      <c r="E160" s="184"/>
      <c r="F160" s="185"/>
      <c r="G160" s="185"/>
      <c r="H160" s="185"/>
      <c r="I160" s="185"/>
      <c r="J160" s="185"/>
    </row>
    <row r="161" spans="3:10" ht="30" customHeight="1" x14ac:dyDescent="0.25">
      <c r="C161" s="145"/>
      <c r="D161" s="183"/>
      <c r="E161" s="184"/>
      <c r="F161" s="185"/>
      <c r="G161" s="185"/>
      <c r="H161" s="185"/>
      <c r="I161" s="185"/>
      <c r="J161" s="185"/>
    </row>
    <row r="162" spans="3:10" ht="30" customHeight="1" x14ac:dyDescent="0.25">
      <c r="C162" s="145"/>
      <c r="D162" s="183"/>
      <c r="E162" s="184"/>
      <c r="F162" s="185"/>
      <c r="G162" s="185"/>
      <c r="H162" s="185"/>
      <c r="I162" s="185"/>
      <c r="J162" s="185"/>
    </row>
    <row r="163" spans="3:10" ht="30" customHeight="1" x14ac:dyDescent="0.25">
      <c r="C163" s="145"/>
      <c r="D163" s="183"/>
      <c r="E163" s="184"/>
      <c r="F163" s="185"/>
      <c r="G163" s="185"/>
      <c r="H163" s="185"/>
      <c r="I163" s="185"/>
      <c r="J163" s="185"/>
    </row>
    <row r="164" spans="3:10" ht="30" customHeight="1" x14ac:dyDescent="0.25">
      <c r="C164" s="145"/>
      <c r="D164" s="183"/>
      <c r="E164" s="184"/>
      <c r="F164" s="185"/>
      <c r="G164" s="185"/>
      <c r="H164" s="185"/>
      <c r="I164" s="185"/>
      <c r="J164" s="185"/>
    </row>
    <row r="165" spans="3:10" ht="30" customHeight="1" x14ac:dyDescent="0.25">
      <c r="C165" s="145"/>
      <c r="D165" s="183"/>
      <c r="E165" s="184"/>
      <c r="F165" s="185"/>
      <c r="G165" s="185"/>
      <c r="H165" s="185"/>
      <c r="I165" s="185"/>
      <c r="J165" s="185"/>
    </row>
    <row r="166" spans="3:10" ht="30" customHeight="1" x14ac:dyDescent="0.25">
      <c r="C166" s="145"/>
      <c r="D166" s="183"/>
      <c r="E166" s="184"/>
      <c r="F166" s="185"/>
      <c r="G166" s="185"/>
      <c r="H166" s="185"/>
      <c r="I166" s="185"/>
      <c r="J166" s="185"/>
    </row>
    <row r="167" spans="3:10" ht="30" customHeight="1" x14ac:dyDescent="0.25">
      <c r="C167" s="145"/>
      <c r="D167" s="183"/>
      <c r="E167" s="184"/>
      <c r="F167" s="185"/>
      <c r="G167" s="185"/>
      <c r="H167" s="185"/>
      <c r="I167" s="185"/>
      <c r="J167" s="185"/>
    </row>
    <row r="168" spans="3:10" ht="30" customHeight="1" x14ac:dyDescent="0.25">
      <c r="C168" s="145"/>
      <c r="D168" s="183"/>
      <c r="E168" s="184"/>
      <c r="F168" s="185"/>
      <c r="G168" s="185"/>
      <c r="H168" s="185"/>
      <c r="I168" s="185"/>
      <c r="J168" s="185"/>
    </row>
    <row r="169" spans="3:10" ht="30" customHeight="1" x14ac:dyDescent="0.25">
      <c r="C169" s="145"/>
      <c r="D169" s="183"/>
      <c r="E169" s="184"/>
      <c r="F169" s="185"/>
      <c r="G169" s="185"/>
      <c r="H169" s="185"/>
      <c r="I169" s="185"/>
      <c r="J169" s="185"/>
    </row>
    <row r="170" spans="3:10" ht="30" customHeight="1" x14ac:dyDescent="0.25">
      <c r="C170" s="145"/>
      <c r="D170" s="183"/>
      <c r="E170" s="184"/>
      <c r="F170" s="185"/>
      <c r="G170" s="185"/>
      <c r="H170" s="185"/>
      <c r="I170" s="185"/>
      <c r="J170" s="185"/>
    </row>
    <row r="171" spans="3:10" ht="30" customHeight="1" x14ac:dyDescent="0.25">
      <c r="C171" s="145"/>
      <c r="D171" s="183"/>
      <c r="E171" s="184"/>
      <c r="F171" s="185"/>
      <c r="G171" s="185"/>
      <c r="H171" s="185"/>
      <c r="I171" s="185"/>
      <c r="J171" s="185"/>
    </row>
    <row r="172" spans="3:10" ht="30" customHeight="1" x14ac:dyDescent="0.25">
      <c r="C172" s="145"/>
      <c r="D172" s="183"/>
      <c r="E172" s="184"/>
      <c r="F172" s="185"/>
      <c r="G172" s="185"/>
      <c r="H172" s="185"/>
      <c r="I172" s="185"/>
      <c r="J172" s="185"/>
    </row>
    <row r="173" spans="3:10" ht="30" customHeight="1" x14ac:dyDescent="0.25">
      <c r="C173" s="145"/>
      <c r="D173" s="183"/>
      <c r="E173" s="184"/>
      <c r="F173" s="185"/>
      <c r="G173" s="185"/>
      <c r="H173" s="185"/>
      <c r="I173" s="185"/>
      <c r="J173" s="185"/>
    </row>
    <row r="174" spans="3:10" ht="30" customHeight="1" x14ac:dyDescent="0.25">
      <c r="C174" s="145"/>
      <c r="D174" s="183"/>
      <c r="E174" s="184"/>
      <c r="F174" s="185"/>
      <c r="G174" s="185"/>
      <c r="H174" s="185"/>
      <c r="I174" s="185"/>
      <c r="J174" s="185"/>
    </row>
    <row r="175" spans="3:10" ht="30" customHeight="1" x14ac:dyDescent="0.25">
      <c r="C175" s="145"/>
      <c r="D175" s="183"/>
      <c r="E175" s="184"/>
      <c r="F175" s="185"/>
      <c r="G175" s="185"/>
      <c r="H175" s="185"/>
      <c r="I175" s="185"/>
      <c r="J175" s="185"/>
    </row>
    <row r="176" spans="3:10" ht="30" customHeight="1" x14ac:dyDescent="0.25">
      <c r="C176" s="145"/>
      <c r="D176" s="183"/>
      <c r="E176" s="184"/>
      <c r="F176" s="185"/>
      <c r="G176" s="185"/>
      <c r="H176" s="185"/>
      <c r="I176" s="185"/>
      <c r="J176" s="185"/>
    </row>
    <row r="177" spans="3:10" ht="30" customHeight="1" x14ac:dyDescent="0.25">
      <c r="C177" s="145"/>
      <c r="D177" s="183"/>
      <c r="E177" s="184"/>
      <c r="F177" s="185"/>
      <c r="G177" s="185"/>
      <c r="H177" s="185"/>
      <c r="I177" s="185"/>
      <c r="J177" s="185"/>
    </row>
    <row r="178" spans="3:10" ht="30" customHeight="1" x14ac:dyDescent="0.25">
      <c r="C178" s="145"/>
      <c r="D178" s="183"/>
      <c r="E178" s="184"/>
      <c r="F178" s="185"/>
      <c r="G178" s="185"/>
      <c r="H178" s="185"/>
      <c r="I178" s="185"/>
      <c r="J178" s="185"/>
    </row>
    <row r="179" spans="3:10" ht="30" customHeight="1" x14ac:dyDescent="0.25">
      <c r="C179" s="145"/>
      <c r="D179" s="183"/>
      <c r="E179" s="184"/>
      <c r="F179" s="185"/>
      <c r="G179" s="185"/>
      <c r="H179" s="185"/>
      <c r="I179" s="185"/>
      <c r="J179" s="185"/>
    </row>
    <row r="180" spans="3:10" ht="30" customHeight="1" x14ac:dyDescent="0.25">
      <c r="C180" s="145"/>
      <c r="D180" s="183"/>
      <c r="E180" s="184"/>
      <c r="F180" s="185"/>
      <c r="G180" s="185"/>
      <c r="H180" s="185"/>
      <c r="I180" s="185"/>
      <c r="J180" s="185"/>
    </row>
    <row r="181" spans="3:10" ht="30" customHeight="1" x14ac:dyDescent="0.25">
      <c r="C181" s="145"/>
      <c r="D181" s="183"/>
      <c r="E181" s="184"/>
      <c r="F181" s="185"/>
      <c r="G181" s="185"/>
      <c r="H181" s="185"/>
      <c r="I181" s="185"/>
      <c r="J181" s="185"/>
    </row>
    <row r="182" spans="3:10" ht="30" customHeight="1" x14ac:dyDescent="0.25">
      <c r="C182" s="145"/>
      <c r="D182" s="183"/>
      <c r="E182" s="184"/>
      <c r="F182" s="185"/>
      <c r="G182" s="185"/>
      <c r="H182" s="185"/>
      <c r="I182" s="185"/>
      <c r="J182" s="185"/>
    </row>
    <row r="183" spans="3:10" ht="30" customHeight="1" x14ac:dyDescent="0.25">
      <c r="C183" s="145"/>
      <c r="D183" s="183"/>
      <c r="E183" s="184"/>
      <c r="F183" s="185"/>
      <c r="G183" s="185"/>
      <c r="H183" s="185"/>
      <c r="I183" s="185"/>
      <c r="J183" s="185"/>
    </row>
    <row r="184" spans="3:10" ht="30" customHeight="1" x14ac:dyDescent="0.25">
      <c r="C184" s="145"/>
      <c r="D184" s="183"/>
      <c r="E184" s="184"/>
      <c r="F184" s="185"/>
      <c r="G184" s="185"/>
      <c r="H184" s="185"/>
      <c r="I184" s="185"/>
      <c r="J184" s="185"/>
    </row>
    <row r="185" spans="3:10" ht="30" customHeight="1" x14ac:dyDescent="0.25">
      <c r="C185" s="145"/>
      <c r="D185" s="183"/>
      <c r="E185" s="184"/>
      <c r="F185" s="185"/>
      <c r="G185" s="185"/>
      <c r="H185" s="185"/>
      <c r="I185" s="185"/>
      <c r="J185" s="185"/>
    </row>
    <row r="186" spans="3:10" ht="30" customHeight="1" x14ac:dyDescent="0.25">
      <c r="C186" s="145"/>
      <c r="D186" s="183"/>
      <c r="E186" s="184"/>
      <c r="F186" s="185"/>
      <c r="G186" s="185"/>
      <c r="H186" s="185"/>
      <c r="I186" s="185"/>
      <c r="J186" s="185"/>
    </row>
    <row r="187" spans="3:10" ht="30" customHeight="1" x14ac:dyDescent="0.25">
      <c r="C187" s="145"/>
      <c r="D187" s="183"/>
      <c r="E187" s="184"/>
      <c r="F187" s="185"/>
      <c r="G187" s="185"/>
      <c r="H187" s="185"/>
      <c r="I187" s="185"/>
      <c r="J187" s="185"/>
    </row>
    <row r="188" spans="3:10" ht="30" customHeight="1" x14ac:dyDescent="0.25">
      <c r="C188" s="145"/>
      <c r="D188" s="183"/>
      <c r="E188" s="184"/>
      <c r="F188" s="185"/>
      <c r="G188" s="185"/>
      <c r="H188" s="185"/>
      <c r="I188" s="185"/>
      <c r="J188" s="185"/>
    </row>
    <row r="189" spans="3:10" ht="30" customHeight="1" x14ac:dyDescent="0.25">
      <c r="C189" s="145"/>
      <c r="D189" s="183"/>
      <c r="E189" s="184"/>
      <c r="F189" s="185"/>
      <c r="G189" s="185"/>
      <c r="H189" s="185"/>
      <c r="I189" s="185"/>
      <c r="J189" s="185"/>
    </row>
    <row r="190" spans="3:10" ht="30" customHeight="1" x14ac:dyDescent="0.25">
      <c r="C190" s="145"/>
      <c r="D190" s="183"/>
      <c r="E190" s="184"/>
      <c r="F190" s="185"/>
      <c r="G190" s="185"/>
      <c r="H190" s="185"/>
      <c r="I190" s="185"/>
      <c r="J190" s="185"/>
    </row>
    <row r="191" spans="3:10" ht="30" customHeight="1" x14ac:dyDescent="0.25">
      <c r="C191" s="145"/>
      <c r="D191" s="183"/>
      <c r="E191" s="184"/>
      <c r="F191" s="185"/>
      <c r="G191" s="185"/>
      <c r="H191" s="185"/>
      <c r="I191" s="185"/>
      <c r="J191" s="185"/>
    </row>
    <row r="192" spans="3:10" ht="30" customHeight="1" x14ac:dyDescent="0.25">
      <c r="C192" s="145"/>
      <c r="D192" s="183"/>
      <c r="E192" s="184"/>
      <c r="F192" s="185"/>
      <c r="G192" s="185"/>
      <c r="H192" s="185"/>
      <c r="I192" s="185"/>
      <c r="J192" s="185"/>
    </row>
    <row r="193" spans="3:10" ht="30" customHeight="1" x14ac:dyDescent="0.25">
      <c r="C193" s="145"/>
      <c r="D193" s="183"/>
      <c r="E193" s="184"/>
      <c r="F193" s="185"/>
      <c r="G193" s="185"/>
      <c r="H193" s="185"/>
      <c r="I193" s="185"/>
      <c r="J193" s="185"/>
    </row>
    <row r="194" spans="3:10" ht="30" customHeight="1" x14ac:dyDescent="0.25">
      <c r="C194" s="145"/>
      <c r="D194" s="183"/>
      <c r="E194" s="184"/>
      <c r="F194" s="185"/>
      <c r="G194" s="185"/>
      <c r="H194" s="185"/>
      <c r="I194" s="185"/>
      <c r="J194" s="185"/>
    </row>
    <row r="195" spans="3:10" ht="30" customHeight="1" x14ac:dyDescent="0.25">
      <c r="C195" s="145"/>
      <c r="D195" s="183"/>
      <c r="E195" s="184"/>
      <c r="F195" s="185"/>
      <c r="G195" s="185"/>
      <c r="H195" s="185"/>
      <c r="I195" s="185"/>
      <c r="J195" s="185"/>
    </row>
    <row r="196" spans="3:10" ht="30" customHeight="1" x14ac:dyDescent="0.25">
      <c r="C196" s="145"/>
      <c r="D196" s="183"/>
      <c r="E196" s="184"/>
      <c r="F196" s="185"/>
      <c r="G196" s="185"/>
      <c r="H196" s="185"/>
      <c r="I196" s="185"/>
      <c r="J196" s="185"/>
    </row>
    <row r="197" spans="3:10" ht="30" customHeight="1" x14ac:dyDescent="0.25">
      <c r="C197" s="145"/>
      <c r="D197" s="183"/>
      <c r="E197" s="184"/>
      <c r="F197" s="185"/>
      <c r="G197" s="185"/>
      <c r="H197" s="185"/>
      <c r="I197" s="185"/>
      <c r="J197" s="185"/>
    </row>
    <row r="198" spans="3:10" ht="30" customHeight="1" x14ac:dyDescent="0.25">
      <c r="C198" s="145"/>
      <c r="D198" s="183"/>
      <c r="E198" s="184"/>
      <c r="F198" s="185"/>
      <c r="G198" s="185"/>
      <c r="H198" s="185"/>
      <c r="I198" s="185"/>
      <c r="J198" s="185"/>
    </row>
    <row r="199" spans="3:10" ht="30" customHeight="1" x14ac:dyDescent="0.25">
      <c r="C199" s="145"/>
      <c r="D199" s="183"/>
      <c r="E199" s="184"/>
      <c r="F199" s="185"/>
      <c r="G199" s="185"/>
      <c r="H199" s="185"/>
      <c r="I199" s="185"/>
      <c r="J199" s="185"/>
    </row>
    <row r="200" spans="3:10" ht="30" customHeight="1" x14ac:dyDescent="0.25">
      <c r="C200" s="145"/>
      <c r="D200" s="183"/>
      <c r="E200" s="184"/>
      <c r="F200" s="185"/>
      <c r="G200" s="185"/>
      <c r="H200" s="185"/>
      <c r="I200" s="185"/>
      <c r="J200" s="185"/>
    </row>
    <row r="201" spans="3:10" ht="30" customHeight="1" x14ac:dyDescent="0.25">
      <c r="C201" s="145"/>
      <c r="D201" s="183"/>
      <c r="E201" s="184"/>
      <c r="F201" s="185"/>
      <c r="G201" s="185"/>
      <c r="H201" s="185"/>
      <c r="I201" s="185"/>
      <c r="J201" s="185"/>
    </row>
    <row r="202" spans="3:10" ht="30" customHeight="1" x14ac:dyDescent="0.25">
      <c r="C202" s="145"/>
      <c r="D202" s="183"/>
      <c r="E202" s="184"/>
      <c r="F202" s="185"/>
      <c r="G202" s="185"/>
      <c r="H202" s="185"/>
      <c r="I202" s="185"/>
      <c r="J202" s="185"/>
    </row>
    <row r="203" spans="3:10" ht="30" customHeight="1" x14ac:dyDescent="0.25">
      <c r="C203" s="145"/>
      <c r="D203" s="183"/>
      <c r="E203" s="184"/>
      <c r="F203" s="185"/>
      <c r="G203" s="185"/>
      <c r="H203" s="185"/>
      <c r="I203" s="185"/>
      <c r="J203" s="185"/>
    </row>
    <row r="204" spans="3:10" ht="30" customHeight="1" x14ac:dyDescent="0.25">
      <c r="C204" s="183"/>
      <c r="D204" s="183"/>
      <c r="E204" s="184"/>
      <c r="F204" s="185"/>
      <c r="G204" s="185"/>
      <c r="H204" s="185"/>
      <c r="I204" s="185"/>
      <c r="J204" s="185"/>
    </row>
  </sheetData>
  <sheetProtection algorithmName="SHA-512" hashValue="rIsaHIyooX0rcsT54VK+KRjM62b59v3SINAW8jpO1aO/ikKA1pcELdxqlnf+lXmV2jbtuuDA1a9H5+KZSSmUpw==" saltValue="V3TT+jU8sv8HxU/Fl/hGow==" spinCount="100000" sheet="1" objects="1" scenarios="1"/>
  <mergeCells count="15">
    <mergeCell ref="A1:I1"/>
    <mergeCell ref="E6:F6"/>
    <mergeCell ref="A6:B6"/>
    <mergeCell ref="C7:D7"/>
    <mergeCell ref="E7:F7"/>
    <mergeCell ref="G7:I7"/>
    <mergeCell ref="A7:B7"/>
    <mergeCell ref="A4:I4"/>
    <mergeCell ref="C6:D6"/>
    <mergeCell ref="C38:J38"/>
    <mergeCell ref="A13:I13"/>
    <mergeCell ref="A15:I15"/>
    <mergeCell ref="A17:I17"/>
    <mergeCell ref="A11:I11"/>
    <mergeCell ref="A12:I12"/>
  </mergeCells>
  <dataValidations count="1">
    <dataValidation type="list" allowBlank="1" showInputMessage="1" showErrorMessage="1" sqref="G10:G12" xr:uid="{2B682A36-4AF8-4486-ABB3-443259A52659}">
      <formula1>$L$3:$L$4</formula1>
    </dataValidation>
  </dataValidations>
  <hyperlinks>
    <hyperlink ref="I6" r:id="rId1" xr:uid="{1D2EE8E0-5613-49F8-8FEE-A206557EB8E5}"/>
  </hyperlink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5">
        <x14:dataValidation type="list" showInputMessage="1" showErrorMessage="1" xr:uid="{AC1B0984-928F-494E-A1E2-C248A88BC2B6}">
          <x14:formula1>
            <xm:f>'Lookup References'!$C$3:$C$8</xm:f>
          </x14:formula1>
          <xm:sqref>B27 A14</xm:sqref>
        </x14:dataValidation>
        <x14:dataValidation type="list" showInputMessage="1" showErrorMessage="1" xr:uid="{954610CE-03A6-465A-92FF-AFDBED0B0351}">
          <x14:formula1>
            <xm:f>'Lookup References'!$B$3:$B$8</xm:f>
          </x14:formula1>
          <xm:sqref>D40:D204 D18:D37</xm:sqref>
        </x14:dataValidation>
        <x14:dataValidation type="list" showInputMessage="1" showErrorMessage="1" xr:uid="{A9392B0A-D26E-455B-963B-FCAD23CE3A72}">
          <x14:formula1>
            <xm:f>'Lookup References'!$A$2:$A$200</xm:f>
          </x14:formula1>
          <xm:sqref>C204 C40:C42</xm:sqref>
        </x14:dataValidation>
        <x14:dataValidation type="list" showInputMessage="1" showErrorMessage="1" xr:uid="{5E184017-CC1F-472D-9F9D-06E9B31C8E11}">
          <x14:formula1>
            <xm:f>'Lookup References'!$F$3:$F$6</xm:f>
          </x14:formula1>
          <xm:sqref>A7</xm:sqref>
        </x14:dataValidation>
        <x14:dataValidation type="list" showInputMessage="1" showErrorMessage="1" xr:uid="{F394D9D3-04CA-43C6-B9D7-CE5FFE836672}">
          <x14:formula1>
            <xm:f>'Lookup References'!$D$3:$D$10</xm:f>
          </x14:formula1>
          <xm:sqref>A16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4440E-7432-4860-9C28-3BE819184DDE}">
  <dimension ref="A1:J206"/>
  <sheetViews>
    <sheetView workbookViewId="0">
      <selection sqref="A1:J1"/>
    </sheetView>
  </sheetViews>
  <sheetFormatPr defaultRowHeight="15.75" x14ac:dyDescent="0.25"/>
  <cols>
    <col min="1" max="1" width="10.33203125" style="174" bestFit="1" customWidth="1"/>
    <col min="2" max="2" width="48.5" style="145" customWidth="1"/>
    <col min="3" max="3" width="32.83203125" customWidth="1"/>
    <col min="4" max="4" width="11.83203125" bestFit="1" customWidth="1"/>
    <col min="5" max="5" width="13.6640625" customWidth="1"/>
    <col min="6" max="6" width="11.33203125" bestFit="1" customWidth="1"/>
    <col min="7" max="8" width="14.5" customWidth="1"/>
    <col min="9" max="9" width="11.33203125" bestFit="1" customWidth="1"/>
    <col min="10" max="10" width="14" customWidth="1"/>
  </cols>
  <sheetData>
    <row r="1" spans="1:10" ht="18.75" x14ac:dyDescent="0.3">
      <c r="A1" s="543" t="s">
        <v>689</v>
      </c>
      <c r="B1" s="544"/>
      <c r="C1" s="544"/>
      <c r="D1" s="544"/>
      <c r="E1" s="544"/>
      <c r="F1" s="544"/>
      <c r="G1" s="544"/>
      <c r="H1" s="544"/>
      <c r="I1" s="544"/>
      <c r="J1" s="544"/>
    </row>
    <row r="2" spans="1:10" ht="18.600000000000001" customHeight="1" x14ac:dyDescent="0.2">
      <c r="A2" s="542" t="s">
        <v>707</v>
      </c>
      <c r="B2" s="542"/>
      <c r="C2" s="542"/>
      <c r="D2" s="542"/>
      <c r="E2" s="542"/>
      <c r="F2" s="542"/>
      <c r="G2" s="542"/>
      <c r="H2" s="542"/>
      <c r="I2" s="542"/>
      <c r="J2" s="542"/>
    </row>
    <row r="3" spans="1:10" ht="23.45" customHeight="1" x14ac:dyDescent="0.2">
      <c r="A3" s="533" t="s">
        <v>690</v>
      </c>
      <c r="B3" s="533"/>
      <c r="C3" s="533"/>
      <c r="D3" s="533"/>
      <c r="E3" s="533"/>
      <c r="F3" s="533"/>
      <c r="G3" s="533"/>
      <c r="H3" s="533"/>
      <c r="I3" s="533"/>
      <c r="J3" s="533"/>
    </row>
    <row r="4" spans="1:10" ht="23.45" customHeight="1" x14ac:dyDescent="0.2">
      <c r="A4" s="537" t="s">
        <v>706</v>
      </c>
      <c r="B4" s="537"/>
      <c r="C4" s="537"/>
      <c r="D4" s="537"/>
      <c r="E4" s="537"/>
      <c r="F4" s="537"/>
      <c r="G4" s="537"/>
      <c r="H4" s="537"/>
      <c r="I4" s="537"/>
      <c r="J4" s="537"/>
    </row>
    <row r="5" spans="1:10" ht="17.45" customHeight="1" x14ac:dyDescent="0.2">
      <c r="A5" s="227" t="s">
        <v>709</v>
      </c>
      <c r="B5" s="228"/>
      <c r="C5" s="228"/>
      <c r="D5" s="228"/>
      <c r="E5" s="228"/>
      <c r="F5" s="228"/>
      <c r="G5" s="228"/>
      <c r="H5" s="228"/>
      <c r="I5" s="228"/>
      <c r="J5" s="228"/>
    </row>
    <row r="6" spans="1:10" ht="21.95" customHeight="1" x14ac:dyDescent="0.2">
      <c r="A6" s="534" t="s">
        <v>705</v>
      </c>
      <c r="B6" s="534"/>
      <c r="C6" s="534"/>
      <c r="D6" s="534"/>
      <c r="E6" s="534"/>
      <c r="F6" s="534"/>
      <c r="G6" s="534"/>
      <c r="H6" s="534"/>
      <c r="I6" s="534"/>
      <c r="J6" s="534"/>
    </row>
    <row r="7" spans="1:10" ht="12.95" customHeight="1" x14ac:dyDescent="0.2">
      <c r="A7" s="534" t="s">
        <v>708</v>
      </c>
      <c r="B7" s="534"/>
      <c r="C7" s="534"/>
      <c r="D7" s="534"/>
      <c r="E7" s="534"/>
      <c r="F7" s="534"/>
      <c r="G7" s="534"/>
      <c r="H7" s="534"/>
      <c r="I7" s="534"/>
      <c r="J7" s="534"/>
    </row>
    <row r="8" spans="1:10" ht="12.95" customHeight="1" x14ac:dyDescent="0.2">
      <c r="A8" s="534"/>
      <c r="B8" s="534"/>
      <c r="C8" s="534"/>
      <c r="D8" s="534"/>
      <c r="E8" s="534"/>
      <c r="F8" s="534"/>
      <c r="G8" s="534"/>
      <c r="H8" s="534"/>
      <c r="I8" s="534"/>
      <c r="J8" s="534"/>
    </row>
    <row r="9" spans="1:10" ht="17.45" customHeight="1" x14ac:dyDescent="0.2">
      <c r="A9" s="227" t="s">
        <v>710</v>
      </c>
      <c r="B9" s="229"/>
      <c r="C9" s="229"/>
      <c r="D9" s="229"/>
      <c r="E9" s="229"/>
      <c r="F9" s="229"/>
      <c r="G9" s="229"/>
      <c r="H9" s="229"/>
      <c r="I9" s="229"/>
      <c r="J9" s="229"/>
    </row>
    <row r="10" spans="1:10" x14ac:dyDescent="0.25">
      <c r="A10" s="545" t="s">
        <v>327</v>
      </c>
      <c r="B10" s="546"/>
      <c r="C10" s="538" t="s">
        <v>295</v>
      </c>
      <c r="D10" s="538"/>
      <c r="E10" s="538"/>
      <c r="F10" s="538"/>
      <c r="G10" s="538"/>
      <c r="H10" s="538"/>
      <c r="I10" s="538"/>
      <c r="J10" s="538"/>
    </row>
    <row r="11" spans="1:10" ht="92.45" customHeight="1" x14ac:dyDescent="0.25">
      <c r="A11" s="230" t="s">
        <v>335</v>
      </c>
      <c r="B11" s="231" t="s">
        <v>671</v>
      </c>
      <c r="C11" s="232" t="s">
        <v>296</v>
      </c>
      <c r="D11" s="232" t="s">
        <v>297</v>
      </c>
      <c r="E11" s="233" t="s">
        <v>298</v>
      </c>
      <c r="F11" s="232" t="s">
        <v>299</v>
      </c>
      <c r="G11" s="232" t="s">
        <v>300</v>
      </c>
      <c r="H11" s="233" t="s">
        <v>301</v>
      </c>
      <c r="I11" s="232" t="s">
        <v>299</v>
      </c>
      <c r="J11" s="232" t="s">
        <v>300</v>
      </c>
    </row>
    <row r="12" spans="1:10" ht="30" customHeight="1" x14ac:dyDescent="0.25">
      <c r="A12" s="535" t="s">
        <v>336</v>
      </c>
      <c r="B12" s="539" t="s">
        <v>672</v>
      </c>
      <c r="C12" s="170"/>
      <c r="D12" s="200"/>
      <c r="E12" s="242"/>
      <c r="F12" s="234" t="s">
        <v>303</v>
      </c>
      <c r="G12" s="243" t="b">
        <v>0</v>
      </c>
      <c r="H12" s="242"/>
      <c r="I12" s="234" t="s">
        <v>304</v>
      </c>
      <c r="J12" s="245" t="b">
        <v>0</v>
      </c>
    </row>
    <row r="13" spans="1:10" ht="30" customHeight="1" x14ac:dyDescent="0.25">
      <c r="A13" s="536"/>
      <c r="B13" s="539"/>
      <c r="C13" s="170"/>
      <c r="D13" s="200"/>
      <c r="E13" s="242"/>
      <c r="F13" s="236" t="s">
        <v>303</v>
      </c>
      <c r="G13" s="244" t="b">
        <v>0</v>
      </c>
      <c r="H13" s="242"/>
      <c r="I13" s="236" t="s">
        <v>304</v>
      </c>
      <c r="J13" s="246" t="b">
        <v>0</v>
      </c>
    </row>
    <row r="14" spans="1:10" ht="30" customHeight="1" x14ac:dyDescent="0.25">
      <c r="A14" s="535" t="s">
        <v>337</v>
      </c>
      <c r="B14" s="539" t="s">
        <v>642</v>
      </c>
      <c r="C14" s="170"/>
      <c r="D14" s="200"/>
      <c r="E14" s="242"/>
      <c r="F14" s="234" t="s">
        <v>303</v>
      </c>
      <c r="G14" s="243" t="b">
        <v>0</v>
      </c>
      <c r="H14" s="242"/>
      <c r="I14" s="234" t="s">
        <v>304</v>
      </c>
      <c r="J14" s="245" t="b">
        <v>0</v>
      </c>
    </row>
    <row r="15" spans="1:10" ht="30" customHeight="1" x14ac:dyDescent="0.25">
      <c r="A15" s="536"/>
      <c r="B15" s="539"/>
      <c r="C15" s="170"/>
      <c r="D15" s="200"/>
      <c r="E15" s="242"/>
      <c r="F15" s="236" t="s">
        <v>303</v>
      </c>
      <c r="G15" s="244" t="b">
        <v>0</v>
      </c>
      <c r="H15" s="242"/>
      <c r="I15" s="236" t="s">
        <v>304</v>
      </c>
      <c r="J15" s="246" t="b">
        <v>0</v>
      </c>
    </row>
    <row r="16" spans="1:10" ht="30" customHeight="1" x14ac:dyDescent="0.25">
      <c r="A16" s="540" t="s">
        <v>338</v>
      </c>
      <c r="B16" s="539" t="s">
        <v>713</v>
      </c>
      <c r="C16" s="170"/>
      <c r="D16" s="200"/>
      <c r="E16" s="242"/>
      <c r="F16" s="234" t="s">
        <v>303</v>
      </c>
      <c r="G16" s="243" t="b">
        <v>0</v>
      </c>
      <c r="H16" s="242"/>
      <c r="I16" s="234" t="s">
        <v>304</v>
      </c>
      <c r="J16" s="245" t="b">
        <v>0</v>
      </c>
    </row>
    <row r="17" spans="1:10" ht="30" customHeight="1" x14ac:dyDescent="0.25">
      <c r="A17" s="541"/>
      <c r="B17" s="539"/>
      <c r="C17" s="170"/>
      <c r="D17" s="200"/>
      <c r="E17" s="242"/>
      <c r="F17" s="234" t="s">
        <v>303</v>
      </c>
      <c r="G17" s="243" t="b">
        <v>0</v>
      </c>
      <c r="H17" s="242"/>
      <c r="I17" s="234" t="s">
        <v>304</v>
      </c>
      <c r="J17" s="245" t="b">
        <v>0</v>
      </c>
    </row>
    <row r="18" spans="1:10" ht="30" customHeight="1" x14ac:dyDescent="0.25">
      <c r="A18" s="230" t="s">
        <v>339</v>
      </c>
      <c r="B18" s="237" t="s">
        <v>346</v>
      </c>
      <c r="C18" s="170"/>
      <c r="D18" s="200"/>
      <c r="E18" s="242"/>
      <c r="F18" s="234" t="s">
        <v>303</v>
      </c>
      <c r="G18" s="243" t="b">
        <v>0</v>
      </c>
      <c r="H18" s="242"/>
      <c r="I18" s="234" t="s">
        <v>304</v>
      </c>
      <c r="J18" s="245" t="b">
        <v>0</v>
      </c>
    </row>
    <row r="19" spans="1:10" ht="30" customHeight="1" x14ac:dyDescent="0.25">
      <c r="A19" s="535" t="s">
        <v>340</v>
      </c>
      <c r="B19" s="549" t="s">
        <v>701</v>
      </c>
      <c r="C19" s="170"/>
      <c r="D19" s="200"/>
      <c r="E19" s="242"/>
      <c r="F19" s="234" t="s">
        <v>303</v>
      </c>
      <c r="G19" s="243" t="b">
        <v>0</v>
      </c>
      <c r="H19" s="242"/>
      <c r="I19" s="234" t="s">
        <v>304</v>
      </c>
      <c r="J19" s="245" t="b">
        <v>0</v>
      </c>
    </row>
    <row r="20" spans="1:10" ht="30" customHeight="1" x14ac:dyDescent="0.25">
      <c r="A20" s="536"/>
      <c r="B20" s="550"/>
      <c r="C20" s="170"/>
      <c r="D20" s="200"/>
      <c r="E20" s="242"/>
      <c r="F20" s="234" t="s">
        <v>303</v>
      </c>
      <c r="G20" s="243" t="b">
        <v>0</v>
      </c>
      <c r="H20" s="242"/>
      <c r="I20" s="234" t="s">
        <v>304</v>
      </c>
      <c r="J20" s="245" t="b">
        <v>0</v>
      </c>
    </row>
    <row r="21" spans="1:10" ht="30" customHeight="1" x14ac:dyDescent="0.25">
      <c r="A21" s="540" t="s">
        <v>341</v>
      </c>
      <c r="B21" s="539" t="s">
        <v>702</v>
      </c>
      <c r="C21" s="170"/>
      <c r="D21" s="200"/>
      <c r="E21" s="242"/>
      <c r="F21" s="234" t="s">
        <v>303</v>
      </c>
      <c r="G21" s="243" t="b">
        <v>0</v>
      </c>
      <c r="H21" s="242"/>
      <c r="I21" s="234" t="s">
        <v>304</v>
      </c>
      <c r="J21" s="245" t="b">
        <v>0</v>
      </c>
    </row>
    <row r="22" spans="1:10" ht="30" customHeight="1" x14ac:dyDescent="0.25">
      <c r="A22" s="548"/>
      <c r="B22" s="539"/>
      <c r="C22" s="170"/>
      <c r="D22" s="200"/>
      <c r="E22" s="242"/>
      <c r="F22" s="234" t="s">
        <v>303</v>
      </c>
      <c r="G22" s="243" t="b">
        <v>0</v>
      </c>
      <c r="H22" s="242"/>
      <c r="I22" s="234" t="s">
        <v>304</v>
      </c>
      <c r="J22" s="245" t="b">
        <v>0</v>
      </c>
    </row>
    <row r="23" spans="1:10" ht="30" customHeight="1" x14ac:dyDescent="0.25">
      <c r="A23" s="548"/>
      <c r="B23" s="539"/>
      <c r="C23" s="170"/>
      <c r="D23" s="200"/>
      <c r="E23" s="242"/>
      <c r="F23" s="234" t="s">
        <v>303</v>
      </c>
      <c r="G23" s="243" t="b">
        <v>0</v>
      </c>
      <c r="H23" s="242"/>
      <c r="I23" s="234" t="s">
        <v>304</v>
      </c>
      <c r="J23" s="245" t="b">
        <v>0</v>
      </c>
    </row>
    <row r="24" spans="1:10" ht="30" customHeight="1" x14ac:dyDescent="0.25">
      <c r="A24" s="541"/>
      <c r="B24" s="539"/>
      <c r="C24" s="170"/>
      <c r="D24" s="200"/>
      <c r="E24" s="242"/>
      <c r="F24" s="234" t="s">
        <v>303</v>
      </c>
      <c r="G24" s="243" t="b">
        <v>0</v>
      </c>
      <c r="H24" s="242"/>
      <c r="I24" s="234" t="s">
        <v>304</v>
      </c>
      <c r="J24" s="245" t="b">
        <v>0</v>
      </c>
    </row>
    <row r="25" spans="1:10" ht="30" customHeight="1" x14ac:dyDescent="0.25">
      <c r="A25" s="535" t="s">
        <v>342</v>
      </c>
      <c r="B25" s="539" t="s">
        <v>712</v>
      </c>
      <c r="C25" s="170"/>
      <c r="D25" s="200"/>
      <c r="E25" s="242"/>
      <c r="F25" s="234" t="s">
        <v>303</v>
      </c>
      <c r="G25" s="243" t="b">
        <v>0</v>
      </c>
      <c r="H25" s="242"/>
      <c r="I25" s="234" t="s">
        <v>304</v>
      </c>
      <c r="J25" s="245" t="b">
        <v>0</v>
      </c>
    </row>
    <row r="26" spans="1:10" ht="30" customHeight="1" x14ac:dyDescent="0.25">
      <c r="A26" s="536"/>
      <c r="B26" s="539"/>
      <c r="C26" s="170"/>
      <c r="D26" s="200"/>
      <c r="E26" s="242"/>
      <c r="F26" s="234" t="s">
        <v>303</v>
      </c>
      <c r="G26" s="243" t="b">
        <v>0</v>
      </c>
      <c r="H26" s="242"/>
      <c r="I26" s="234" t="s">
        <v>304</v>
      </c>
      <c r="J26" s="245" t="b">
        <v>0</v>
      </c>
    </row>
    <row r="27" spans="1:10" ht="30" customHeight="1" x14ac:dyDescent="0.25">
      <c r="A27" s="540" t="s">
        <v>343</v>
      </c>
      <c r="B27" s="539" t="s">
        <v>695</v>
      </c>
      <c r="C27" s="170"/>
      <c r="D27" s="200"/>
      <c r="E27" s="242"/>
      <c r="F27" s="234" t="s">
        <v>303</v>
      </c>
      <c r="G27" s="243" t="b">
        <v>0</v>
      </c>
      <c r="H27" s="242"/>
      <c r="I27" s="234" t="s">
        <v>304</v>
      </c>
      <c r="J27" s="245" t="b">
        <v>0</v>
      </c>
    </row>
    <row r="28" spans="1:10" ht="47.25" x14ac:dyDescent="0.25">
      <c r="A28" s="541"/>
      <c r="B28" s="539"/>
      <c r="C28" s="170"/>
      <c r="D28" s="200"/>
      <c r="E28" s="242"/>
      <c r="F28" s="234" t="s">
        <v>303</v>
      </c>
      <c r="G28" s="243" t="b">
        <v>0</v>
      </c>
      <c r="H28" s="242"/>
      <c r="I28" s="234" t="s">
        <v>304</v>
      </c>
      <c r="J28" s="245" t="b">
        <v>0</v>
      </c>
    </row>
    <row r="29" spans="1:10" ht="30" customHeight="1" x14ac:dyDescent="0.25">
      <c r="A29" s="230" t="s">
        <v>344</v>
      </c>
      <c r="B29" s="237" t="s">
        <v>346</v>
      </c>
      <c r="C29" s="170"/>
      <c r="D29" s="200"/>
      <c r="E29" s="242"/>
      <c r="F29" s="234" t="s">
        <v>303</v>
      </c>
      <c r="G29" s="243" t="b">
        <v>0</v>
      </c>
      <c r="H29" s="242"/>
      <c r="I29" s="234" t="s">
        <v>304</v>
      </c>
      <c r="J29" s="245" t="b">
        <v>0</v>
      </c>
    </row>
    <row r="30" spans="1:10" ht="30" customHeight="1" x14ac:dyDescent="0.25">
      <c r="A30" s="551" t="s">
        <v>345</v>
      </c>
      <c r="B30" s="549" t="s">
        <v>703</v>
      </c>
      <c r="C30" s="170"/>
      <c r="D30" s="200"/>
      <c r="E30" s="242"/>
      <c r="F30" s="234" t="s">
        <v>303</v>
      </c>
      <c r="G30" s="243" t="b">
        <v>0</v>
      </c>
      <c r="H30" s="242"/>
      <c r="I30" s="234" t="s">
        <v>304</v>
      </c>
      <c r="J30" s="245" t="b">
        <v>0</v>
      </c>
    </row>
    <row r="31" spans="1:10" ht="30" customHeight="1" x14ac:dyDescent="0.25">
      <c r="A31" s="552"/>
      <c r="B31" s="550"/>
      <c r="C31" s="170"/>
      <c r="D31" s="200"/>
      <c r="E31" s="242"/>
      <c r="F31" s="234" t="s">
        <v>303</v>
      </c>
      <c r="G31" s="243" t="b">
        <v>0</v>
      </c>
      <c r="H31" s="242"/>
      <c r="I31" s="234" t="s">
        <v>304</v>
      </c>
      <c r="J31" s="245" t="b">
        <v>0</v>
      </c>
    </row>
    <row r="32" spans="1:10" ht="30" customHeight="1" x14ac:dyDescent="0.25">
      <c r="A32" s="547" t="s">
        <v>347</v>
      </c>
      <c r="B32" s="539" t="s">
        <v>704</v>
      </c>
      <c r="C32" s="170"/>
      <c r="D32" s="200"/>
      <c r="E32" s="242"/>
      <c r="F32" s="234" t="s">
        <v>303</v>
      </c>
      <c r="G32" s="243" t="b">
        <v>0</v>
      </c>
      <c r="H32" s="242"/>
      <c r="I32" s="234" t="s">
        <v>304</v>
      </c>
      <c r="J32" s="245" t="b">
        <v>0</v>
      </c>
    </row>
    <row r="33" spans="1:10" ht="30" customHeight="1" x14ac:dyDescent="0.25">
      <c r="A33" s="547"/>
      <c r="B33" s="539"/>
      <c r="C33" s="170"/>
      <c r="D33" s="200"/>
      <c r="E33" s="242"/>
      <c r="F33" s="234" t="s">
        <v>303</v>
      </c>
      <c r="G33" s="243" t="b">
        <v>0</v>
      </c>
      <c r="H33" s="242"/>
      <c r="I33" s="234" t="s">
        <v>304</v>
      </c>
      <c r="J33" s="245" t="b">
        <v>0</v>
      </c>
    </row>
    <row r="34" spans="1:10" ht="30" customHeight="1" x14ac:dyDescent="0.25">
      <c r="A34" s="547"/>
      <c r="B34" s="539"/>
      <c r="C34" s="170"/>
      <c r="D34" s="200"/>
      <c r="E34" s="242"/>
      <c r="F34" s="234" t="s">
        <v>303</v>
      </c>
      <c r="G34" s="243" t="b">
        <v>0</v>
      </c>
      <c r="H34" s="242"/>
      <c r="I34" s="234" t="s">
        <v>304</v>
      </c>
      <c r="J34" s="245" t="b">
        <v>0</v>
      </c>
    </row>
    <row r="35" spans="1:10" ht="30" customHeight="1" x14ac:dyDescent="0.25">
      <c r="A35" s="547"/>
      <c r="B35" s="539"/>
      <c r="C35" s="170"/>
      <c r="D35" s="200"/>
      <c r="E35" s="242"/>
      <c r="F35" s="234" t="s">
        <v>303</v>
      </c>
      <c r="G35" s="243" t="b">
        <v>0</v>
      </c>
      <c r="H35" s="242"/>
      <c r="I35" s="234" t="s">
        <v>304</v>
      </c>
      <c r="J35" s="245" t="b">
        <v>0</v>
      </c>
    </row>
    <row r="36" spans="1:10" ht="30" customHeight="1" x14ac:dyDescent="0.25">
      <c r="A36" s="238"/>
      <c r="B36" s="239"/>
      <c r="C36" s="170"/>
      <c r="D36" s="170"/>
      <c r="E36" s="242"/>
      <c r="F36" s="235" t="s">
        <v>303</v>
      </c>
      <c r="G36" s="245" t="b">
        <v>0</v>
      </c>
      <c r="H36" s="242"/>
      <c r="I36" s="235" t="s">
        <v>304</v>
      </c>
      <c r="J36" s="245" t="b">
        <v>0</v>
      </c>
    </row>
    <row r="37" spans="1:10" ht="30" customHeight="1" x14ac:dyDescent="0.25">
      <c r="A37" s="238"/>
      <c r="B37" s="239"/>
      <c r="C37" s="170"/>
      <c r="D37" s="170"/>
      <c r="E37" s="242"/>
      <c r="F37" s="235" t="s">
        <v>303</v>
      </c>
      <c r="G37" s="245" t="b">
        <v>0</v>
      </c>
      <c r="H37" s="242"/>
      <c r="I37" s="235" t="s">
        <v>304</v>
      </c>
      <c r="J37" s="245" t="b">
        <v>0</v>
      </c>
    </row>
    <row r="38" spans="1:10" ht="30" customHeight="1" x14ac:dyDescent="0.25">
      <c r="A38" s="240"/>
      <c r="B38" s="239"/>
      <c r="C38" s="170"/>
      <c r="D38" s="170"/>
      <c r="E38" s="242"/>
      <c r="F38" s="235" t="s">
        <v>303</v>
      </c>
      <c r="G38" s="245" t="b">
        <v>0</v>
      </c>
      <c r="H38" s="242"/>
      <c r="I38" s="235" t="s">
        <v>304</v>
      </c>
      <c r="J38" s="245" t="b">
        <v>0</v>
      </c>
    </row>
    <row r="39" spans="1:10" ht="30" customHeight="1" x14ac:dyDescent="0.25">
      <c r="A39" s="241"/>
      <c r="B39" s="239"/>
      <c r="C39" s="170"/>
      <c r="D39" s="170"/>
      <c r="E39" s="242"/>
      <c r="F39" s="235" t="s">
        <v>303</v>
      </c>
      <c r="G39" s="245" t="b">
        <v>0</v>
      </c>
      <c r="H39" s="242"/>
      <c r="I39" s="235" t="s">
        <v>304</v>
      </c>
      <c r="J39" s="245" t="b">
        <v>0</v>
      </c>
    </row>
    <row r="40" spans="1:10" ht="30" customHeight="1" x14ac:dyDescent="0.25">
      <c r="A40" s="240"/>
      <c r="B40" s="241"/>
      <c r="C40" s="170"/>
      <c r="D40" s="170"/>
      <c r="E40" s="242"/>
      <c r="F40" s="235" t="s">
        <v>303</v>
      </c>
      <c r="G40" s="245" t="b">
        <v>0</v>
      </c>
      <c r="H40" s="242"/>
      <c r="I40" s="235" t="s">
        <v>304</v>
      </c>
      <c r="J40" s="245" t="b">
        <v>0</v>
      </c>
    </row>
    <row r="41" spans="1:10" ht="30" customHeight="1" x14ac:dyDescent="0.25">
      <c r="A41" s="240"/>
      <c r="B41" s="239"/>
      <c r="C41" s="170"/>
      <c r="D41" s="170"/>
      <c r="E41" s="242"/>
      <c r="F41" s="235" t="s">
        <v>303</v>
      </c>
      <c r="G41" s="245" t="b">
        <v>0</v>
      </c>
      <c r="H41" s="242"/>
      <c r="I41" s="235" t="s">
        <v>304</v>
      </c>
      <c r="J41" s="245" t="b">
        <v>0</v>
      </c>
    </row>
    <row r="42" spans="1:10" ht="30" customHeight="1" x14ac:dyDescent="0.25">
      <c r="A42" s="240"/>
      <c r="B42" s="239"/>
      <c r="C42" s="170"/>
      <c r="D42" s="200"/>
      <c r="E42" s="242"/>
      <c r="F42" s="234" t="s">
        <v>303</v>
      </c>
      <c r="G42" s="243" t="b">
        <v>0</v>
      </c>
      <c r="H42" s="242"/>
      <c r="I42" s="234" t="s">
        <v>304</v>
      </c>
      <c r="J42" s="245" t="b">
        <v>0</v>
      </c>
    </row>
    <row r="43" spans="1:10" ht="30" customHeight="1" x14ac:dyDescent="0.25">
      <c r="A43" s="240"/>
      <c r="B43" s="239"/>
      <c r="C43" s="170"/>
      <c r="D43" s="200"/>
      <c r="E43" s="242"/>
      <c r="F43" s="234" t="s">
        <v>303</v>
      </c>
      <c r="G43" s="243" t="b">
        <v>0</v>
      </c>
      <c r="H43" s="242"/>
      <c r="I43" s="234" t="s">
        <v>304</v>
      </c>
      <c r="J43" s="245" t="b">
        <v>0</v>
      </c>
    </row>
    <row r="44" spans="1:10" ht="30" customHeight="1" x14ac:dyDescent="0.25">
      <c r="A44" s="240"/>
      <c r="B44" s="239"/>
      <c r="C44" s="170"/>
      <c r="D44" s="200"/>
      <c r="E44" s="242"/>
      <c r="F44" s="234" t="s">
        <v>303</v>
      </c>
      <c r="G44" s="243" t="b">
        <v>0</v>
      </c>
      <c r="H44" s="242"/>
      <c r="I44" s="234" t="s">
        <v>304</v>
      </c>
      <c r="J44" s="245" t="b">
        <v>0</v>
      </c>
    </row>
    <row r="45" spans="1:10" ht="30" customHeight="1" x14ac:dyDescent="0.25">
      <c r="A45" s="240"/>
      <c r="B45" s="239"/>
      <c r="C45" s="170"/>
      <c r="D45" s="200"/>
      <c r="E45" s="242"/>
      <c r="F45" s="234" t="s">
        <v>303</v>
      </c>
      <c r="G45" s="243" t="b">
        <v>0</v>
      </c>
      <c r="H45" s="242"/>
      <c r="I45" s="234" t="s">
        <v>304</v>
      </c>
      <c r="J45" s="245" t="b">
        <v>0</v>
      </c>
    </row>
    <row r="46" spans="1:10" ht="30" customHeight="1" x14ac:dyDescent="0.25">
      <c r="A46" s="240"/>
      <c r="B46" s="239"/>
      <c r="C46" s="170"/>
      <c r="D46" s="200"/>
      <c r="E46" s="242"/>
      <c r="F46" s="234" t="s">
        <v>303</v>
      </c>
      <c r="G46" s="243" t="b">
        <v>0</v>
      </c>
      <c r="H46" s="242"/>
      <c r="I46" s="234" t="s">
        <v>304</v>
      </c>
      <c r="J46" s="245" t="b">
        <v>0</v>
      </c>
    </row>
    <row r="47" spans="1:10" ht="30" customHeight="1" x14ac:dyDescent="0.25">
      <c r="A47" s="240"/>
      <c r="B47" s="239"/>
      <c r="C47" s="170"/>
      <c r="D47" s="200"/>
      <c r="E47" s="242"/>
      <c r="F47" s="234" t="s">
        <v>303</v>
      </c>
      <c r="G47" s="243" t="b">
        <v>0</v>
      </c>
      <c r="H47" s="242"/>
      <c r="I47" s="234" t="s">
        <v>304</v>
      </c>
      <c r="J47" s="245" t="b">
        <v>0</v>
      </c>
    </row>
    <row r="48" spans="1:10" ht="30" customHeight="1" x14ac:dyDescent="0.25">
      <c r="A48" s="240"/>
      <c r="B48" s="239"/>
      <c r="C48" s="170"/>
      <c r="D48" s="200"/>
      <c r="E48" s="242"/>
      <c r="F48" s="234" t="s">
        <v>303</v>
      </c>
      <c r="G48" s="243" t="b">
        <v>0</v>
      </c>
      <c r="H48" s="242"/>
      <c r="I48" s="234" t="s">
        <v>304</v>
      </c>
      <c r="J48" s="245" t="b">
        <v>0</v>
      </c>
    </row>
    <row r="49" spans="1:10" ht="30" customHeight="1" x14ac:dyDescent="0.25">
      <c r="A49" s="240"/>
      <c r="B49" s="239"/>
      <c r="C49" s="170"/>
      <c r="D49" s="200"/>
      <c r="E49" s="242"/>
      <c r="F49" s="234" t="s">
        <v>303</v>
      </c>
      <c r="G49" s="243" t="b">
        <v>0</v>
      </c>
      <c r="H49" s="242"/>
      <c r="I49" s="234" t="s">
        <v>304</v>
      </c>
      <c r="J49" s="245" t="b">
        <v>0</v>
      </c>
    </row>
    <row r="50" spans="1:10" ht="30" customHeight="1" x14ac:dyDescent="0.25">
      <c r="A50" s="240"/>
      <c r="B50" s="239"/>
      <c r="C50" s="170"/>
      <c r="D50" s="200"/>
      <c r="E50" s="242"/>
      <c r="F50" s="234" t="s">
        <v>303</v>
      </c>
      <c r="G50" s="243" t="b">
        <v>0</v>
      </c>
      <c r="H50" s="242"/>
      <c r="I50" s="234" t="s">
        <v>304</v>
      </c>
      <c r="J50" s="245" t="b">
        <v>0</v>
      </c>
    </row>
    <row r="51" spans="1:10" ht="30" customHeight="1" x14ac:dyDescent="0.25">
      <c r="A51" s="240"/>
      <c r="B51" s="239"/>
      <c r="C51" s="170"/>
      <c r="D51" s="200"/>
      <c r="E51" s="242"/>
      <c r="F51" s="234" t="s">
        <v>303</v>
      </c>
      <c r="G51" s="243" t="b">
        <v>0</v>
      </c>
      <c r="H51" s="242"/>
      <c r="I51" s="234" t="s">
        <v>304</v>
      </c>
      <c r="J51" s="245" t="b">
        <v>0</v>
      </c>
    </row>
    <row r="52" spans="1:10" ht="30" customHeight="1" x14ac:dyDescent="0.25">
      <c r="A52" s="240"/>
      <c r="B52" s="239"/>
      <c r="C52" s="170"/>
      <c r="D52" s="200"/>
      <c r="E52" s="242"/>
      <c r="F52" s="234" t="s">
        <v>303</v>
      </c>
      <c r="G52" s="243" t="b">
        <v>0</v>
      </c>
      <c r="H52" s="242"/>
      <c r="I52" s="234" t="s">
        <v>304</v>
      </c>
      <c r="J52" s="245" t="b">
        <v>0</v>
      </c>
    </row>
    <row r="53" spans="1:10" ht="30" customHeight="1" x14ac:dyDescent="0.25">
      <c r="A53" s="240"/>
      <c r="B53" s="239"/>
      <c r="C53" s="170"/>
      <c r="D53" s="200"/>
      <c r="E53" s="242"/>
      <c r="F53" s="234" t="s">
        <v>303</v>
      </c>
      <c r="G53" s="243" t="b">
        <v>0</v>
      </c>
      <c r="H53" s="242"/>
      <c r="I53" s="234" t="s">
        <v>304</v>
      </c>
      <c r="J53" s="245" t="b">
        <v>0</v>
      </c>
    </row>
    <row r="54" spans="1:10" ht="30" customHeight="1" x14ac:dyDescent="0.25">
      <c r="A54" s="240"/>
      <c r="B54" s="239"/>
      <c r="C54" s="170"/>
      <c r="D54" s="200"/>
      <c r="E54" s="242"/>
      <c r="F54" s="234" t="s">
        <v>303</v>
      </c>
      <c r="G54" s="243" t="b">
        <v>0</v>
      </c>
      <c r="H54" s="242"/>
      <c r="I54" s="234" t="s">
        <v>304</v>
      </c>
      <c r="J54" s="245" t="b">
        <v>0</v>
      </c>
    </row>
    <row r="55" spans="1:10" ht="30" customHeight="1" x14ac:dyDescent="0.25">
      <c r="A55" s="240"/>
      <c r="B55" s="239"/>
      <c r="C55" s="170"/>
      <c r="D55" s="200"/>
      <c r="E55" s="242"/>
      <c r="F55" s="234" t="s">
        <v>303</v>
      </c>
      <c r="G55" s="243" t="b">
        <v>0</v>
      </c>
      <c r="H55" s="242"/>
      <c r="I55" s="234" t="s">
        <v>304</v>
      </c>
      <c r="J55" s="245" t="b">
        <v>0</v>
      </c>
    </row>
    <row r="56" spans="1:10" ht="30" customHeight="1" x14ac:dyDescent="0.25">
      <c r="A56" s="240"/>
      <c r="B56" s="239"/>
      <c r="C56" s="170"/>
      <c r="D56" s="200"/>
      <c r="E56" s="242"/>
      <c r="F56" s="234" t="s">
        <v>303</v>
      </c>
      <c r="G56" s="243" t="b">
        <v>0</v>
      </c>
      <c r="H56" s="242"/>
      <c r="I56" s="234" t="s">
        <v>304</v>
      </c>
      <c r="J56" s="245" t="b">
        <v>0</v>
      </c>
    </row>
    <row r="57" spans="1:10" ht="30" customHeight="1" x14ac:dyDescent="0.25">
      <c r="A57" s="240"/>
      <c r="B57" s="239"/>
      <c r="C57" s="170"/>
      <c r="D57" s="200"/>
      <c r="E57" s="242"/>
      <c r="F57" s="234" t="s">
        <v>303</v>
      </c>
      <c r="G57" s="243" t="b">
        <v>0</v>
      </c>
      <c r="H57" s="242"/>
      <c r="I57" s="234" t="s">
        <v>304</v>
      </c>
      <c r="J57" s="245" t="b">
        <v>0</v>
      </c>
    </row>
    <row r="58" spans="1:10" ht="30" customHeight="1" x14ac:dyDescent="0.25">
      <c r="A58" s="240"/>
      <c r="B58" s="239"/>
      <c r="C58" s="170"/>
      <c r="D58" s="200"/>
      <c r="E58" s="242"/>
      <c r="F58" s="234" t="s">
        <v>303</v>
      </c>
      <c r="G58" s="243" t="b">
        <v>0</v>
      </c>
      <c r="H58" s="242"/>
      <c r="I58" s="234" t="s">
        <v>304</v>
      </c>
      <c r="J58" s="245" t="b">
        <v>0</v>
      </c>
    </row>
    <row r="59" spans="1:10" ht="30" customHeight="1" x14ac:dyDescent="0.25">
      <c r="A59" s="240"/>
      <c r="B59" s="239"/>
      <c r="C59" s="170"/>
      <c r="D59" s="200"/>
      <c r="E59" s="242"/>
      <c r="F59" s="234" t="s">
        <v>303</v>
      </c>
      <c r="G59" s="243" t="b">
        <v>0</v>
      </c>
      <c r="H59" s="242"/>
      <c r="I59" s="234" t="s">
        <v>304</v>
      </c>
      <c r="J59" s="245" t="b">
        <v>0</v>
      </c>
    </row>
    <row r="60" spans="1:10" ht="30" customHeight="1" x14ac:dyDescent="0.25">
      <c r="A60" s="240"/>
      <c r="B60" s="239"/>
      <c r="C60" s="170"/>
      <c r="D60" s="200"/>
      <c r="E60" s="242"/>
      <c r="F60" s="234" t="s">
        <v>303</v>
      </c>
      <c r="G60" s="243" t="b">
        <v>0</v>
      </c>
      <c r="H60" s="242"/>
      <c r="I60" s="234" t="s">
        <v>304</v>
      </c>
      <c r="J60" s="245" t="b">
        <v>0</v>
      </c>
    </row>
    <row r="61" spans="1:10" ht="30" customHeight="1" x14ac:dyDescent="0.25">
      <c r="A61" s="240"/>
      <c r="B61" s="239"/>
      <c r="C61" s="170"/>
      <c r="D61" s="200"/>
      <c r="E61" s="242"/>
      <c r="F61" s="234" t="s">
        <v>303</v>
      </c>
      <c r="G61" s="243" t="b">
        <v>0</v>
      </c>
      <c r="H61" s="242"/>
      <c r="I61" s="234" t="s">
        <v>304</v>
      </c>
      <c r="J61" s="245" t="b">
        <v>0</v>
      </c>
    </row>
    <row r="62" spans="1:10" ht="30" customHeight="1" x14ac:dyDescent="0.25">
      <c r="A62" s="240"/>
      <c r="B62" s="239"/>
      <c r="C62" s="170"/>
      <c r="D62" s="200"/>
      <c r="E62" s="242"/>
      <c r="F62" s="234" t="s">
        <v>303</v>
      </c>
      <c r="G62" s="243" t="b">
        <v>0</v>
      </c>
      <c r="H62" s="242"/>
      <c r="I62" s="234" t="s">
        <v>304</v>
      </c>
      <c r="J62" s="245" t="b">
        <v>0</v>
      </c>
    </row>
    <row r="63" spans="1:10" ht="30" customHeight="1" x14ac:dyDescent="0.25">
      <c r="A63" s="240"/>
      <c r="B63" s="239"/>
      <c r="C63" s="170"/>
      <c r="D63" s="200"/>
      <c r="E63" s="242"/>
      <c r="F63" s="234" t="s">
        <v>303</v>
      </c>
      <c r="G63" s="243" t="b">
        <v>0</v>
      </c>
      <c r="H63" s="242"/>
      <c r="I63" s="234" t="s">
        <v>304</v>
      </c>
      <c r="J63" s="245" t="b">
        <v>0</v>
      </c>
    </row>
    <row r="64" spans="1:10" ht="30" customHeight="1" x14ac:dyDescent="0.25">
      <c r="A64" s="240"/>
      <c r="B64" s="239"/>
      <c r="C64" s="170"/>
      <c r="D64" s="200"/>
      <c r="E64" s="242"/>
      <c r="F64" s="234" t="s">
        <v>303</v>
      </c>
      <c r="G64" s="243" t="b">
        <v>0</v>
      </c>
      <c r="H64" s="242"/>
      <c r="I64" s="234" t="s">
        <v>304</v>
      </c>
      <c r="J64" s="245" t="b">
        <v>0</v>
      </c>
    </row>
    <row r="65" spans="1:10" ht="30" customHeight="1" x14ac:dyDescent="0.25">
      <c r="A65" s="240"/>
      <c r="B65" s="239"/>
      <c r="C65" s="170"/>
      <c r="D65" s="200"/>
      <c r="E65" s="242"/>
      <c r="F65" s="234" t="s">
        <v>303</v>
      </c>
      <c r="G65" s="243" t="b">
        <v>0</v>
      </c>
      <c r="H65" s="242"/>
      <c r="I65" s="234" t="s">
        <v>304</v>
      </c>
      <c r="J65" s="245" t="b">
        <v>0</v>
      </c>
    </row>
    <row r="66" spans="1:10" ht="30" customHeight="1" x14ac:dyDescent="0.25">
      <c r="A66" s="240"/>
      <c r="B66" s="239"/>
      <c r="C66" s="170"/>
      <c r="D66" s="200"/>
      <c r="E66" s="242"/>
      <c r="F66" s="234" t="s">
        <v>303</v>
      </c>
      <c r="G66" s="243" t="b">
        <v>0</v>
      </c>
      <c r="H66" s="242"/>
      <c r="I66" s="234" t="s">
        <v>304</v>
      </c>
      <c r="J66" s="245" t="b">
        <v>0</v>
      </c>
    </row>
    <row r="67" spans="1:10" ht="30" customHeight="1" x14ac:dyDescent="0.25">
      <c r="A67" s="240"/>
      <c r="B67" s="239"/>
      <c r="C67" s="170"/>
      <c r="D67" s="200"/>
      <c r="E67" s="242"/>
      <c r="F67" s="234" t="s">
        <v>303</v>
      </c>
      <c r="G67" s="243" t="b">
        <v>0</v>
      </c>
      <c r="H67" s="242"/>
      <c r="I67" s="234" t="s">
        <v>304</v>
      </c>
      <c r="J67" s="245" t="b">
        <v>0</v>
      </c>
    </row>
    <row r="68" spans="1:10" ht="30" customHeight="1" x14ac:dyDescent="0.25">
      <c r="A68" s="240"/>
      <c r="B68" s="239"/>
      <c r="C68" s="170"/>
      <c r="D68" s="200"/>
      <c r="E68" s="242"/>
      <c r="F68" s="234" t="s">
        <v>303</v>
      </c>
      <c r="G68" s="243" t="b">
        <v>0</v>
      </c>
      <c r="H68" s="242"/>
      <c r="I68" s="234" t="s">
        <v>304</v>
      </c>
      <c r="J68" s="245" t="b">
        <v>0</v>
      </c>
    </row>
    <row r="69" spans="1:10" ht="30" customHeight="1" x14ac:dyDescent="0.25">
      <c r="A69" s="240"/>
      <c r="B69" s="239"/>
      <c r="C69" s="170"/>
      <c r="D69" s="200"/>
      <c r="E69" s="242"/>
      <c r="F69" s="234" t="s">
        <v>303</v>
      </c>
      <c r="G69" s="243" t="b">
        <v>0</v>
      </c>
      <c r="H69" s="242"/>
      <c r="I69" s="234" t="s">
        <v>304</v>
      </c>
      <c r="J69" s="245" t="b">
        <v>0</v>
      </c>
    </row>
    <row r="70" spans="1:10" ht="30" customHeight="1" x14ac:dyDescent="0.25">
      <c r="A70" s="240"/>
      <c r="B70" s="239"/>
      <c r="C70" s="170"/>
      <c r="D70" s="200"/>
      <c r="E70" s="242"/>
      <c r="F70" s="234" t="s">
        <v>303</v>
      </c>
      <c r="G70" s="243" t="b">
        <v>0</v>
      </c>
      <c r="H70" s="242"/>
      <c r="I70" s="234" t="s">
        <v>304</v>
      </c>
      <c r="J70" s="245" t="b">
        <v>0</v>
      </c>
    </row>
    <row r="71" spans="1:10" ht="30" customHeight="1" x14ac:dyDescent="0.25">
      <c r="A71" s="240"/>
      <c r="B71" s="239"/>
      <c r="C71" s="170"/>
      <c r="D71" s="200"/>
      <c r="E71" s="242"/>
      <c r="F71" s="234" t="s">
        <v>303</v>
      </c>
      <c r="G71" s="243" t="b">
        <v>0</v>
      </c>
      <c r="H71" s="242"/>
      <c r="I71" s="234" t="s">
        <v>304</v>
      </c>
      <c r="J71" s="245" t="b">
        <v>0</v>
      </c>
    </row>
    <row r="72" spans="1:10" ht="30" customHeight="1" x14ac:dyDescent="0.25">
      <c r="A72" s="240"/>
      <c r="B72" s="239"/>
      <c r="C72" s="170"/>
      <c r="D72" s="200"/>
      <c r="E72" s="242"/>
      <c r="F72" s="234" t="s">
        <v>303</v>
      </c>
      <c r="G72" s="243" t="b">
        <v>0</v>
      </c>
      <c r="H72" s="242"/>
      <c r="I72" s="234" t="s">
        <v>304</v>
      </c>
      <c r="J72" s="245" t="b">
        <v>0</v>
      </c>
    </row>
    <row r="73" spans="1:10" ht="30" customHeight="1" x14ac:dyDescent="0.25">
      <c r="A73" s="240"/>
      <c r="B73" s="239"/>
      <c r="C73" s="170"/>
      <c r="D73" s="200"/>
      <c r="E73" s="242"/>
      <c r="F73" s="234" t="s">
        <v>303</v>
      </c>
      <c r="G73" s="243" t="b">
        <v>0</v>
      </c>
      <c r="H73" s="242"/>
      <c r="I73" s="234" t="s">
        <v>304</v>
      </c>
      <c r="J73" s="245" t="b">
        <v>0</v>
      </c>
    </row>
    <row r="74" spans="1:10" ht="30" customHeight="1" x14ac:dyDescent="0.25">
      <c r="A74" s="240"/>
      <c r="B74" s="239"/>
      <c r="C74" s="170"/>
      <c r="D74" s="200"/>
      <c r="E74" s="242"/>
      <c r="F74" s="234" t="s">
        <v>303</v>
      </c>
      <c r="G74" s="243" t="b">
        <v>0</v>
      </c>
      <c r="H74" s="242"/>
      <c r="I74" s="234" t="s">
        <v>304</v>
      </c>
      <c r="J74" s="245" t="b">
        <v>0</v>
      </c>
    </row>
    <row r="75" spans="1:10" ht="30" customHeight="1" x14ac:dyDescent="0.25">
      <c r="A75" s="240"/>
      <c r="B75" s="239"/>
      <c r="C75" s="170"/>
      <c r="D75" s="200"/>
      <c r="E75" s="242"/>
      <c r="F75" s="234" t="s">
        <v>303</v>
      </c>
      <c r="G75" s="243" t="b">
        <v>0</v>
      </c>
      <c r="H75" s="242"/>
      <c r="I75" s="234" t="s">
        <v>304</v>
      </c>
      <c r="J75" s="245" t="b">
        <v>0</v>
      </c>
    </row>
    <row r="76" spans="1:10" ht="30" customHeight="1" x14ac:dyDescent="0.25">
      <c r="A76" s="240"/>
      <c r="B76" s="239"/>
      <c r="C76" s="170"/>
      <c r="D76" s="200"/>
      <c r="E76" s="242"/>
      <c r="F76" s="234" t="s">
        <v>303</v>
      </c>
      <c r="G76" s="243" t="b">
        <v>0</v>
      </c>
      <c r="H76" s="242"/>
      <c r="I76" s="234" t="s">
        <v>304</v>
      </c>
      <c r="J76" s="245" t="b">
        <v>0</v>
      </c>
    </row>
    <row r="77" spans="1:10" ht="30" customHeight="1" x14ac:dyDescent="0.25">
      <c r="A77" s="240"/>
      <c r="B77" s="239"/>
      <c r="C77" s="170"/>
      <c r="D77" s="200"/>
      <c r="E77" s="242"/>
      <c r="F77" s="234" t="s">
        <v>303</v>
      </c>
      <c r="G77" s="243" t="b">
        <v>0</v>
      </c>
      <c r="H77" s="242"/>
      <c r="I77" s="234" t="s">
        <v>304</v>
      </c>
      <c r="J77" s="245" t="b">
        <v>0</v>
      </c>
    </row>
    <row r="78" spans="1:10" ht="30" customHeight="1" x14ac:dyDescent="0.25">
      <c r="A78" s="240"/>
      <c r="B78" s="239"/>
      <c r="C78" s="170"/>
      <c r="D78" s="200"/>
      <c r="E78" s="242"/>
      <c r="F78" s="234" t="s">
        <v>303</v>
      </c>
      <c r="G78" s="243" t="b">
        <v>0</v>
      </c>
      <c r="H78" s="242"/>
      <c r="I78" s="234" t="s">
        <v>304</v>
      </c>
      <c r="J78" s="245" t="b">
        <v>0</v>
      </c>
    </row>
    <row r="79" spans="1:10" ht="30" customHeight="1" x14ac:dyDescent="0.25">
      <c r="A79" s="240"/>
      <c r="B79" s="239"/>
      <c r="C79" s="170"/>
      <c r="D79" s="200"/>
      <c r="E79" s="242"/>
      <c r="F79" s="234" t="s">
        <v>303</v>
      </c>
      <c r="G79" s="243" t="b">
        <v>0</v>
      </c>
      <c r="H79" s="242"/>
      <c r="I79" s="234" t="s">
        <v>304</v>
      </c>
      <c r="J79" s="245" t="b">
        <v>0</v>
      </c>
    </row>
    <row r="80" spans="1:10" ht="30" customHeight="1" x14ac:dyDescent="0.25">
      <c r="A80" s="240"/>
      <c r="B80" s="239"/>
      <c r="C80" s="170"/>
      <c r="D80" s="200"/>
      <c r="E80" s="242"/>
      <c r="F80" s="234" t="s">
        <v>303</v>
      </c>
      <c r="G80" s="243" t="b">
        <v>0</v>
      </c>
      <c r="H80" s="242"/>
      <c r="I80" s="234" t="s">
        <v>304</v>
      </c>
      <c r="J80" s="245" t="b">
        <v>0</v>
      </c>
    </row>
    <row r="81" spans="1:10" ht="30" customHeight="1" x14ac:dyDescent="0.25">
      <c r="A81" s="240"/>
      <c r="B81" s="239"/>
      <c r="C81" s="170"/>
      <c r="D81" s="200"/>
      <c r="E81" s="242"/>
      <c r="F81" s="234" t="s">
        <v>303</v>
      </c>
      <c r="G81" s="243" t="b">
        <v>0</v>
      </c>
      <c r="H81" s="242"/>
      <c r="I81" s="234" t="s">
        <v>304</v>
      </c>
      <c r="J81" s="245" t="b">
        <v>0</v>
      </c>
    </row>
    <row r="82" spans="1:10" ht="30" customHeight="1" x14ac:dyDescent="0.25">
      <c r="A82" s="240"/>
      <c r="B82" s="239"/>
      <c r="C82" s="170"/>
      <c r="D82" s="200"/>
      <c r="E82" s="242"/>
      <c r="F82" s="234" t="s">
        <v>303</v>
      </c>
      <c r="G82" s="243" t="b">
        <v>0</v>
      </c>
      <c r="H82" s="242"/>
      <c r="I82" s="234" t="s">
        <v>304</v>
      </c>
      <c r="J82" s="245" t="b">
        <v>0</v>
      </c>
    </row>
    <row r="83" spans="1:10" ht="30" customHeight="1" x14ac:dyDescent="0.25">
      <c r="A83" s="240"/>
      <c r="B83" s="239"/>
      <c r="C83" s="170"/>
      <c r="D83" s="200"/>
      <c r="E83" s="242"/>
      <c r="F83" s="234" t="s">
        <v>303</v>
      </c>
      <c r="G83" s="243" t="b">
        <v>0</v>
      </c>
      <c r="H83" s="242"/>
      <c r="I83" s="234" t="s">
        <v>304</v>
      </c>
      <c r="J83" s="245" t="b">
        <v>0</v>
      </c>
    </row>
    <row r="84" spans="1:10" ht="30" customHeight="1" x14ac:dyDescent="0.25">
      <c r="A84" s="240"/>
      <c r="B84" s="239"/>
      <c r="C84" s="170"/>
      <c r="D84" s="200"/>
      <c r="E84" s="242"/>
      <c r="F84" s="234" t="s">
        <v>303</v>
      </c>
      <c r="G84" s="243" t="b">
        <v>0</v>
      </c>
      <c r="H84" s="242"/>
      <c r="I84" s="234" t="s">
        <v>304</v>
      </c>
      <c r="J84" s="245" t="b">
        <v>0</v>
      </c>
    </row>
    <row r="85" spans="1:10" ht="30" customHeight="1" x14ac:dyDescent="0.25">
      <c r="A85" s="240"/>
      <c r="B85" s="239"/>
      <c r="C85" s="170"/>
      <c r="D85" s="200"/>
      <c r="E85" s="242"/>
      <c r="F85" s="234" t="s">
        <v>303</v>
      </c>
      <c r="G85" s="243" t="b">
        <v>0</v>
      </c>
      <c r="H85" s="242"/>
      <c r="I85" s="234" t="s">
        <v>304</v>
      </c>
      <c r="J85" s="245" t="b">
        <v>0</v>
      </c>
    </row>
    <row r="86" spans="1:10" ht="30" customHeight="1" x14ac:dyDescent="0.25">
      <c r="A86" s="240"/>
      <c r="B86" s="239"/>
      <c r="C86" s="170"/>
      <c r="D86" s="200"/>
      <c r="E86" s="242"/>
      <c r="F86" s="234" t="s">
        <v>303</v>
      </c>
      <c r="G86" s="243" t="b">
        <v>0</v>
      </c>
      <c r="H86" s="242"/>
      <c r="I86" s="234" t="s">
        <v>304</v>
      </c>
      <c r="J86" s="245" t="b">
        <v>0</v>
      </c>
    </row>
    <row r="87" spans="1:10" ht="30" customHeight="1" x14ac:dyDescent="0.25">
      <c r="A87" s="240"/>
      <c r="B87" s="239"/>
      <c r="C87" s="170"/>
      <c r="D87" s="200"/>
      <c r="E87" s="242"/>
      <c r="F87" s="234" t="s">
        <v>303</v>
      </c>
      <c r="G87" s="243" t="b">
        <v>0</v>
      </c>
      <c r="H87" s="242"/>
      <c r="I87" s="234" t="s">
        <v>304</v>
      </c>
      <c r="J87" s="245" t="b">
        <v>0</v>
      </c>
    </row>
    <row r="88" spans="1:10" ht="30" customHeight="1" x14ac:dyDescent="0.25">
      <c r="A88" s="240"/>
      <c r="B88" s="239"/>
      <c r="C88" s="170"/>
      <c r="D88" s="200"/>
      <c r="E88" s="242"/>
      <c r="F88" s="234" t="s">
        <v>303</v>
      </c>
      <c r="G88" s="243" t="b">
        <v>0</v>
      </c>
      <c r="H88" s="242"/>
      <c r="I88" s="234" t="s">
        <v>304</v>
      </c>
      <c r="J88" s="245" t="b">
        <v>0</v>
      </c>
    </row>
    <row r="89" spans="1:10" ht="30" customHeight="1" x14ac:dyDescent="0.25">
      <c r="A89" s="240"/>
      <c r="B89" s="239"/>
      <c r="C89" s="170"/>
      <c r="D89" s="200"/>
      <c r="E89" s="242"/>
      <c r="F89" s="234" t="s">
        <v>303</v>
      </c>
      <c r="G89" s="243" t="b">
        <v>0</v>
      </c>
      <c r="H89" s="242"/>
      <c r="I89" s="234" t="s">
        <v>304</v>
      </c>
      <c r="J89" s="245" t="b">
        <v>0</v>
      </c>
    </row>
    <row r="90" spans="1:10" ht="30" customHeight="1" x14ac:dyDescent="0.25">
      <c r="A90" s="240"/>
      <c r="B90" s="239"/>
      <c r="C90" s="170"/>
      <c r="D90" s="200"/>
      <c r="E90" s="242"/>
      <c r="F90" s="234" t="s">
        <v>303</v>
      </c>
      <c r="G90" s="243" t="b">
        <v>0</v>
      </c>
      <c r="H90" s="242"/>
      <c r="I90" s="234" t="s">
        <v>304</v>
      </c>
      <c r="J90" s="245" t="b">
        <v>0</v>
      </c>
    </row>
    <row r="91" spans="1:10" ht="30" customHeight="1" x14ac:dyDescent="0.25">
      <c r="A91" s="240"/>
      <c r="B91" s="239"/>
      <c r="C91" s="170"/>
      <c r="D91" s="200"/>
      <c r="E91" s="242"/>
      <c r="F91" s="234" t="s">
        <v>303</v>
      </c>
      <c r="G91" s="243" t="b">
        <v>0</v>
      </c>
      <c r="H91" s="242"/>
      <c r="I91" s="234" t="s">
        <v>304</v>
      </c>
      <c r="J91" s="245" t="b">
        <v>0</v>
      </c>
    </row>
    <row r="92" spans="1:10" ht="30" customHeight="1" x14ac:dyDescent="0.25">
      <c r="A92" s="240"/>
      <c r="B92" s="239"/>
      <c r="C92" s="170"/>
      <c r="D92" s="200"/>
      <c r="E92" s="242"/>
      <c r="F92" s="234" t="s">
        <v>303</v>
      </c>
      <c r="G92" s="243" t="b">
        <v>0</v>
      </c>
      <c r="H92" s="242"/>
      <c r="I92" s="234" t="s">
        <v>304</v>
      </c>
      <c r="J92" s="245" t="b">
        <v>0</v>
      </c>
    </row>
    <row r="93" spans="1:10" ht="30" customHeight="1" x14ac:dyDescent="0.25">
      <c r="A93" s="240"/>
      <c r="B93" s="239"/>
      <c r="C93" s="170"/>
      <c r="D93" s="200"/>
      <c r="E93" s="242"/>
      <c r="F93" s="234" t="s">
        <v>303</v>
      </c>
      <c r="G93" s="243" t="b">
        <v>0</v>
      </c>
      <c r="H93" s="242"/>
      <c r="I93" s="234" t="s">
        <v>304</v>
      </c>
      <c r="J93" s="245" t="b">
        <v>0</v>
      </c>
    </row>
    <row r="94" spans="1:10" ht="30" customHeight="1" x14ac:dyDescent="0.25">
      <c r="A94" s="240"/>
      <c r="B94" s="239"/>
      <c r="C94" s="170"/>
      <c r="D94" s="200"/>
      <c r="E94" s="242"/>
      <c r="F94" s="234" t="s">
        <v>303</v>
      </c>
      <c r="G94" s="243" t="b">
        <v>0</v>
      </c>
      <c r="H94" s="242"/>
      <c r="I94" s="234" t="s">
        <v>304</v>
      </c>
      <c r="J94" s="245" t="b">
        <v>0</v>
      </c>
    </row>
    <row r="95" spans="1:10" ht="30" customHeight="1" x14ac:dyDescent="0.25">
      <c r="A95" s="240"/>
      <c r="B95" s="239"/>
      <c r="C95" s="170"/>
      <c r="D95" s="200"/>
      <c r="E95" s="242"/>
      <c r="F95" s="234" t="s">
        <v>303</v>
      </c>
      <c r="G95" s="243" t="b">
        <v>0</v>
      </c>
      <c r="H95" s="242"/>
      <c r="I95" s="234" t="s">
        <v>304</v>
      </c>
      <c r="J95" s="245" t="b">
        <v>0</v>
      </c>
    </row>
    <row r="96" spans="1:10" ht="30" customHeight="1" x14ac:dyDescent="0.25">
      <c r="A96" s="240"/>
      <c r="B96" s="239"/>
      <c r="C96" s="170"/>
      <c r="D96" s="200"/>
      <c r="E96" s="242"/>
      <c r="F96" s="234" t="s">
        <v>303</v>
      </c>
      <c r="G96" s="243" t="b">
        <v>0</v>
      </c>
      <c r="H96" s="242"/>
      <c r="I96" s="234" t="s">
        <v>304</v>
      </c>
      <c r="J96" s="245" t="b">
        <v>0</v>
      </c>
    </row>
    <row r="97" spans="1:10" ht="30" customHeight="1" x14ac:dyDescent="0.25">
      <c r="A97" s="240"/>
      <c r="B97" s="239"/>
      <c r="C97" s="170"/>
      <c r="D97" s="200"/>
      <c r="E97" s="242"/>
      <c r="F97" s="234" t="s">
        <v>303</v>
      </c>
      <c r="G97" s="243" t="b">
        <v>0</v>
      </c>
      <c r="H97" s="242"/>
      <c r="I97" s="234" t="s">
        <v>304</v>
      </c>
      <c r="J97" s="245" t="b">
        <v>0</v>
      </c>
    </row>
    <row r="98" spans="1:10" ht="30" customHeight="1" x14ac:dyDescent="0.25">
      <c r="A98" s="240"/>
      <c r="B98" s="239"/>
      <c r="C98" s="170"/>
      <c r="D98" s="200"/>
      <c r="E98" s="242"/>
      <c r="F98" s="234" t="s">
        <v>303</v>
      </c>
      <c r="G98" s="243" t="b">
        <v>0</v>
      </c>
      <c r="H98" s="242"/>
      <c r="I98" s="234" t="s">
        <v>304</v>
      </c>
      <c r="J98" s="245" t="b">
        <v>0</v>
      </c>
    </row>
    <row r="99" spans="1:10" ht="30" customHeight="1" x14ac:dyDescent="0.25">
      <c r="A99" s="240"/>
      <c r="B99" s="239"/>
      <c r="C99" s="170"/>
      <c r="D99" s="200"/>
      <c r="E99" s="242"/>
      <c r="F99" s="234" t="s">
        <v>303</v>
      </c>
      <c r="G99" s="243" t="b">
        <v>0</v>
      </c>
      <c r="H99" s="242"/>
      <c r="I99" s="234" t="s">
        <v>304</v>
      </c>
      <c r="J99" s="245" t="b">
        <v>0</v>
      </c>
    </row>
    <row r="100" spans="1:10" ht="30" customHeight="1" x14ac:dyDescent="0.25">
      <c r="A100" s="240"/>
      <c r="B100" s="239"/>
      <c r="C100" s="170"/>
      <c r="D100" s="200"/>
      <c r="E100" s="242"/>
      <c r="F100" s="234" t="s">
        <v>303</v>
      </c>
      <c r="G100" s="243" t="b">
        <v>0</v>
      </c>
      <c r="H100" s="242"/>
      <c r="I100" s="234" t="s">
        <v>304</v>
      </c>
      <c r="J100" s="245" t="b">
        <v>0</v>
      </c>
    </row>
    <row r="101" spans="1:10" ht="30" customHeight="1" x14ac:dyDescent="0.25">
      <c r="A101" s="240"/>
      <c r="B101" s="239"/>
      <c r="C101" s="170"/>
      <c r="D101" s="200"/>
      <c r="E101" s="242"/>
      <c r="F101" s="234" t="s">
        <v>303</v>
      </c>
      <c r="G101" s="243" t="b">
        <v>0</v>
      </c>
      <c r="H101" s="242"/>
      <c r="I101" s="234" t="s">
        <v>304</v>
      </c>
      <c r="J101" s="245" t="b">
        <v>0</v>
      </c>
    </row>
    <row r="102" spans="1:10" ht="30" customHeight="1" x14ac:dyDescent="0.25">
      <c r="A102" s="240"/>
      <c r="B102" s="239"/>
      <c r="C102" s="170"/>
      <c r="D102" s="200"/>
      <c r="E102" s="242"/>
      <c r="F102" s="234" t="s">
        <v>303</v>
      </c>
      <c r="G102" s="243" t="b">
        <v>0</v>
      </c>
      <c r="H102" s="242"/>
      <c r="I102" s="234" t="s">
        <v>304</v>
      </c>
      <c r="J102" s="245" t="b">
        <v>0</v>
      </c>
    </row>
    <row r="103" spans="1:10" ht="30" customHeight="1" x14ac:dyDescent="0.25">
      <c r="A103" s="240"/>
      <c r="B103" s="239"/>
      <c r="C103" s="170"/>
      <c r="D103" s="200"/>
      <c r="E103" s="242"/>
      <c r="F103" s="234" t="s">
        <v>303</v>
      </c>
      <c r="G103" s="243" t="b">
        <v>0</v>
      </c>
      <c r="H103" s="242"/>
      <c r="I103" s="234" t="s">
        <v>304</v>
      </c>
      <c r="J103" s="245" t="b">
        <v>0</v>
      </c>
    </row>
    <row r="104" spans="1:10" ht="30" customHeight="1" x14ac:dyDescent="0.25">
      <c r="A104" s="240"/>
      <c r="B104" s="239"/>
      <c r="C104" s="170"/>
      <c r="D104" s="200"/>
      <c r="E104" s="242"/>
      <c r="F104" s="234" t="s">
        <v>303</v>
      </c>
      <c r="G104" s="243" t="b">
        <v>0</v>
      </c>
      <c r="H104" s="242"/>
      <c r="I104" s="234" t="s">
        <v>304</v>
      </c>
      <c r="J104" s="245" t="b">
        <v>0</v>
      </c>
    </row>
    <row r="105" spans="1:10" ht="30" customHeight="1" x14ac:dyDescent="0.25">
      <c r="A105" s="240"/>
      <c r="B105" s="239"/>
      <c r="C105" s="170"/>
      <c r="D105" s="200"/>
      <c r="E105" s="242"/>
      <c r="F105" s="234" t="s">
        <v>303</v>
      </c>
      <c r="G105" s="243" t="b">
        <v>0</v>
      </c>
      <c r="H105" s="242"/>
      <c r="I105" s="234" t="s">
        <v>304</v>
      </c>
      <c r="J105" s="245" t="b">
        <v>0</v>
      </c>
    </row>
    <row r="106" spans="1:10" ht="30" customHeight="1" x14ac:dyDescent="0.25">
      <c r="A106" s="240"/>
      <c r="B106" s="239"/>
      <c r="C106" s="170"/>
      <c r="D106" s="200"/>
      <c r="E106" s="242"/>
      <c r="F106" s="234" t="s">
        <v>303</v>
      </c>
      <c r="G106" s="243" t="b">
        <v>0</v>
      </c>
      <c r="H106" s="242"/>
      <c r="I106" s="234" t="s">
        <v>304</v>
      </c>
      <c r="J106" s="245" t="b">
        <v>0</v>
      </c>
    </row>
    <row r="107" spans="1:10" ht="30" customHeight="1" x14ac:dyDescent="0.25">
      <c r="A107" s="240"/>
      <c r="B107" s="239"/>
      <c r="C107" s="170"/>
      <c r="D107" s="200"/>
      <c r="E107" s="242"/>
      <c r="F107" s="234" t="s">
        <v>303</v>
      </c>
      <c r="G107" s="243" t="b">
        <v>0</v>
      </c>
      <c r="H107" s="242"/>
      <c r="I107" s="234" t="s">
        <v>304</v>
      </c>
      <c r="J107" s="245" t="b">
        <v>0</v>
      </c>
    </row>
    <row r="108" spans="1:10" ht="30" customHeight="1" x14ac:dyDescent="0.25">
      <c r="A108" s="240"/>
      <c r="B108" s="239"/>
      <c r="C108" s="170"/>
      <c r="D108" s="200"/>
      <c r="E108" s="242"/>
      <c r="F108" s="234" t="s">
        <v>303</v>
      </c>
      <c r="G108" s="243" t="b">
        <v>0</v>
      </c>
      <c r="H108" s="242"/>
      <c r="I108" s="234" t="s">
        <v>304</v>
      </c>
      <c r="J108" s="245" t="b">
        <v>0</v>
      </c>
    </row>
    <row r="109" spans="1:10" ht="30" customHeight="1" x14ac:dyDescent="0.25">
      <c r="A109" s="240"/>
      <c r="B109" s="239"/>
      <c r="C109" s="170"/>
      <c r="D109" s="200"/>
      <c r="E109" s="242"/>
      <c r="F109" s="234" t="s">
        <v>303</v>
      </c>
      <c r="G109" s="243" t="b">
        <v>0</v>
      </c>
      <c r="H109" s="242"/>
      <c r="I109" s="234" t="s">
        <v>304</v>
      </c>
      <c r="J109" s="245" t="b">
        <v>0</v>
      </c>
    </row>
    <row r="110" spans="1:10" ht="30" customHeight="1" x14ac:dyDescent="0.25">
      <c r="A110" s="240"/>
      <c r="B110" s="239"/>
      <c r="C110" s="170"/>
      <c r="D110" s="200"/>
      <c r="E110" s="242"/>
      <c r="F110" s="234" t="s">
        <v>303</v>
      </c>
      <c r="G110" s="243" t="b">
        <v>0</v>
      </c>
      <c r="H110" s="242"/>
      <c r="I110" s="234" t="s">
        <v>304</v>
      </c>
      <c r="J110" s="245" t="b">
        <v>0</v>
      </c>
    </row>
    <row r="111" spans="1:10" ht="30" customHeight="1" x14ac:dyDescent="0.25">
      <c r="A111" s="240"/>
      <c r="B111" s="239"/>
      <c r="C111" s="170"/>
      <c r="D111" s="200"/>
      <c r="E111" s="242"/>
      <c r="F111" s="234" t="s">
        <v>303</v>
      </c>
      <c r="G111" s="243" t="b">
        <v>0</v>
      </c>
      <c r="H111" s="242"/>
      <c r="I111" s="234" t="s">
        <v>304</v>
      </c>
      <c r="J111" s="245" t="b">
        <v>0</v>
      </c>
    </row>
    <row r="112" spans="1:10" ht="30" customHeight="1" x14ac:dyDescent="0.25">
      <c r="A112" s="240"/>
      <c r="B112" s="239"/>
      <c r="C112" s="170"/>
      <c r="D112" s="200"/>
      <c r="E112" s="242"/>
      <c r="F112" s="234" t="s">
        <v>303</v>
      </c>
      <c r="G112" s="243" t="b">
        <v>0</v>
      </c>
      <c r="H112" s="242"/>
      <c r="I112" s="234" t="s">
        <v>304</v>
      </c>
      <c r="J112" s="245" t="b">
        <v>0</v>
      </c>
    </row>
    <row r="113" spans="1:10" ht="30" customHeight="1" x14ac:dyDescent="0.25">
      <c r="A113" s="240"/>
      <c r="B113" s="239"/>
      <c r="C113" s="170"/>
      <c r="D113" s="200"/>
      <c r="E113" s="242"/>
      <c r="F113" s="234" t="s">
        <v>303</v>
      </c>
      <c r="G113" s="243" t="b">
        <v>0</v>
      </c>
      <c r="H113" s="242"/>
      <c r="I113" s="234" t="s">
        <v>304</v>
      </c>
      <c r="J113" s="245" t="b">
        <v>0</v>
      </c>
    </row>
    <row r="114" spans="1:10" ht="30" customHeight="1" x14ac:dyDescent="0.25">
      <c r="A114" s="240"/>
      <c r="B114" s="239"/>
      <c r="C114" s="170"/>
      <c r="D114" s="200"/>
      <c r="E114" s="242"/>
      <c r="F114" s="234" t="s">
        <v>303</v>
      </c>
      <c r="G114" s="243" t="b">
        <v>0</v>
      </c>
      <c r="H114" s="242"/>
      <c r="I114" s="234" t="s">
        <v>304</v>
      </c>
      <c r="J114" s="245" t="b">
        <v>0</v>
      </c>
    </row>
    <row r="115" spans="1:10" ht="30" customHeight="1" x14ac:dyDescent="0.25">
      <c r="A115" s="240"/>
      <c r="B115" s="239"/>
      <c r="C115" s="170"/>
      <c r="D115" s="200"/>
      <c r="E115" s="242"/>
      <c r="F115" s="234" t="s">
        <v>303</v>
      </c>
      <c r="G115" s="243" t="b">
        <v>0</v>
      </c>
      <c r="H115" s="242"/>
      <c r="I115" s="234" t="s">
        <v>304</v>
      </c>
      <c r="J115" s="245" t="b">
        <v>0</v>
      </c>
    </row>
    <row r="116" spans="1:10" ht="30" customHeight="1" x14ac:dyDescent="0.25">
      <c r="A116" s="240"/>
      <c r="B116" s="239"/>
      <c r="C116" s="170"/>
      <c r="D116" s="200"/>
      <c r="E116" s="242"/>
      <c r="F116" s="234" t="s">
        <v>303</v>
      </c>
      <c r="G116" s="243" t="b">
        <v>0</v>
      </c>
      <c r="H116" s="242"/>
      <c r="I116" s="234" t="s">
        <v>304</v>
      </c>
      <c r="J116" s="245" t="b">
        <v>0</v>
      </c>
    </row>
    <row r="117" spans="1:10" ht="30" customHeight="1" x14ac:dyDescent="0.25">
      <c r="A117" s="240"/>
      <c r="B117" s="239"/>
      <c r="C117" s="170"/>
      <c r="D117" s="200"/>
      <c r="E117" s="242"/>
      <c r="F117" s="234" t="s">
        <v>303</v>
      </c>
      <c r="G117" s="243" t="b">
        <v>0</v>
      </c>
      <c r="H117" s="242"/>
      <c r="I117" s="234" t="s">
        <v>304</v>
      </c>
      <c r="J117" s="245" t="b">
        <v>0</v>
      </c>
    </row>
    <row r="118" spans="1:10" ht="30" customHeight="1" x14ac:dyDescent="0.25">
      <c r="A118" s="240"/>
      <c r="B118" s="239"/>
      <c r="C118" s="170"/>
      <c r="D118" s="200"/>
      <c r="E118" s="242"/>
      <c r="F118" s="234" t="s">
        <v>303</v>
      </c>
      <c r="G118" s="243" t="b">
        <v>0</v>
      </c>
      <c r="H118" s="242"/>
      <c r="I118" s="234" t="s">
        <v>304</v>
      </c>
      <c r="J118" s="245" t="b">
        <v>0</v>
      </c>
    </row>
    <row r="119" spans="1:10" ht="30" customHeight="1" x14ac:dyDescent="0.25">
      <c r="A119" s="240"/>
      <c r="B119" s="239"/>
      <c r="C119" s="170"/>
      <c r="D119" s="200"/>
      <c r="E119" s="242"/>
      <c r="F119" s="234" t="s">
        <v>303</v>
      </c>
      <c r="G119" s="243" t="b">
        <v>0</v>
      </c>
      <c r="H119" s="242"/>
      <c r="I119" s="234" t="s">
        <v>304</v>
      </c>
      <c r="J119" s="245" t="b">
        <v>0</v>
      </c>
    </row>
    <row r="120" spans="1:10" ht="30" customHeight="1" x14ac:dyDescent="0.25">
      <c r="A120" s="240"/>
      <c r="B120" s="239"/>
      <c r="C120" s="170"/>
      <c r="D120" s="200"/>
      <c r="E120" s="242"/>
      <c r="F120" s="234" t="s">
        <v>303</v>
      </c>
      <c r="G120" s="243" t="b">
        <v>0</v>
      </c>
      <c r="H120" s="242"/>
      <c r="I120" s="234" t="s">
        <v>304</v>
      </c>
      <c r="J120" s="245" t="b">
        <v>0</v>
      </c>
    </row>
    <row r="121" spans="1:10" ht="30" customHeight="1" x14ac:dyDescent="0.25">
      <c r="A121" s="240"/>
      <c r="B121" s="239"/>
      <c r="C121" s="170"/>
      <c r="D121" s="200"/>
      <c r="E121" s="242"/>
      <c r="F121" s="234" t="s">
        <v>303</v>
      </c>
      <c r="G121" s="243" t="b">
        <v>0</v>
      </c>
      <c r="H121" s="242"/>
      <c r="I121" s="234" t="s">
        <v>304</v>
      </c>
      <c r="J121" s="245" t="b">
        <v>0</v>
      </c>
    </row>
    <row r="122" spans="1:10" ht="30" customHeight="1" x14ac:dyDescent="0.25">
      <c r="A122" s="240"/>
      <c r="B122" s="239"/>
      <c r="C122" s="170"/>
      <c r="D122" s="200"/>
      <c r="E122" s="242"/>
      <c r="F122" s="234" t="s">
        <v>303</v>
      </c>
      <c r="G122" s="243" t="b">
        <v>0</v>
      </c>
      <c r="H122" s="242"/>
      <c r="I122" s="234" t="s">
        <v>304</v>
      </c>
      <c r="J122" s="245" t="b">
        <v>0</v>
      </c>
    </row>
    <row r="123" spans="1:10" ht="30" customHeight="1" x14ac:dyDescent="0.25">
      <c r="A123" s="240"/>
      <c r="B123" s="239"/>
      <c r="C123" s="170"/>
      <c r="D123" s="200"/>
      <c r="E123" s="242"/>
      <c r="F123" s="234" t="s">
        <v>303</v>
      </c>
      <c r="G123" s="243" t="b">
        <v>0</v>
      </c>
      <c r="H123" s="242"/>
      <c r="I123" s="234" t="s">
        <v>304</v>
      </c>
      <c r="J123" s="245" t="b">
        <v>0</v>
      </c>
    </row>
    <row r="124" spans="1:10" ht="30" customHeight="1" x14ac:dyDescent="0.25">
      <c r="A124" s="240"/>
      <c r="B124" s="239"/>
      <c r="C124" s="170"/>
      <c r="D124" s="200"/>
      <c r="E124" s="242"/>
      <c r="F124" s="234" t="s">
        <v>303</v>
      </c>
      <c r="G124" s="243" t="b">
        <v>0</v>
      </c>
      <c r="H124" s="242"/>
      <c r="I124" s="234" t="s">
        <v>304</v>
      </c>
      <c r="J124" s="245" t="b">
        <v>0</v>
      </c>
    </row>
    <row r="125" spans="1:10" ht="30" customHeight="1" x14ac:dyDescent="0.25">
      <c r="A125" s="240"/>
      <c r="B125" s="239"/>
      <c r="C125" s="170"/>
      <c r="D125" s="200"/>
      <c r="E125" s="242"/>
      <c r="F125" s="234" t="s">
        <v>303</v>
      </c>
      <c r="G125" s="243" t="b">
        <v>0</v>
      </c>
      <c r="H125" s="242"/>
      <c r="I125" s="234" t="s">
        <v>304</v>
      </c>
      <c r="J125" s="245" t="b">
        <v>0</v>
      </c>
    </row>
    <row r="126" spans="1:10" ht="30" customHeight="1" x14ac:dyDescent="0.25">
      <c r="A126" s="240"/>
      <c r="B126" s="239"/>
      <c r="C126" s="170"/>
      <c r="D126" s="200"/>
      <c r="E126" s="242"/>
      <c r="F126" s="234" t="s">
        <v>303</v>
      </c>
      <c r="G126" s="243" t="b">
        <v>0</v>
      </c>
      <c r="H126" s="242"/>
      <c r="I126" s="234" t="s">
        <v>304</v>
      </c>
      <c r="J126" s="245" t="b">
        <v>0</v>
      </c>
    </row>
    <row r="127" spans="1:10" ht="30" customHeight="1" x14ac:dyDescent="0.25">
      <c r="A127" s="240"/>
      <c r="B127" s="239"/>
      <c r="C127" s="170"/>
      <c r="D127" s="200"/>
      <c r="E127" s="242"/>
      <c r="F127" s="234" t="s">
        <v>303</v>
      </c>
      <c r="G127" s="243" t="b">
        <v>0</v>
      </c>
      <c r="H127" s="242"/>
      <c r="I127" s="234" t="s">
        <v>304</v>
      </c>
      <c r="J127" s="245" t="b">
        <v>0</v>
      </c>
    </row>
    <row r="128" spans="1:10" ht="30" customHeight="1" x14ac:dyDescent="0.25">
      <c r="A128" s="240"/>
      <c r="B128" s="239"/>
      <c r="C128" s="170"/>
      <c r="D128" s="200"/>
      <c r="E128" s="242"/>
      <c r="F128" s="234" t="s">
        <v>303</v>
      </c>
      <c r="G128" s="243" t="b">
        <v>0</v>
      </c>
      <c r="H128" s="242"/>
      <c r="I128" s="234" t="s">
        <v>304</v>
      </c>
      <c r="J128" s="245" t="b">
        <v>0</v>
      </c>
    </row>
    <row r="129" spans="1:10" ht="30" customHeight="1" x14ac:dyDescent="0.25">
      <c r="A129" s="240"/>
      <c r="B129" s="239"/>
      <c r="C129" s="170"/>
      <c r="D129" s="200"/>
      <c r="E129" s="242"/>
      <c r="F129" s="234" t="s">
        <v>303</v>
      </c>
      <c r="G129" s="243" t="b">
        <v>0</v>
      </c>
      <c r="H129" s="242"/>
      <c r="I129" s="234" t="s">
        <v>304</v>
      </c>
      <c r="J129" s="245" t="b">
        <v>0</v>
      </c>
    </row>
    <row r="130" spans="1:10" ht="30" customHeight="1" x14ac:dyDescent="0.25">
      <c r="A130" s="240"/>
      <c r="B130" s="239"/>
      <c r="C130" s="170"/>
      <c r="D130" s="200"/>
      <c r="E130" s="242"/>
      <c r="F130" s="234" t="s">
        <v>303</v>
      </c>
      <c r="G130" s="243" t="b">
        <v>0</v>
      </c>
      <c r="H130" s="242"/>
      <c r="I130" s="234" t="s">
        <v>304</v>
      </c>
      <c r="J130" s="245" t="b">
        <v>0</v>
      </c>
    </row>
    <row r="131" spans="1:10" ht="30" customHeight="1" x14ac:dyDescent="0.25">
      <c r="A131" s="240"/>
      <c r="B131" s="239"/>
      <c r="C131" s="170"/>
      <c r="D131" s="200"/>
      <c r="E131" s="242"/>
      <c r="F131" s="234" t="s">
        <v>303</v>
      </c>
      <c r="G131" s="243" t="b">
        <v>0</v>
      </c>
      <c r="H131" s="242"/>
      <c r="I131" s="234" t="s">
        <v>304</v>
      </c>
      <c r="J131" s="245" t="b">
        <v>0</v>
      </c>
    </row>
    <row r="132" spans="1:10" ht="30" customHeight="1" x14ac:dyDescent="0.25">
      <c r="A132" s="240"/>
      <c r="B132" s="239"/>
      <c r="C132" s="170"/>
      <c r="D132" s="200"/>
      <c r="E132" s="242"/>
      <c r="F132" s="234" t="s">
        <v>303</v>
      </c>
      <c r="G132" s="243" t="b">
        <v>0</v>
      </c>
      <c r="H132" s="242"/>
      <c r="I132" s="234" t="s">
        <v>304</v>
      </c>
      <c r="J132" s="245" t="b">
        <v>0</v>
      </c>
    </row>
    <row r="133" spans="1:10" ht="30" customHeight="1" x14ac:dyDescent="0.25">
      <c r="A133" s="240"/>
      <c r="B133" s="239"/>
      <c r="C133" s="170"/>
      <c r="D133" s="200"/>
      <c r="E133" s="242"/>
      <c r="F133" s="234" t="s">
        <v>303</v>
      </c>
      <c r="G133" s="243" t="b">
        <v>0</v>
      </c>
      <c r="H133" s="242"/>
      <c r="I133" s="234" t="s">
        <v>304</v>
      </c>
      <c r="J133" s="245" t="b">
        <v>0</v>
      </c>
    </row>
    <row r="134" spans="1:10" ht="30" customHeight="1" x14ac:dyDescent="0.25">
      <c r="A134" s="240"/>
      <c r="B134" s="239"/>
      <c r="C134" s="170"/>
      <c r="D134" s="200"/>
      <c r="E134" s="242"/>
      <c r="F134" s="234" t="s">
        <v>303</v>
      </c>
      <c r="G134" s="243" t="b">
        <v>0</v>
      </c>
      <c r="H134" s="242"/>
      <c r="I134" s="234" t="s">
        <v>304</v>
      </c>
      <c r="J134" s="245" t="b">
        <v>0</v>
      </c>
    </row>
    <row r="135" spans="1:10" ht="30" customHeight="1" x14ac:dyDescent="0.25">
      <c r="A135" s="240"/>
      <c r="B135" s="239"/>
      <c r="C135" s="170"/>
      <c r="D135" s="200"/>
      <c r="E135" s="242"/>
      <c r="F135" s="234" t="s">
        <v>303</v>
      </c>
      <c r="G135" s="243" t="b">
        <v>0</v>
      </c>
      <c r="H135" s="242"/>
      <c r="I135" s="234" t="s">
        <v>304</v>
      </c>
      <c r="J135" s="245" t="b">
        <v>0</v>
      </c>
    </row>
    <row r="136" spans="1:10" ht="30" customHeight="1" x14ac:dyDescent="0.25">
      <c r="A136" s="240"/>
      <c r="B136" s="239"/>
      <c r="C136" s="170"/>
      <c r="D136" s="200"/>
      <c r="E136" s="242"/>
      <c r="F136" s="234" t="s">
        <v>303</v>
      </c>
      <c r="G136" s="243" t="b">
        <v>0</v>
      </c>
      <c r="H136" s="242"/>
      <c r="I136" s="234" t="s">
        <v>304</v>
      </c>
      <c r="J136" s="245" t="b">
        <v>0</v>
      </c>
    </row>
    <row r="137" spans="1:10" ht="30" customHeight="1" x14ac:dyDescent="0.25">
      <c r="A137" s="240"/>
      <c r="B137" s="239"/>
      <c r="C137" s="170"/>
      <c r="D137" s="200"/>
      <c r="E137" s="242"/>
      <c r="F137" s="234" t="s">
        <v>303</v>
      </c>
      <c r="G137" s="243" t="b">
        <v>0</v>
      </c>
      <c r="H137" s="242"/>
      <c r="I137" s="234" t="s">
        <v>304</v>
      </c>
      <c r="J137" s="245" t="b">
        <v>0</v>
      </c>
    </row>
    <row r="138" spans="1:10" ht="30" customHeight="1" x14ac:dyDescent="0.25">
      <c r="A138" s="240"/>
      <c r="B138" s="239"/>
      <c r="C138" s="170"/>
      <c r="D138" s="200"/>
      <c r="E138" s="242"/>
      <c r="F138" s="234" t="s">
        <v>303</v>
      </c>
      <c r="G138" s="243" t="b">
        <v>0</v>
      </c>
      <c r="H138" s="242"/>
      <c r="I138" s="234" t="s">
        <v>304</v>
      </c>
      <c r="J138" s="245" t="b">
        <v>0</v>
      </c>
    </row>
    <row r="139" spans="1:10" ht="30" customHeight="1" x14ac:dyDescent="0.25">
      <c r="A139" s="240"/>
      <c r="B139" s="239"/>
      <c r="C139" s="170"/>
      <c r="D139" s="200"/>
      <c r="E139" s="242"/>
      <c r="F139" s="234" t="s">
        <v>303</v>
      </c>
      <c r="G139" s="243" t="b">
        <v>0</v>
      </c>
      <c r="H139" s="242"/>
      <c r="I139" s="234" t="s">
        <v>304</v>
      </c>
      <c r="J139" s="245" t="b">
        <v>0</v>
      </c>
    </row>
    <row r="140" spans="1:10" ht="30" customHeight="1" x14ac:dyDescent="0.25">
      <c r="A140" s="240"/>
      <c r="B140" s="239"/>
      <c r="C140" s="170"/>
      <c r="D140" s="200"/>
      <c r="E140" s="242"/>
      <c r="F140" s="234" t="s">
        <v>303</v>
      </c>
      <c r="G140" s="243" t="b">
        <v>0</v>
      </c>
      <c r="H140" s="242"/>
      <c r="I140" s="234" t="s">
        <v>304</v>
      </c>
      <c r="J140" s="245" t="b">
        <v>0</v>
      </c>
    </row>
    <row r="141" spans="1:10" ht="30" customHeight="1" x14ac:dyDescent="0.25">
      <c r="A141" s="240"/>
      <c r="B141" s="239"/>
      <c r="C141" s="170"/>
      <c r="D141" s="200"/>
      <c r="E141" s="242"/>
      <c r="F141" s="234" t="s">
        <v>303</v>
      </c>
      <c r="G141" s="243" t="b">
        <v>0</v>
      </c>
      <c r="H141" s="242"/>
      <c r="I141" s="234" t="s">
        <v>304</v>
      </c>
      <c r="J141" s="245" t="b">
        <v>0</v>
      </c>
    </row>
    <row r="142" spans="1:10" ht="30" customHeight="1" x14ac:dyDescent="0.25">
      <c r="A142" s="240"/>
      <c r="B142" s="239"/>
      <c r="C142" s="170"/>
      <c r="D142" s="200"/>
      <c r="E142" s="242"/>
      <c r="F142" s="234" t="s">
        <v>303</v>
      </c>
      <c r="G142" s="243" t="b">
        <v>0</v>
      </c>
      <c r="H142" s="242"/>
      <c r="I142" s="234" t="s">
        <v>304</v>
      </c>
      <c r="J142" s="245" t="b">
        <v>0</v>
      </c>
    </row>
    <row r="143" spans="1:10" ht="30" customHeight="1" x14ac:dyDescent="0.25">
      <c r="A143" s="240"/>
      <c r="B143" s="239"/>
      <c r="C143" s="170"/>
      <c r="D143" s="200"/>
      <c r="E143" s="242"/>
      <c r="F143" s="234" t="s">
        <v>303</v>
      </c>
      <c r="G143" s="243" t="b">
        <v>0</v>
      </c>
      <c r="H143" s="242"/>
      <c r="I143" s="234" t="s">
        <v>304</v>
      </c>
      <c r="J143" s="245" t="b">
        <v>0</v>
      </c>
    </row>
    <row r="144" spans="1:10" ht="30" customHeight="1" x14ac:dyDescent="0.25">
      <c r="A144" s="240"/>
      <c r="B144" s="239"/>
      <c r="C144" s="170"/>
      <c r="D144" s="200"/>
      <c r="E144" s="242"/>
      <c r="F144" s="234" t="s">
        <v>303</v>
      </c>
      <c r="G144" s="243" t="b">
        <v>0</v>
      </c>
      <c r="H144" s="242"/>
      <c r="I144" s="234" t="s">
        <v>304</v>
      </c>
      <c r="J144" s="245" t="b">
        <v>0</v>
      </c>
    </row>
    <row r="145" spans="1:10" ht="30" customHeight="1" x14ac:dyDescent="0.25">
      <c r="A145" s="240"/>
      <c r="B145" s="239"/>
      <c r="C145" s="170"/>
      <c r="D145" s="200"/>
      <c r="E145" s="242"/>
      <c r="F145" s="234" t="s">
        <v>303</v>
      </c>
      <c r="G145" s="243" t="b">
        <v>0</v>
      </c>
      <c r="H145" s="242"/>
      <c r="I145" s="234" t="s">
        <v>304</v>
      </c>
      <c r="J145" s="245" t="b">
        <v>0</v>
      </c>
    </row>
    <row r="146" spans="1:10" ht="30" customHeight="1" x14ac:dyDescent="0.25">
      <c r="A146" s="240"/>
      <c r="B146" s="239"/>
      <c r="C146" s="170"/>
      <c r="D146" s="200"/>
      <c r="E146" s="242"/>
      <c r="F146" s="234" t="s">
        <v>303</v>
      </c>
      <c r="G146" s="243" t="b">
        <v>0</v>
      </c>
      <c r="H146" s="242"/>
      <c r="I146" s="234" t="s">
        <v>304</v>
      </c>
      <c r="J146" s="245" t="b">
        <v>0</v>
      </c>
    </row>
    <row r="147" spans="1:10" ht="30" customHeight="1" x14ac:dyDescent="0.25">
      <c r="A147" s="240"/>
      <c r="B147" s="239"/>
      <c r="C147" s="170"/>
      <c r="D147" s="200"/>
      <c r="E147" s="242"/>
      <c r="F147" s="234" t="s">
        <v>303</v>
      </c>
      <c r="G147" s="243" t="b">
        <v>0</v>
      </c>
      <c r="H147" s="242"/>
      <c r="I147" s="234" t="s">
        <v>304</v>
      </c>
      <c r="J147" s="245" t="b">
        <v>0</v>
      </c>
    </row>
    <row r="148" spans="1:10" ht="30" customHeight="1" x14ac:dyDescent="0.25">
      <c r="A148" s="240"/>
      <c r="B148" s="239"/>
      <c r="C148" s="170"/>
      <c r="D148" s="200"/>
      <c r="E148" s="242"/>
      <c r="F148" s="234" t="s">
        <v>303</v>
      </c>
      <c r="G148" s="243" t="b">
        <v>0</v>
      </c>
      <c r="H148" s="242"/>
      <c r="I148" s="234" t="s">
        <v>304</v>
      </c>
      <c r="J148" s="245" t="b">
        <v>0</v>
      </c>
    </row>
    <row r="149" spans="1:10" ht="30" customHeight="1" x14ac:dyDescent="0.25">
      <c r="A149" s="240"/>
      <c r="B149" s="239"/>
      <c r="C149" s="170"/>
      <c r="D149" s="200"/>
      <c r="E149" s="242"/>
      <c r="F149" s="234" t="s">
        <v>303</v>
      </c>
      <c r="G149" s="243" t="b">
        <v>0</v>
      </c>
      <c r="H149" s="242"/>
      <c r="I149" s="234" t="s">
        <v>304</v>
      </c>
      <c r="J149" s="245" t="b">
        <v>0</v>
      </c>
    </row>
    <row r="150" spans="1:10" ht="30" customHeight="1" x14ac:dyDescent="0.25">
      <c r="A150" s="240"/>
      <c r="B150" s="239"/>
      <c r="C150" s="170"/>
      <c r="D150" s="200"/>
      <c r="E150" s="242"/>
      <c r="F150" s="234" t="s">
        <v>303</v>
      </c>
      <c r="G150" s="243" t="b">
        <v>0</v>
      </c>
      <c r="H150" s="242"/>
      <c r="I150" s="234" t="s">
        <v>304</v>
      </c>
      <c r="J150" s="245" t="b">
        <v>0</v>
      </c>
    </row>
    <row r="151" spans="1:10" ht="30" customHeight="1" x14ac:dyDescent="0.25">
      <c r="A151" s="240"/>
      <c r="B151" s="239"/>
      <c r="C151" s="170"/>
      <c r="D151" s="200"/>
      <c r="E151" s="242"/>
      <c r="F151" s="234" t="s">
        <v>303</v>
      </c>
      <c r="G151" s="243" t="b">
        <v>0</v>
      </c>
      <c r="H151" s="242"/>
      <c r="I151" s="234" t="s">
        <v>304</v>
      </c>
      <c r="J151" s="245" t="b">
        <v>0</v>
      </c>
    </row>
    <row r="152" spans="1:10" ht="30" customHeight="1" x14ac:dyDescent="0.25">
      <c r="A152" s="240"/>
      <c r="B152" s="239"/>
      <c r="C152" s="170"/>
      <c r="D152" s="200"/>
      <c r="E152" s="242"/>
      <c r="F152" s="234" t="s">
        <v>303</v>
      </c>
      <c r="G152" s="243" t="b">
        <v>0</v>
      </c>
      <c r="H152" s="242"/>
      <c r="I152" s="234" t="s">
        <v>304</v>
      </c>
      <c r="J152" s="245" t="b">
        <v>0</v>
      </c>
    </row>
    <row r="153" spans="1:10" ht="30" customHeight="1" x14ac:dyDescent="0.25">
      <c r="A153" s="240"/>
      <c r="B153" s="239"/>
      <c r="C153" s="170"/>
      <c r="D153" s="200"/>
      <c r="E153" s="242"/>
      <c r="F153" s="234" t="s">
        <v>303</v>
      </c>
      <c r="G153" s="243" t="b">
        <v>0</v>
      </c>
      <c r="H153" s="242"/>
      <c r="I153" s="234" t="s">
        <v>304</v>
      </c>
      <c r="J153" s="245" t="b">
        <v>0</v>
      </c>
    </row>
    <row r="154" spans="1:10" ht="30" customHeight="1" x14ac:dyDescent="0.25">
      <c r="A154" s="240"/>
      <c r="B154" s="239"/>
      <c r="C154" s="170"/>
      <c r="D154" s="200"/>
      <c r="E154" s="242"/>
      <c r="F154" s="234" t="s">
        <v>303</v>
      </c>
      <c r="G154" s="243" t="b">
        <v>0</v>
      </c>
      <c r="H154" s="242"/>
      <c r="I154" s="234" t="s">
        <v>304</v>
      </c>
      <c r="J154" s="245" t="b">
        <v>0</v>
      </c>
    </row>
    <row r="155" spans="1:10" ht="30" customHeight="1" x14ac:dyDescent="0.25">
      <c r="A155" s="240"/>
      <c r="B155" s="239"/>
      <c r="C155" s="170"/>
      <c r="D155" s="200"/>
      <c r="E155" s="242"/>
      <c r="F155" s="234" t="s">
        <v>303</v>
      </c>
      <c r="G155" s="243" t="b">
        <v>0</v>
      </c>
      <c r="H155" s="242"/>
      <c r="I155" s="234" t="s">
        <v>304</v>
      </c>
      <c r="J155" s="245" t="b">
        <v>0</v>
      </c>
    </row>
    <row r="156" spans="1:10" ht="30" customHeight="1" x14ac:dyDescent="0.25">
      <c r="A156" s="240"/>
      <c r="B156" s="239"/>
      <c r="C156" s="170"/>
      <c r="D156" s="200"/>
      <c r="E156" s="242"/>
      <c r="F156" s="234" t="s">
        <v>303</v>
      </c>
      <c r="G156" s="243" t="b">
        <v>0</v>
      </c>
      <c r="H156" s="242"/>
      <c r="I156" s="234" t="s">
        <v>304</v>
      </c>
      <c r="J156" s="245" t="b">
        <v>0</v>
      </c>
    </row>
    <row r="157" spans="1:10" ht="30" customHeight="1" x14ac:dyDescent="0.25">
      <c r="A157" s="240"/>
      <c r="B157" s="239"/>
      <c r="C157" s="170"/>
      <c r="D157" s="200"/>
      <c r="E157" s="242"/>
      <c r="F157" s="234" t="s">
        <v>303</v>
      </c>
      <c r="G157" s="243" t="b">
        <v>0</v>
      </c>
      <c r="H157" s="242"/>
      <c r="I157" s="234" t="s">
        <v>304</v>
      </c>
      <c r="J157" s="245" t="b">
        <v>0</v>
      </c>
    </row>
    <row r="158" spans="1:10" ht="30" customHeight="1" x14ac:dyDescent="0.25">
      <c r="A158" s="240"/>
      <c r="B158" s="239"/>
      <c r="C158" s="170"/>
      <c r="D158" s="200"/>
      <c r="E158" s="242"/>
      <c r="F158" s="234" t="s">
        <v>303</v>
      </c>
      <c r="G158" s="243" t="b">
        <v>0</v>
      </c>
      <c r="H158" s="242"/>
      <c r="I158" s="234" t="s">
        <v>304</v>
      </c>
      <c r="J158" s="245" t="b">
        <v>0</v>
      </c>
    </row>
    <row r="159" spans="1:10" ht="30" customHeight="1" x14ac:dyDescent="0.25">
      <c r="A159" s="240"/>
      <c r="B159" s="239"/>
      <c r="C159" s="170"/>
      <c r="D159" s="200"/>
      <c r="E159" s="242"/>
      <c r="F159" s="234" t="s">
        <v>303</v>
      </c>
      <c r="G159" s="243" t="b">
        <v>0</v>
      </c>
      <c r="H159" s="242"/>
      <c r="I159" s="234" t="s">
        <v>304</v>
      </c>
      <c r="J159" s="245" t="b">
        <v>0</v>
      </c>
    </row>
    <row r="160" spans="1:10" ht="30" customHeight="1" x14ac:dyDescent="0.25">
      <c r="A160" s="240"/>
      <c r="B160" s="239"/>
      <c r="C160" s="170"/>
      <c r="D160" s="200"/>
      <c r="E160" s="242"/>
      <c r="F160" s="234" t="s">
        <v>303</v>
      </c>
      <c r="G160" s="243" t="b">
        <v>0</v>
      </c>
      <c r="H160" s="242"/>
      <c r="I160" s="234" t="s">
        <v>304</v>
      </c>
      <c r="J160" s="245" t="b">
        <v>0</v>
      </c>
    </row>
    <row r="161" spans="1:10" ht="30" customHeight="1" x14ac:dyDescent="0.25">
      <c r="A161" s="240"/>
      <c r="B161" s="239"/>
      <c r="C161" s="170"/>
      <c r="D161" s="200"/>
      <c r="E161" s="242"/>
      <c r="F161" s="234" t="s">
        <v>303</v>
      </c>
      <c r="G161" s="243" t="b">
        <v>0</v>
      </c>
      <c r="H161" s="242"/>
      <c r="I161" s="234" t="s">
        <v>304</v>
      </c>
      <c r="J161" s="245" t="b">
        <v>0</v>
      </c>
    </row>
    <row r="162" spans="1:10" ht="30" customHeight="1" x14ac:dyDescent="0.25">
      <c r="A162" s="240"/>
      <c r="B162" s="239"/>
      <c r="C162" s="170"/>
      <c r="D162" s="200"/>
      <c r="E162" s="242"/>
      <c r="F162" s="234" t="s">
        <v>303</v>
      </c>
      <c r="G162" s="243" t="b">
        <v>0</v>
      </c>
      <c r="H162" s="242"/>
      <c r="I162" s="234" t="s">
        <v>304</v>
      </c>
      <c r="J162" s="245" t="b">
        <v>0</v>
      </c>
    </row>
    <row r="163" spans="1:10" ht="30" customHeight="1" x14ac:dyDescent="0.25">
      <c r="A163" s="240"/>
      <c r="B163" s="239"/>
      <c r="C163" s="170"/>
      <c r="D163" s="200"/>
      <c r="E163" s="242"/>
      <c r="F163" s="234" t="s">
        <v>303</v>
      </c>
      <c r="G163" s="243" t="b">
        <v>0</v>
      </c>
      <c r="H163" s="242"/>
      <c r="I163" s="234" t="s">
        <v>304</v>
      </c>
      <c r="J163" s="245" t="b">
        <v>0</v>
      </c>
    </row>
    <row r="164" spans="1:10" ht="30" customHeight="1" x14ac:dyDescent="0.25">
      <c r="A164" s="240"/>
      <c r="B164" s="239"/>
      <c r="C164" s="170"/>
      <c r="D164" s="200"/>
      <c r="E164" s="242"/>
      <c r="F164" s="234" t="s">
        <v>303</v>
      </c>
      <c r="G164" s="243" t="b">
        <v>0</v>
      </c>
      <c r="H164" s="242"/>
      <c r="I164" s="234" t="s">
        <v>304</v>
      </c>
      <c r="J164" s="245" t="b">
        <v>0</v>
      </c>
    </row>
    <row r="165" spans="1:10" ht="30" customHeight="1" x14ac:dyDescent="0.25">
      <c r="A165" s="240"/>
      <c r="B165" s="239"/>
      <c r="C165" s="170"/>
      <c r="D165" s="200"/>
      <c r="E165" s="242"/>
      <c r="F165" s="234" t="s">
        <v>303</v>
      </c>
      <c r="G165" s="243" t="b">
        <v>0</v>
      </c>
      <c r="H165" s="242"/>
      <c r="I165" s="234" t="s">
        <v>304</v>
      </c>
      <c r="J165" s="245" t="b">
        <v>0</v>
      </c>
    </row>
    <row r="166" spans="1:10" ht="30" customHeight="1" x14ac:dyDescent="0.25">
      <c r="A166" s="240"/>
      <c r="B166" s="239"/>
      <c r="C166" s="170"/>
      <c r="D166" s="200"/>
      <c r="E166" s="242"/>
      <c r="F166" s="234" t="s">
        <v>303</v>
      </c>
      <c r="G166" s="243" t="b">
        <v>0</v>
      </c>
      <c r="H166" s="242"/>
      <c r="I166" s="234" t="s">
        <v>304</v>
      </c>
      <c r="J166" s="245" t="b">
        <v>0</v>
      </c>
    </row>
    <row r="167" spans="1:10" ht="30" customHeight="1" x14ac:dyDescent="0.25">
      <c r="A167" s="240"/>
      <c r="B167" s="239"/>
      <c r="C167" s="170"/>
      <c r="D167" s="200"/>
      <c r="E167" s="242"/>
      <c r="F167" s="234" t="s">
        <v>303</v>
      </c>
      <c r="G167" s="243" t="b">
        <v>0</v>
      </c>
      <c r="H167" s="242"/>
      <c r="I167" s="234" t="s">
        <v>304</v>
      </c>
      <c r="J167" s="245" t="b">
        <v>0</v>
      </c>
    </row>
    <row r="168" spans="1:10" ht="30" customHeight="1" x14ac:dyDescent="0.25">
      <c r="A168" s="240"/>
      <c r="B168" s="239"/>
      <c r="C168" s="170"/>
      <c r="D168" s="200"/>
      <c r="E168" s="242"/>
      <c r="F168" s="234" t="s">
        <v>303</v>
      </c>
      <c r="G168" s="243" t="b">
        <v>0</v>
      </c>
      <c r="H168" s="242"/>
      <c r="I168" s="234" t="s">
        <v>304</v>
      </c>
      <c r="J168" s="245" t="b">
        <v>0</v>
      </c>
    </row>
    <row r="169" spans="1:10" ht="30" customHeight="1" x14ac:dyDescent="0.25">
      <c r="A169" s="240"/>
      <c r="B169" s="239"/>
      <c r="C169" s="170"/>
      <c r="D169" s="200"/>
      <c r="E169" s="242"/>
      <c r="F169" s="234" t="s">
        <v>303</v>
      </c>
      <c r="G169" s="243" t="b">
        <v>0</v>
      </c>
      <c r="H169" s="242"/>
      <c r="I169" s="234" t="s">
        <v>304</v>
      </c>
      <c r="J169" s="245" t="b">
        <v>0</v>
      </c>
    </row>
    <row r="170" spans="1:10" ht="30" customHeight="1" x14ac:dyDescent="0.25">
      <c r="A170" s="240"/>
      <c r="B170" s="239"/>
      <c r="C170" s="170"/>
      <c r="D170" s="200"/>
      <c r="E170" s="242"/>
      <c r="F170" s="234" t="s">
        <v>303</v>
      </c>
      <c r="G170" s="243" t="b">
        <v>0</v>
      </c>
      <c r="H170" s="242"/>
      <c r="I170" s="234" t="s">
        <v>304</v>
      </c>
      <c r="J170" s="245" t="b">
        <v>0</v>
      </c>
    </row>
    <row r="171" spans="1:10" ht="30" customHeight="1" x14ac:dyDescent="0.25">
      <c r="A171" s="240"/>
      <c r="B171" s="239"/>
      <c r="C171" s="170"/>
      <c r="D171" s="200"/>
      <c r="E171" s="242"/>
      <c r="F171" s="234" t="s">
        <v>303</v>
      </c>
      <c r="G171" s="243" t="b">
        <v>0</v>
      </c>
      <c r="H171" s="242"/>
      <c r="I171" s="234" t="s">
        <v>304</v>
      </c>
      <c r="J171" s="245" t="b">
        <v>0</v>
      </c>
    </row>
    <row r="172" spans="1:10" ht="30" customHeight="1" x14ac:dyDescent="0.25">
      <c r="A172" s="240"/>
      <c r="B172" s="239"/>
      <c r="C172" s="170"/>
      <c r="D172" s="200"/>
      <c r="E172" s="242"/>
      <c r="F172" s="234" t="s">
        <v>303</v>
      </c>
      <c r="G172" s="243" t="b">
        <v>0</v>
      </c>
      <c r="H172" s="242"/>
      <c r="I172" s="234" t="s">
        <v>304</v>
      </c>
      <c r="J172" s="245" t="b">
        <v>0</v>
      </c>
    </row>
    <row r="173" spans="1:10" ht="30" customHeight="1" x14ac:dyDescent="0.25">
      <c r="A173" s="240"/>
      <c r="B173" s="239"/>
      <c r="C173" s="170"/>
      <c r="D173" s="200"/>
      <c r="E173" s="242"/>
      <c r="F173" s="234" t="s">
        <v>303</v>
      </c>
      <c r="G173" s="243" t="b">
        <v>0</v>
      </c>
      <c r="H173" s="242"/>
      <c r="I173" s="234" t="s">
        <v>304</v>
      </c>
      <c r="J173" s="245" t="b">
        <v>0</v>
      </c>
    </row>
    <row r="174" spans="1:10" ht="30" customHeight="1" x14ac:dyDescent="0.25">
      <c r="A174" s="240"/>
      <c r="B174" s="239"/>
      <c r="C174" s="170"/>
      <c r="D174" s="200"/>
      <c r="E174" s="242"/>
      <c r="F174" s="234" t="s">
        <v>303</v>
      </c>
      <c r="G174" s="243" t="b">
        <v>0</v>
      </c>
      <c r="H174" s="242"/>
      <c r="I174" s="234" t="s">
        <v>304</v>
      </c>
      <c r="J174" s="245" t="b">
        <v>0</v>
      </c>
    </row>
    <row r="175" spans="1:10" ht="30" customHeight="1" x14ac:dyDescent="0.25">
      <c r="A175" s="240"/>
      <c r="B175" s="239"/>
      <c r="C175" s="170"/>
      <c r="D175" s="200"/>
      <c r="E175" s="242"/>
      <c r="F175" s="234" t="s">
        <v>303</v>
      </c>
      <c r="G175" s="243" t="b">
        <v>0</v>
      </c>
      <c r="H175" s="242"/>
      <c r="I175" s="234" t="s">
        <v>304</v>
      </c>
      <c r="J175" s="245" t="b">
        <v>0</v>
      </c>
    </row>
    <row r="176" spans="1:10" ht="30" customHeight="1" x14ac:dyDescent="0.25">
      <c r="A176" s="240"/>
      <c r="B176" s="239"/>
      <c r="C176" s="170"/>
      <c r="D176" s="200"/>
      <c r="E176" s="242"/>
      <c r="F176" s="234" t="s">
        <v>303</v>
      </c>
      <c r="G176" s="243" t="b">
        <v>0</v>
      </c>
      <c r="H176" s="242"/>
      <c r="I176" s="234" t="s">
        <v>304</v>
      </c>
      <c r="J176" s="245" t="b">
        <v>0</v>
      </c>
    </row>
    <row r="177" spans="1:10" ht="30" customHeight="1" x14ac:dyDescent="0.25">
      <c r="A177" s="240"/>
      <c r="B177" s="239"/>
      <c r="C177" s="170"/>
      <c r="D177" s="200"/>
      <c r="E177" s="242"/>
      <c r="F177" s="234" t="s">
        <v>303</v>
      </c>
      <c r="G177" s="243" t="b">
        <v>0</v>
      </c>
      <c r="H177" s="242"/>
      <c r="I177" s="234" t="s">
        <v>304</v>
      </c>
      <c r="J177" s="245" t="b">
        <v>0</v>
      </c>
    </row>
    <row r="178" spans="1:10" ht="30" customHeight="1" x14ac:dyDescent="0.25">
      <c r="A178" s="240"/>
      <c r="B178" s="239"/>
      <c r="C178" s="170"/>
      <c r="D178" s="200"/>
      <c r="E178" s="242"/>
      <c r="F178" s="234" t="s">
        <v>303</v>
      </c>
      <c r="G178" s="243" t="b">
        <v>0</v>
      </c>
      <c r="H178" s="242"/>
      <c r="I178" s="234" t="s">
        <v>304</v>
      </c>
      <c r="J178" s="245" t="b">
        <v>0</v>
      </c>
    </row>
    <row r="179" spans="1:10" ht="30" customHeight="1" x14ac:dyDescent="0.25">
      <c r="A179" s="240"/>
      <c r="B179" s="239"/>
      <c r="C179" s="170"/>
      <c r="D179" s="200"/>
      <c r="E179" s="242"/>
      <c r="F179" s="234" t="s">
        <v>303</v>
      </c>
      <c r="G179" s="243" t="b">
        <v>0</v>
      </c>
      <c r="H179" s="242"/>
      <c r="I179" s="234" t="s">
        <v>304</v>
      </c>
      <c r="J179" s="245" t="b">
        <v>0</v>
      </c>
    </row>
    <row r="180" spans="1:10" ht="30" customHeight="1" x14ac:dyDescent="0.25">
      <c r="A180" s="240"/>
      <c r="B180" s="239"/>
      <c r="C180" s="170"/>
      <c r="D180" s="200"/>
      <c r="E180" s="242"/>
      <c r="F180" s="234" t="s">
        <v>303</v>
      </c>
      <c r="G180" s="243" t="b">
        <v>0</v>
      </c>
      <c r="H180" s="242"/>
      <c r="I180" s="234" t="s">
        <v>304</v>
      </c>
      <c r="J180" s="245" t="b">
        <v>0</v>
      </c>
    </row>
    <row r="181" spans="1:10" ht="30" customHeight="1" x14ac:dyDescent="0.25">
      <c r="A181" s="240"/>
      <c r="B181" s="239"/>
      <c r="C181" s="170"/>
      <c r="D181" s="200"/>
      <c r="E181" s="242"/>
      <c r="F181" s="234" t="s">
        <v>303</v>
      </c>
      <c r="G181" s="243" t="b">
        <v>0</v>
      </c>
      <c r="H181" s="242"/>
      <c r="I181" s="234" t="s">
        <v>304</v>
      </c>
      <c r="J181" s="245" t="b">
        <v>0</v>
      </c>
    </row>
    <row r="182" spans="1:10" ht="30" customHeight="1" x14ac:dyDescent="0.25">
      <c r="A182" s="240"/>
      <c r="B182" s="239"/>
      <c r="C182" s="170"/>
      <c r="D182" s="200"/>
      <c r="E182" s="242"/>
      <c r="F182" s="234" t="s">
        <v>303</v>
      </c>
      <c r="G182" s="243" t="b">
        <v>0</v>
      </c>
      <c r="H182" s="242"/>
      <c r="I182" s="234" t="s">
        <v>304</v>
      </c>
      <c r="J182" s="245" t="b">
        <v>0</v>
      </c>
    </row>
    <row r="183" spans="1:10" ht="30" customHeight="1" x14ac:dyDescent="0.25">
      <c r="A183" s="240"/>
      <c r="B183" s="239"/>
      <c r="C183" s="170"/>
      <c r="D183" s="200"/>
      <c r="E183" s="242"/>
      <c r="F183" s="234" t="s">
        <v>303</v>
      </c>
      <c r="G183" s="243" t="b">
        <v>0</v>
      </c>
      <c r="H183" s="242"/>
      <c r="I183" s="234" t="s">
        <v>304</v>
      </c>
      <c r="J183" s="245" t="b">
        <v>0</v>
      </c>
    </row>
    <row r="184" spans="1:10" ht="30" customHeight="1" x14ac:dyDescent="0.25">
      <c r="A184" s="240"/>
      <c r="B184" s="239"/>
      <c r="C184" s="170"/>
      <c r="D184" s="200"/>
      <c r="E184" s="242"/>
      <c r="F184" s="234" t="s">
        <v>303</v>
      </c>
      <c r="G184" s="243" t="b">
        <v>0</v>
      </c>
      <c r="H184" s="242"/>
      <c r="I184" s="234" t="s">
        <v>304</v>
      </c>
      <c r="J184" s="245" t="b">
        <v>0</v>
      </c>
    </row>
    <row r="185" spans="1:10" ht="30" customHeight="1" x14ac:dyDescent="0.25">
      <c r="A185" s="240"/>
      <c r="B185" s="239"/>
      <c r="C185" s="170"/>
      <c r="D185" s="200"/>
      <c r="E185" s="242"/>
      <c r="F185" s="234" t="s">
        <v>303</v>
      </c>
      <c r="G185" s="243" t="b">
        <v>0</v>
      </c>
      <c r="H185" s="242"/>
      <c r="I185" s="234" t="s">
        <v>304</v>
      </c>
      <c r="J185" s="245" t="b">
        <v>0</v>
      </c>
    </row>
    <row r="186" spans="1:10" ht="30" customHeight="1" x14ac:dyDescent="0.25">
      <c r="A186" s="240"/>
      <c r="B186" s="239"/>
      <c r="C186" s="170"/>
      <c r="D186" s="200"/>
      <c r="E186" s="242"/>
      <c r="F186" s="234" t="s">
        <v>303</v>
      </c>
      <c r="G186" s="243" t="b">
        <v>0</v>
      </c>
      <c r="H186" s="242"/>
      <c r="I186" s="234" t="s">
        <v>304</v>
      </c>
      <c r="J186" s="245" t="b">
        <v>0</v>
      </c>
    </row>
    <row r="187" spans="1:10" ht="30" customHeight="1" x14ac:dyDescent="0.25">
      <c r="A187" s="240"/>
      <c r="B187" s="239"/>
      <c r="C187" s="170"/>
      <c r="D187" s="200"/>
      <c r="E187" s="242"/>
      <c r="F187" s="234" t="s">
        <v>303</v>
      </c>
      <c r="G187" s="243" t="b">
        <v>0</v>
      </c>
      <c r="H187" s="242"/>
      <c r="I187" s="234" t="s">
        <v>304</v>
      </c>
      <c r="J187" s="245" t="b">
        <v>0</v>
      </c>
    </row>
    <row r="188" spans="1:10" ht="30" customHeight="1" x14ac:dyDescent="0.25">
      <c r="A188" s="240"/>
      <c r="B188" s="239"/>
      <c r="C188" s="170"/>
      <c r="D188" s="200"/>
      <c r="E188" s="242"/>
      <c r="F188" s="234" t="s">
        <v>303</v>
      </c>
      <c r="G188" s="243" t="b">
        <v>0</v>
      </c>
      <c r="H188" s="242"/>
      <c r="I188" s="234" t="s">
        <v>304</v>
      </c>
      <c r="J188" s="245" t="b">
        <v>0</v>
      </c>
    </row>
    <row r="189" spans="1:10" ht="30" customHeight="1" x14ac:dyDescent="0.25">
      <c r="A189" s="240"/>
      <c r="B189" s="239"/>
      <c r="C189" s="170"/>
      <c r="D189" s="200"/>
      <c r="E189" s="242"/>
      <c r="F189" s="234" t="s">
        <v>303</v>
      </c>
      <c r="G189" s="243" t="b">
        <v>0</v>
      </c>
      <c r="H189" s="242"/>
      <c r="I189" s="234" t="s">
        <v>304</v>
      </c>
      <c r="J189" s="245" t="b">
        <v>0</v>
      </c>
    </row>
    <row r="190" spans="1:10" ht="30" customHeight="1" x14ac:dyDescent="0.25">
      <c r="A190" s="240"/>
      <c r="B190" s="239"/>
      <c r="C190" s="170"/>
      <c r="D190" s="200"/>
      <c r="E190" s="242"/>
      <c r="F190" s="234" t="s">
        <v>303</v>
      </c>
      <c r="G190" s="243" t="b">
        <v>0</v>
      </c>
      <c r="H190" s="242"/>
      <c r="I190" s="234" t="s">
        <v>304</v>
      </c>
      <c r="J190" s="245" t="b">
        <v>0</v>
      </c>
    </row>
    <row r="191" spans="1:10" ht="30" customHeight="1" x14ac:dyDescent="0.25">
      <c r="A191" s="240"/>
      <c r="B191" s="239"/>
      <c r="C191" s="170"/>
      <c r="D191" s="200"/>
      <c r="E191" s="242"/>
      <c r="F191" s="234" t="s">
        <v>303</v>
      </c>
      <c r="G191" s="243" t="b">
        <v>0</v>
      </c>
      <c r="H191" s="242"/>
      <c r="I191" s="234" t="s">
        <v>304</v>
      </c>
      <c r="J191" s="245" t="b">
        <v>0</v>
      </c>
    </row>
    <row r="192" spans="1:10" ht="30" customHeight="1" x14ac:dyDescent="0.25">
      <c r="A192" s="240"/>
      <c r="B192" s="239"/>
      <c r="C192" s="170"/>
      <c r="D192" s="200"/>
      <c r="E192" s="242"/>
      <c r="F192" s="234" t="s">
        <v>303</v>
      </c>
      <c r="G192" s="243" t="b">
        <v>0</v>
      </c>
      <c r="H192" s="242"/>
      <c r="I192" s="234" t="s">
        <v>304</v>
      </c>
      <c r="J192" s="245" t="b">
        <v>0</v>
      </c>
    </row>
    <row r="193" spans="1:10" ht="30" customHeight="1" x14ac:dyDescent="0.25">
      <c r="A193" s="240"/>
      <c r="B193" s="239"/>
      <c r="C193" s="170"/>
      <c r="D193" s="200"/>
      <c r="E193" s="242"/>
      <c r="F193" s="234" t="s">
        <v>303</v>
      </c>
      <c r="G193" s="243" t="b">
        <v>0</v>
      </c>
      <c r="H193" s="242"/>
      <c r="I193" s="234" t="s">
        <v>304</v>
      </c>
      <c r="J193" s="245" t="b">
        <v>0</v>
      </c>
    </row>
    <row r="194" spans="1:10" ht="30" customHeight="1" x14ac:dyDescent="0.25">
      <c r="A194" s="240"/>
      <c r="B194" s="239"/>
      <c r="C194" s="170"/>
      <c r="D194" s="200"/>
      <c r="E194" s="242"/>
      <c r="F194" s="234" t="s">
        <v>303</v>
      </c>
      <c r="G194" s="243" t="b">
        <v>0</v>
      </c>
      <c r="H194" s="242"/>
      <c r="I194" s="234" t="s">
        <v>304</v>
      </c>
      <c r="J194" s="245" t="b">
        <v>0</v>
      </c>
    </row>
    <row r="195" spans="1:10" ht="30" customHeight="1" x14ac:dyDescent="0.25">
      <c r="A195" s="240"/>
      <c r="B195" s="239"/>
      <c r="C195" s="170"/>
      <c r="D195" s="200"/>
      <c r="E195" s="242"/>
      <c r="F195" s="234" t="s">
        <v>303</v>
      </c>
      <c r="G195" s="243" t="b">
        <v>0</v>
      </c>
      <c r="H195" s="242"/>
      <c r="I195" s="234" t="s">
        <v>304</v>
      </c>
      <c r="J195" s="245" t="b">
        <v>0</v>
      </c>
    </row>
    <row r="196" spans="1:10" ht="30" customHeight="1" x14ac:dyDescent="0.25">
      <c r="A196" s="240"/>
      <c r="B196" s="239"/>
      <c r="C196" s="170"/>
      <c r="D196" s="200"/>
      <c r="E196" s="242"/>
      <c r="F196" s="234" t="s">
        <v>303</v>
      </c>
      <c r="G196" s="243" t="b">
        <v>0</v>
      </c>
      <c r="H196" s="242"/>
      <c r="I196" s="234" t="s">
        <v>304</v>
      </c>
      <c r="J196" s="245" t="b">
        <v>0</v>
      </c>
    </row>
    <row r="197" spans="1:10" ht="30" customHeight="1" x14ac:dyDescent="0.25">
      <c r="A197" s="240"/>
      <c r="B197" s="239"/>
      <c r="C197" s="170"/>
      <c r="D197" s="200"/>
      <c r="E197" s="242"/>
      <c r="F197" s="234" t="s">
        <v>303</v>
      </c>
      <c r="G197" s="243" t="b">
        <v>0</v>
      </c>
      <c r="H197" s="242"/>
      <c r="I197" s="234" t="s">
        <v>304</v>
      </c>
      <c r="J197" s="245" t="b">
        <v>0</v>
      </c>
    </row>
    <row r="198" spans="1:10" ht="30" customHeight="1" x14ac:dyDescent="0.25">
      <c r="A198" s="240"/>
      <c r="B198" s="239"/>
      <c r="C198" s="170"/>
      <c r="D198" s="200"/>
      <c r="E198" s="242"/>
      <c r="F198" s="234" t="s">
        <v>303</v>
      </c>
      <c r="G198" s="243" t="b">
        <v>0</v>
      </c>
      <c r="H198" s="242"/>
      <c r="I198" s="234" t="s">
        <v>304</v>
      </c>
      <c r="J198" s="245" t="b">
        <v>0</v>
      </c>
    </row>
    <row r="199" spans="1:10" ht="30" customHeight="1" x14ac:dyDescent="0.25">
      <c r="A199" s="240"/>
      <c r="B199" s="239"/>
      <c r="C199" s="170"/>
      <c r="D199" s="200"/>
      <c r="E199" s="242"/>
      <c r="F199" s="234" t="s">
        <v>303</v>
      </c>
      <c r="G199" s="243" t="b">
        <v>0</v>
      </c>
      <c r="H199" s="242"/>
      <c r="I199" s="234" t="s">
        <v>304</v>
      </c>
      <c r="J199" s="245" t="b">
        <v>0</v>
      </c>
    </row>
    <row r="200" spans="1:10" ht="30" customHeight="1" x14ac:dyDescent="0.25">
      <c r="A200" s="240"/>
      <c r="B200" s="239"/>
      <c r="C200" s="170"/>
      <c r="D200" s="200"/>
      <c r="E200" s="242"/>
      <c r="F200" s="234" t="s">
        <v>303</v>
      </c>
      <c r="G200" s="243" t="b">
        <v>0</v>
      </c>
      <c r="H200" s="242"/>
      <c r="I200" s="234" t="s">
        <v>304</v>
      </c>
      <c r="J200" s="245" t="b">
        <v>0</v>
      </c>
    </row>
    <row r="201" spans="1:10" ht="30" customHeight="1" x14ac:dyDescent="0.25">
      <c r="A201" s="240"/>
      <c r="B201" s="239"/>
      <c r="C201" s="170"/>
      <c r="D201" s="200"/>
      <c r="E201" s="242"/>
      <c r="F201" s="234" t="s">
        <v>303</v>
      </c>
      <c r="G201" s="243" t="b">
        <v>0</v>
      </c>
      <c r="H201" s="242"/>
      <c r="I201" s="234" t="s">
        <v>304</v>
      </c>
      <c r="J201" s="245" t="b">
        <v>0</v>
      </c>
    </row>
    <row r="202" spans="1:10" ht="30" customHeight="1" x14ac:dyDescent="0.25">
      <c r="A202" s="240"/>
      <c r="B202" s="239"/>
      <c r="C202" s="170"/>
      <c r="D202" s="200"/>
      <c r="E202" s="242"/>
      <c r="F202" s="234" t="s">
        <v>303</v>
      </c>
      <c r="G202" s="243" t="b">
        <v>0</v>
      </c>
      <c r="H202" s="242"/>
      <c r="I202" s="234" t="s">
        <v>304</v>
      </c>
      <c r="J202" s="245" t="b">
        <v>0</v>
      </c>
    </row>
    <row r="203" spans="1:10" ht="30" customHeight="1" x14ac:dyDescent="0.25">
      <c r="A203" s="240"/>
      <c r="B203" s="239"/>
      <c r="C203" s="170"/>
      <c r="D203" s="200"/>
      <c r="E203" s="242"/>
      <c r="F203" s="234" t="s">
        <v>303</v>
      </c>
      <c r="G203" s="243" t="b">
        <v>0</v>
      </c>
      <c r="H203" s="242"/>
      <c r="I203" s="234" t="s">
        <v>304</v>
      </c>
      <c r="J203" s="245" t="b">
        <v>0</v>
      </c>
    </row>
    <row r="204" spans="1:10" ht="30" customHeight="1" x14ac:dyDescent="0.25">
      <c r="A204" s="240"/>
      <c r="B204" s="239"/>
      <c r="C204" s="170"/>
      <c r="D204" s="200"/>
      <c r="E204" s="242"/>
      <c r="F204" s="234" t="s">
        <v>303</v>
      </c>
      <c r="G204" s="243" t="b">
        <v>0</v>
      </c>
      <c r="H204" s="242"/>
      <c r="I204" s="234" t="s">
        <v>304</v>
      </c>
      <c r="J204" s="245" t="b">
        <v>0</v>
      </c>
    </row>
    <row r="205" spans="1:10" ht="30" customHeight="1" x14ac:dyDescent="0.25">
      <c r="A205" s="240"/>
      <c r="B205" s="239"/>
      <c r="C205" s="170"/>
      <c r="D205" s="200"/>
      <c r="E205" s="242"/>
      <c r="F205" s="234" t="s">
        <v>303</v>
      </c>
      <c r="G205" s="243" t="b">
        <v>0</v>
      </c>
      <c r="H205" s="242"/>
      <c r="I205" s="234" t="s">
        <v>304</v>
      </c>
      <c r="J205" s="245" t="b">
        <v>0</v>
      </c>
    </row>
    <row r="206" spans="1:10" ht="30" customHeight="1" x14ac:dyDescent="0.25">
      <c r="A206" s="240"/>
      <c r="B206" s="239"/>
      <c r="C206" s="170"/>
      <c r="D206" s="200"/>
      <c r="E206" s="242"/>
      <c r="F206" s="234" t="s">
        <v>303</v>
      </c>
      <c r="G206" s="243" t="b">
        <v>0</v>
      </c>
      <c r="H206" s="242"/>
      <c r="I206" s="234" t="s">
        <v>304</v>
      </c>
      <c r="J206" s="245" t="b">
        <v>0</v>
      </c>
    </row>
  </sheetData>
  <sheetProtection algorithmName="SHA-512" hashValue="QMDXcIG8YwtU4Jni5Kryr4GrHwEcPnIjuScDJu7I6opDNSXlaaBItUnz9WXybKtF9qhqgqyU6pMkqaXoQAOu4Q==" saltValue="2VqWJ5dgL77VxqQa/kwpcg==" spinCount="100000" sheet="1" objects="1" scenarios="1"/>
  <mergeCells count="26">
    <mergeCell ref="A2:J2"/>
    <mergeCell ref="A1:J1"/>
    <mergeCell ref="B32:B35"/>
    <mergeCell ref="A10:B10"/>
    <mergeCell ref="A27:A28"/>
    <mergeCell ref="A25:A26"/>
    <mergeCell ref="A32:A35"/>
    <mergeCell ref="B21:B24"/>
    <mergeCell ref="A21:A24"/>
    <mergeCell ref="A19:A20"/>
    <mergeCell ref="B19:B20"/>
    <mergeCell ref="B30:B31"/>
    <mergeCell ref="A30:A31"/>
    <mergeCell ref="B27:B28"/>
    <mergeCell ref="B25:B26"/>
    <mergeCell ref="B12:B13"/>
    <mergeCell ref="B14:B15"/>
    <mergeCell ref="B16:B17"/>
    <mergeCell ref="A7:J8"/>
    <mergeCell ref="A16:A17"/>
    <mergeCell ref="A14:A15"/>
    <mergeCell ref="A3:J3"/>
    <mergeCell ref="A6:J6"/>
    <mergeCell ref="A12:A13"/>
    <mergeCell ref="A4:J4"/>
    <mergeCell ref="C10:J10"/>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showInputMessage="1" showErrorMessage="1" xr:uid="{17C002C6-C739-4264-AC8E-BABFFCF3B418}">
          <x14:formula1>
            <xm:f>'Lookup References'!$A$2:$A$200</xm:f>
          </x14:formula1>
          <xm:sqref>C12:C206</xm:sqref>
        </x14:dataValidation>
        <x14:dataValidation type="list" showInputMessage="1" showErrorMessage="1" xr:uid="{A0B51FD4-83EE-4489-8ABD-9D266B020217}">
          <x14:formula1>
            <xm:f>'Lookup References'!$B$3:$B$8</xm:f>
          </x14:formula1>
          <xm:sqref>D12:D206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9ECE8-DFAA-4902-A6CE-23D62A502CA5}">
  <dimension ref="A1:J200"/>
  <sheetViews>
    <sheetView topLeftCell="A6" workbookViewId="0">
      <selection activeCell="A33" sqref="A33"/>
    </sheetView>
  </sheetViews>
  <sheetFormatPr defaultRowHeight="15.75" x14ac:dyDescent="0.25"/>
  <cols>
    <col min="1" max="1" width="10.33203125" style="174" bestFit="1" customWidth="1"/>
    <col min="2" max="2" width="46.5" style="145" customWidth="1"/>
    <col min="3" max="3" width="32.83203125" customWidth="1"/>
    <col min="4" max="4" width="11.83203125" bestFit="1" customWidth="1"/>
    <col min="5" max="5" width="13.6640625" customWidth="1"/>
    <col min="6" max="6" width="11.33203125" bestFit="1" customWidth="1"/>
    <col min="7" max="8" width="14.5" customWidth="1"/>
    <col min="9" max="9" width="11.33203125" bestFit="1" customWidth="1"/>
    <col min="10" max="10" width="14" customWidth="1"/>
  </cols>
  <sheetData>
    <row r="1" spans="1:10" ht="18.75" x14ac:dyDescent="0.3">
      <c r="A1" s="564" t="s">
        <v>689</v>
      </c>
      <c r="B1" s="565"/>
      <c r="C1" s="565"/>
      <c r="D1" s="565"/>
      <c r="E1" s="565"/>
      <c r="F1" s="565"/>
      <c r="G1" s="565"/>
      <c r="H1" s="565"/>
      <c r="I1" s="566"/>
      <c r="J1" s="145"/>
    </row>
    <row r="2" spans="1:10" ht="26.1" customHeight="1" x14ac:dyDescent="0.2">
      <c r="A2" s="567" t="s">
        <v>697</v>
      </c>
      <c r="B2" s="567"/>
      <c r="C2" s="567"/>
      <c r="D2" s="567"/>
      <c r="E2" s="567"/>
      <c r="F2" s="567"/>
      <c r="G2" s="567"/>
      <c r="H2" s="567"/>
      <c r="I2" s="567"/>
      <c r="J2" s="567"/>
    </row>
    <row r="3" spans="1:10" x14ac:dyDescent="0.25">
      <c r="A3" s="199" t="s">
        <v>690</v>
      </c>
      <c r="C3" s="173"/>
      <c r="D3" s="145"/>
      <c r="E3" s="145"/>
      <c r="F3" s="145"/>
      <c r="G3" s="145"/>
      <c r="H3" s="145"/>
      <c r="I3" s="145"/>
      <c r="J3" s="145"/>
    </row>
    <row r="4" spans="1:10" x14ac:dyDescent="0.25">
      <c r="A4" s="568" t="s">
        <v>327</v>
      </c>
      <c r="B4" s="569"/>
      <c r="C4" s="570" t="s">
        <v>295</v>
      </c>
      <c r="D4" s="570"/>
      <c r="E4" s="570"/>
      <c r="F4" s="570"/>
      <c r="G4" s="570"/>
      <c r="H4" s="570"/>
      <c r="I4" s="570"/>
      <c r="J4" s="570"/>
    </row>
    <row r="5" spans="1:10" ht="92.45" customHeight="1" x14ac:dyDescent="0.25">
      <c r="A5" s="175" t="s">
        <v>335</v>
      </c>
      <c r="B5" s="176" t="s">
        <v>671</v>
      </c>
      <c r="C5" s="147" t="s">
        <v>296</v>
      </c>
      <c r="D5" s="147" t="s">
        <v>297</v>
      </c>
      <c r="E5" s="148" t="s">
        <v>298</v>
      </c>
      <c r="F5" s="147" t="s">
        <v>299</v>
      </c>
      <c r="G5" s="147" t="s">
        <v>300</v>
      </c>
      <c r="H5" s="148" t="s">
        <v>301</v>
      </c>
      <c r="I5" s="147" t="s">
        <v>299</v>
      </c>
      <c r="J5" s="147" t="s">
        <v>300</v>
      </c>
    </row>
    <row r="6" spans="1:10" ht="30" customHeight="1" x14ac:dyDescent="0.25">
      <c r="A6" s="562" t="s">
        <v>336</v>
      </c>
      <c r="B6" s="558" t="s">
        <v>672</v>
      </c>
      <c r="C6" s="170"/>
      <c r="D6" s="170"/>
      <c r="E6" s="178" t="e" cm="1">
        <f t="array" ref="E6">IF(#REF!=" "," ",IF(#REF!='Lookup References'!D3,MATCH(C6,'Any Class'!A12:A209,'Any Class'!B12:B209),IF(#REF!='Lookup References'!D4,VLOOKUP(C6,'Any Class'!A12:A209,'Any Class'!B12:B209,TRUE))))</f>
        <v>#REF!</v>
      </c>
      <c r="F6" s="149" t="s">
        <v>303</v>
      </c>
      <c r="G6" s="149" t="b">
        <v>0</v>
      </c>
      <c r="H6" s="149"/>
      <c r="I6" s="149" t="s">
        <v>304</v>
      </c>
      <c r="J6" s="149" t="b">
        <v>0</v>
      </c>
    </row>
    <row r="7" spans="1:10" ht="30" customHeight="1" x14ac:dyDescent="0.25">
      <c r="A7" s="563"/>
      <c r="B7" s="558"/>
      <c r="C7" s="170"/>
      <c r="D7" s="170"/>
      <c r="E7" s="172"/>
      <c r="F7" s="150" t="s">
        <v>303</v>
      </c>
      <c r="G7" s="150" t="b">
        <v>0</v>
      </c>
      <c r="H7" s="150"/>
      <c r="I7" s="150" t="s">
        <v>304</v>
      </c>
      <c r="J7" s="150" t="b">
        <v>0</v>
      </c>
    </row>
    <row r="8" spans="1:10" ht="30" customHeight="1" x14ac:dyDescent="0.25">
      <c r="A8" s="562" t="s">
        <v>337</v>
      </c>
      <c r="B8" s="558" t="s">
        <v>642</v>
      </c>
      <c r="C8" s="170"/>
      <c r="D8" s="170"/>
      <c r="E8" s="171"/>
      <c r="F8" s="149" t="s">
        <v>303</v>
      </c>
      <c r="G8" s="149" t="b">
        <v>0</v>
      </c>
      <c r="H8" s="149"/>
      <c r="I8" s="149" t="s">
        <v>304</v>
      </c>
      <c r="J8" s="149" t="b">
        <v>0</v>
      </c>
    </row>
    <row r="9" spans="1:10" ht="30" customHeight="1" x14ac:dyDescent="0.25">
      <c r="A9" s="563"/>
      <c r="B9" s="558"/>
      <c r="C9" s="170"/>
      <c r="D9" s="170"/>
      <c r="E9" s="172"/>
      <c r="F9" s="150" t="s">
        <v>303</v>
      </c>
      <c r="G9" s="150" t="b">
        <v>0</v>
      </c>
      <c r="H9" s="150"/>
      <c r="I9" s="150" t="s">
        <v>304</v>
      </c>
      <c r="J9" s="150" t="b">
        <v>0</v>
      </c>
    </row>
    <row r="10" spans="1:10" ht="30" customHeight="1" x14ac:dyDescent="0.25">
      <c r="A10" s="559" t="s">
        <v>338</v>
      </c>
      <c r="B10" s="558" t="s">
        <v>643</v>
      </c>
      <c r="C10" s="170"/>
      <c r="D10" s="170"/>
      <c r="E10" s="171"/>
      <c r="F10" s="149" t="s">
        <v>303</v>
      </c>
      <c r="G10" s="149" t="b">
        <v>0</v>
      </c>
      <c r="H10" s="149"/>
      <c r="I10" s="149" t="s">
        <v>304</v>
      </c>
      <c r="J10" s="149" t="b">
        <v>0</v>
      </c>
    </row>
    <row r="11" spans="1:10" ht="30" customHeight="1" x14ac:dyDescent="0.25">
      <c r="A11" s="561"/>
      <c r="B11" s="558"/>
      <c r="C11" s="170"/>
      <c r="D11" s="170"/>
      <c r="E11" s="171"/>
      <c r="F11" s="149" t="s">
        <v>303</v>
      </c>
      <c r="G11" s="149" t="b">
        <v>0</v>
      </c>
      <c r="H11" s="149"/>
      <c r="I11" s="149" t="s">
        <v>304</v>
      </c>
      <c r="J11" s="149" t="b">
        <v>0</v>
      </c>
    </row>
    <row r="12" spans="1:10" ht="30" customHeight="1" x14ac:dyDescent="0.25">
      <c r="A12" s="175" t="s">
        <v>339</v>
      </c>
      <c r="B12" s="177" t="s">
        <v>346</v>
      </c>
      <c r="C12" s="170"/>
      <c r="D12" s="170"/>
      <c r="E12" s="171"/>
      <c r="F12" s="149" t="s">
        <v>303</v>
      </c>
      <c r="G12" s="149" t="b">
        <v>0</v>
      </c>
      <c r="H12" s="149"/>
      <c r="I12" s="149" t="s">
        <v>304</v>
      </c>
      <c r="J12" s="149" t="b">
        <v>0</v>
      </c>
    </row>
    <row r="13" spans="1:10" ht="30" customHeight="1" x14ac:dyDescent="0.25">
      <c r="A13" s="562" t="s">
        <v>340</v>
      </c>
      <c r="B13" s="555" t="s">
        <v>644</v>
      </c>
      <c r="C13" s="170"/>
      <c r="D13" s="170"/>
      <c r="E13" s="171"/>
      <c r="F13" s="149" t="s">
        <v>303</v>
      </c>
      <c r="G13" s="149" t="b">
        <v>0</v>
      </c>
      <c r="H13" s="149"/>
      <c r="I13" s="149" t="s">
        <v>304</v>
      </c>
      <c r="J13" s="149" t="b">
        <v>0</v>
      </c>
    </row>
    <row r="14" spans="1:10" ht="30" customHeight="1" x14ac:dyDescent="0.25">
      <c r="A14" s="563"/>
      <c r="B14" s="556"/>
      <c r="C14" s="170"/>
      <c r="D14" s="170"/>
      <c r="E14" s="171"/>
      <c r="F14" s="149" t="s">
        <v>303</v>
      </c>
      <c r="G14" s="149" t="b">
        <v>0</v>
      </c>
      <c r="H14" s="149"/>
      <c r="I14" s="149" t="s">
        <v>304</v>
      </c>
      <c r="J14" s="149" t="b">
        <v>0</v>
      </c>
    </row>
    <row r="15" spans="1:10" ht="30" customHeight="1" x14ac:dyDescent="0.25">
      <c r="A15" s="559" t="s">
        <v>341</v>
      </c>
      <c r="B15" s="558" t="s">
        <v>696</v>
      </c>
      <c r="C15" s="170"/>
      <c r="D15" s="170"/>
      <c r="E15" s="171"/>
      <c r="F15" s="149" t="s">
        <v>303</v>
      </c>
      <c r="G15" s="149" t="b">
        <v>0</v>
      </c>
      <c r="H15" s="149"/>
      <c r="I15" s="149" t="s">
        <v>304</v>
      </c>
      <c r="J15" s="149" t="b">
        <v>0</v>
      </c>
    </row>
    <row r="16" spans="1:10" ht="30" customHeight="1" x14ac:dyDescent="0.25">
      <c r="A16" s="560"/>
      <c r="B16" s="558"/>
      <c r="C16" s="170"/>
      <c r="D16" s="170"/>
      <c r="E16" s="171"/>
      <c r="F16" s="149" t="s">
        <v>303</v>
      </c>
      <c r="G16" s="149" t="b">
        <v>0</v>
      </c>
      <c r="H16" s="149"/>
      <c r="I16" s="149" t="s">
        <v>304</v>
      </c>
      <c r="J16" s="149" t="b">
        <v>0</v>
      </c>
    </row>
    <row r="17" spans="1:10" ht="30" customHeight="1" x14ac:dyDescent="0.25">
      <c r="A17" s="560"/>
      <c r="B17" s="558"/>
      <c r="C17" s="170"/>
      <c r="D17" s="170"/>
      <c r="E17" s="171"/>
      <c r="F17" s="149" t="s">
        <v>303</v>
      </c>
      <c r="G17" s="149" t="b">
        <v>0</v>
      </c>
      <c r="H17" s="149"/>
      <c r="I17" s="149" t="s">
        <v>304</v>
      </c>
      <c r="J17" s="149" t="b">
        <v>0</v>
      </c>
    </row>
    <row r="18" spans="1:10" ht="30" customHeight="1" x14ac:dyDescent="0.25">
      <c r="A18" s="561"/>
      <c r="B18" s="558"/>
      <c r="C18" s="170"/>
      <c r="D18" s="170"/>
      <c r="E18" s="171"/>
      <c r="F18" s="149" t="s">
        <v>303</v>
      </c>
      <c r="G18" s="149" t="b">
        <v>0</v>
      </c>
      <c r="H18" s="149"/>
      <c r="I18" s="149" t="s">
        <v>304</v>
      </c>
      <c r="J18" s="149" t="b">
        <v>0</v>
      </c>
    </row>
    <row r="19" spans="1:10" ht="30" customHeight="1" x14ac:dyDescent="0.25">
      <c r="A19" s="562" t="s">
        <v>342</v>
      </c>
      <c r="B19" s="558" t="s">
        <v>694</v>
      </c>
      <c r="C19" s="170"/>
      <c r="D19" s="170"/>
      <c r="E19" s="171"/>
      <c r="F19" s="149" t="s">
        <v>303</v>
      </c>
      <c r="G19" s="149" t="b">
        <v>0</v>
      </c>
      <c r="H19" s="149"/>
      <c r="I19" s="149" t="s">
        <v>304</v>
      </c>
      <c r="J19" s="149" t="b">
        <v>0</v>
      </c>
    </row>
    <row r="20" spans="1:10" ht="30" customHeight="1" x14ac:dyDescent="0.25">
      <c r="A20" s="563"/>
      <c r="B20" s="558"/>
      <c r="C20" s="170"/>
      <c r="D20" s="170"/>
      <c r="E20" s="171"/>
      <c r="F20" s="149" t="s">
        <v>303</v>
      </c>
      <c r="G20" s="149" t="b">
        <v>0</v>
      </c>
      <c r="H20" s="149"/>
      <c r="I20" s="149" t="s">
        <v>304</v>
      </c>
      <c r="J20" s="149" t="b">
        <v>0</v>
      </c>
    </row>
    <row r="21" spans="1:10" ht="30" customHeight="1" x14ac:dyDescent="0.25">
      <c r="A21" s="559" t="s">
        <v>343</v>
      </c>
      <c r="B21" s="558" t="s">
        <v>695</v>
      </c>
      <c r="C21" s="170"/>
      <c r="D21" s="170"/>
      <c r="E21" s="171"/>
      <c r="F21" s="149" t="s">
        <v>303</v>
      </c>
      <c r="G21" s="149" t="b">
        <v>0</v>
      </c>
      <c r="H21" s="149"/>
      <c r="I21" s="149" t="s">
        <v>304</v>
      </c>
      <c r="J21" s="149" t="b">
        <v>0</v>
      </c>
    </row>
    <row r="22" spans="1:10" ht="30" customHeight="1" x14ac:dyDescent="0.25">
      <c r="A22" s="561"/>
      <c r="B22" s="558"/>
      <c r="C22" s="170"/>
      <c r="D22" s="170"/>
      <c r="E22" s="171"/>
      <c r="F22" s="149" t="s">
        <v>303</v>
      </c>
      <c r="G22" s="149" t="b">
        <v>0</v>
      </c>
      <c r="H22" s="149"/>
      <c r="I22" s="149" t="s">
        <v>304</v>
      </c>
      <c r="J22" s="149" t="b">
        <v>0</v>
      </c>
    </row>
    <row r="23" spans="1:10" ht="30" customHeight="1" x14ac:dyDescent="0.25">
      <c r="A23" s="175" t="s">
        <v>344</v>
      </c>
      <c r="B23" s="177" t="s">
        <v>346</v>
      </c>
      <c r="C23" s="170"/>
      <c r="D23" s="170"/>
      <c r="E23" s="171"/>
      <c r="F23" s="149" t="s">
        <v>303</v>
      </c>
      <c r="G23" s="149" t="b">
        <v>0</v>
      </c>
      <c r="H23" s="149"/>
      <c r="I23" s="149" t="s">
        <v>304</v>
      </c>
      <c r="J23" s="149" t="b">
        <v>0</v>
      </c>
    </row>
    <row r="24" spans="1:10" ht="30" customHeight="1" x14ac:dyDescent="0.25">
      <c r="A24" s="553" t="s">
        <v>345</v>
      </c>
      <c r="B24" s="555" t="s">
        <v>644</v>
      </c>
      <c r="C24" s="170"/>
      <c r="D24" s="170"/>
      <c r="E24" s="171"/>
      <c r="F24" s="149" t="s">
        <v>303</v>
      </c>
      <c r="G24" s="149" t="b">
        <v>0</v>
      </c>
      <c r="H24" s="149"/>
      <c r="I24" s="149" t="s">
        <v>304</v>
      </c>
      <c r="J24" s="149" t="b">
        <v>0</v>
      </c>
    </row>
    <row r="25" spans="1:10" ht="30" customHeight="1" x14ac:dyDescent="0.25">
      <c r="A25" s="554"/>
      <c r="B25" s="556"/>
      <c r="C25" s="170"/>
      <c r="D25" s="170"/>
      <c r="E25" s="171"/>
      <c r="F25" s="149" t="s">
        <v>303</v>
      </c>
      <c r="G25" s="149" t="b">
        <v>0</v>
      </c>
      <c r="H25" s="149"/>
      <c r="I25" s="149" t="s">
        <v>304</v>
      </c>
      <c r="J25" s="149" t="b">
        <v>0</v>
      </c>
    </row>
    <row r="26" spans="1:10" ht="30" customHeight="1" x14ac:dyDescent="0.25">
      <c r="A26" s="557" t="s">
        <v>347</v>
      </c>
      <c r="B26" s="558" t="s">
        <v>696</v>
      </c>
      <c r="C26" s="170"/>
      <c r="D26" s="170"/>
      <c r="E26" s="171"/>
      <c r="F26" s="149" t="s">
        <v>303</v>
      </c>
      <c r="G26" s="149" t="b">
        <v>0</v>
      </c>
      <c r="H26" s="149"/>
      <c r="I26" s="149" t="s">
        <v>304</v>
      </c>
      <c r="J26" s="149" t="b">
        <v>0</v>
      </c>
    </row>
    <row r="27" spans="1:10" ht="30" customHeight="1" x14ac:dyDescent="0.25">
      <c r="A27" s="557"/>
      <c r="B27" s="558"/>
      <c r="C27" s="170"/>
      <c r="D27" s="170"/>
      <c r="E27" s="171"/>
      <c r="F27" s="149" t="s">
        <v>303</v>
      </c>
      <c r="G27" s="149" t="b">
        <v>0</v>
      </c>
      <c r="H27" s="149"/>
      <c r="I27" s="149" t="s">
        <v>304</v>
      </c>
      <c r="J27" s="149" t="b">
        <v>0</v>
      </c>
    </row>
    <row r="28" spans="1:10" ht="30" customHeight="1" x14ac:dyDescent="0.25">
      <c r="A28" s="557"/>
      <c r="B28" s="558"/>
      <c r="C28" s="170"/>
      <c r="D28" s="170"/>
      <c r="E28" s="171"/>
      <c r="F28" s="149" t="s">
        <v>303</v>
      </c>
      <c r="G28" s="149" t="b">
        <v>0</v>
      </c>
      <c r="H28" s="149"/>
      <c r="I28" s="149" t="s">
        <v>304</v>
      </c>
      <c r="J28" s="149" t="b">
        <v>0</v>
      </c>
    </row>
    <row r="29" spans="1:10" ht="30" customHeight="1" x14ac:dyDescent="0.25">
      <c r="A29" s="557"/>
      <c r="B29" s="558"/>
      <c r="C29" s="170"/>
      <c r="D29" s="170"/>
      <c r="E29" s="171"/>
      <c r="F29" s="149" t="s">
        <v>303</v>
      </c>
      <c r="G29" s="149" t="b">
        <v>0</v>
      </c>
      <c r="H29" s="149"/>
      <c r="I29" s="149" t="s">
        <v>304</v>
      </c>
      <c r="J29" s="149" t="b">
        <v>0</v>
      </c>
    </row>
    <row r="30" spans="1:10" ht="30" customHeight="1" x14ac:dyDescent="0.25">
      <c r="A30" s="195" t="s">
        <v>673</v>
      </c>
      <c r="C30" s="170"/>
      <c r="D30" s="170"/>
      <c r="E30" s="171"/>
      <c r="F30" s="149" t="s">
        <v>303</v>
      </c>
      <c r="G30" s="149" t="b">
        <v>0</v>
      </c>
      <c r="H30" s="149"/>
      <c r="I30" s="149" t="s">
        <v>304</v>
      </c>
      <c r="J30" s="149" t="b">
        <v>0</v>
      </c>
    </row>
    <row r="31" spans="1:10" ht="30" customHeight="1" x14ac:dyDescent="0.25">
      <c r="A31" s="195" t="s">
        <v>674</v>
      </c>
      <c r="C31" s="170"/>
      <c r="D31" s="170"/>
      <c r="E31" s="171"/>
      <c r="F31" s="149" t="s">
        <v>303</v>
      </c>
      <c r="G31" s="149" t="b">
        <v>0</v>
      </c>
      <c r="H31" s="149"/>
      <c r="I31" s="149" t="s">
        <v>304</v>
      </c>
      <c r="J31" s="149" t="b">
        <v>0</v>
      </c>
    </row>
    <row r="32" spans="1:10" ht="30" customHeight="1" x14ac:dyDescent="0.25">
      <c r="A32" s="174" t="s">
        <v>675</v>
      </c>
      <c r="C32" s="170"/>
      <c r="D32" s="170"/>
      <c r="E32" s="171"/>
      <c r="F32" s="149" t="s">
        <v>303</v>
      </c>
      <c r="G32" s="149" t="b">
        <v>0</v>
      </c>
      <c r="H32" s="149"/>
      <c r="I32" s="149" t="s">
        <v>304</v>
      </c>
      <c r="J32" s="149" t="b">
        <v>0</v>
      </c>
    </row>
    <row r="33" spans="1:10" ht="30" customHeight="1" x14ac:dyDescent="0.25">
      <c r="A33" s="196" t="s">
        <v>645</v>
      </c>
      <c r="C33" s="170"/>
      <c r="D33" s="170"/>
      <c r="E33" s="171"/>
      <c r="F33" s="149" t="s">
        <v>303</v>
      </c>
      <c r="G33" s="149" t="b">
        <v>0</v>
      </c>
      <c r="H33" s="149"/>
      <c r="I33" s="149" t="s">
        <v>304</v>
      </c>
      <c r="J33" s="149" t="b">
        <v>0</v>
      </c>
    </row>
    <row r="34" spans="1:10" ht="30" customHeight="1" x14ac:dyDescent="0.25">
      <c r="A34" s="174" t="s">
        <v>669</v>
      </c>
      <c r="B34" s="196"/>
      <c r="C34" s="170"/>
      <c r="D34" s="170"/>
      <c r="E34" s="171"/>
      <c r="F34" s="149" t="s">
        <v>303</v>
      </c>
      <c r="G34" s="149" t="b">
        <v>0</v>
      </c>
      <c r="H34" s="149"/>
      <c r="I34" s="149" t="s">
        <v>304</v>
      </c>
      <c r="J34" s="149" t="b">
        <v>0</v>
      </c>
    </row>
    <row r="35" spans="1:10" ht="30" customHeight="1" x14ac:dyDescent="0.25">
      <c r="C35" s="196"/>
      <c r="D35" s="196"/>
      <c r="E35" s="196"/>
      <c r="F35" s="196"/>
      <c r="G35" s="196"/>
      <c r="H35" s="196"/>
      <c r="I35" s="196"/>
      <c r="J35" s="196"/>
    </row>
    <row r="36" spans="1:10" ht="30" customHeight="1" x14ac:dyDescent="0.25">
      <c r="C36" s="170"/>
      <c r="D36" s="170"/>
      <c r="E36" s="171"/>
      <c r="F36" s="149" t="s">
        <v>303</v>
      </c>
      <c r="G36" s="149" t="b">
        <v>0</v>
      </c>
      <c r="H36" s="149"/>
      <c r="I36" s="149" t="s">
        <v>304</v>
      </c>
      <c r="J36" s="149" t="b">
        <v>0</v>
      </c>
    </row>
    <row r="37" spans="1:10" ht="30" customHeight="1" x14ac:dyDescent="0.25">
      <c r="C37" s="170"/>
      <c r="D37" s="170"/>
      <c r="E37" s="171"/>
      <c r="F37" s="149" t="s">
        <v>303</v>
      </c>
      <c r="G37" s="149" t="b">
        <v>0</v>
      </c>
      <c r="H37" s="149"/>
      <c r="I37" s="149" t="s">
        <v>304</v>
      </c>
      <c r="J37" s="149" t="b">
        <v>0</v>
      </c>
    </row>
    <row r="38" spans="1:10" ht="30" customHeight="1" x14ac:dyDescent="0.25">
      <c r="C38" s="170"/>
      <c r="D38" s="170"/>
      <c r="E38" s="171"/>
      <c r="F38" s="149" t="s">
        <v>303</v>
      </c>
      <c r="G38" s="149" t="b">
        <v>0</v>
      </c>
      <c r="H38" s="149"/>
      <c r="I38" s="149" t="s">
        <v>304</v>
      </c>
      <c r="J38" s="149" t="b">
        <v>0</v>
      </c>
    </row>
    <row r="39" spans="1:10" ht="30" customHeight="1" x14ac:dyDescent="0.25">
      <c r="C39" s="170"/>
      <c r="D39" s="170"/>
      <c r="E39" s="171"/>
      <c r="F39" s="149" t="s">
        <v>303</v>
      </c>
      <c r="G39" s="149" t="b">
        <v>0</v>
      </c>
      <c r="H39" s="149"/>
      <c r="I39" s="149" t="s">
        <v>304</v>
      </c>
      <c r="J39" s="149" t="b">
        <v>0</v>
      </c>
    </row>
    <row r="40" spans="1:10" ht="30" customHeight="1" x14ac:dyDescent="0.25">
      <c r="C40" s="170"/>
      <c r="D40" s="170"/>
      <c r="E40" s="171"/>
      <c r="F40" s="149" t="s">
        <v>303</v>
      </c>
      <c r="G40" s="149" t="b">
        <v>0</v>
      </c>
      <c r="H40" s="149"/>
      <c r="I40" s="149" t="s">
        <v>304</v>
      </c>
      <c r="J40" s="149" t="b">
        <v>0</v>
      </c>
    </row>
    <row r="41" spans="1:10" ht="30" customHeight="1" x14ac:dyDescent="0.25">
      <c r="C41" s="170"/>
      <c r="D41" s="170"/>
      <c r="E41" s="171"/>
      <c r="F41" s="149" t="s">
        <v>303</v>
      </c>
      <c r="G41" s="149" t="b">
        <v>0</v>
      </c>
      <c r="H41" s="149"/>
      <c r="I41" s="149" t="s">
        <v>304</v>
      </c>
      <c r="J41" s="149" t="b">
        <v>0</v>
      </c>
    </row>
    <row r="42" spans="1:10" ht="30" customHeight="1" x14ac:dyDescent="0.25">
      <c r="C42" s="170"/>
      <c r="D42" s="170"/>
      <c r="E42" s="171"/>
      <c r="F42" s="149" t="s">
        <v>303</v>
      </c>
      <c r="G42" s="149" t="b">
        <v>0</v>
      </c>
      <c r="H42" s="149"/>
      <c r="I42" s="149" t="s">
        <v>304</v>
      </c>
      <c r="J42" s="149" t="b">
        <v>0</v>
      </c>
    </row>
    <row r="43" spans="1:10" ht="30" customHeight="1" x14ac:dyDescent="0.25">
      <c r="C43" s="170"/>
      <c r="D43" s="170"/>
      <c r="E43" s="171"/>
      <c r="F43" s="149" t="s">
        <v>303</v>
      </c>
      <c r="G43" s="149" t="b">
        <v>0</v>
      </c>
      <c r="H43" s="149"/>
      <c r="I43" s="149" t="s">
        <v>304</v>
      </c>
      <c r="J43" s="149" t="b">
        <v>0</v>
      </c>
    </row>
    <row r="44" spans="1:10" ht="30" customHeight="1" x14ac:dyDescent="0.25">
      <c r="C44" s="170"/>
      <c r="D44" s="170"/>
      <c r="E44" s="171"/>
      <c r="F44" s="149" t="s">
        <v>303</v>
      </c>
      <c r="G44" s="149" t="b">
        <v>0</v>
      </c>
      <c r="H44" s="149"/>
      <c r="I44" s="149" t="s">
        <v>304</v>
      </c>
      <c r="J44" s="149" t="b">
        <v>0</v>
      </c>
    </row>
    <row r="45" spans="1:10" ht="30" customHeight="1" x14ac:dyDescent="0.25">
      <c r="C45" s="170"/>
      <c r="D45" s="170"/>
      <c r="E45" s="171"/>
      <c r="F45" s="149" t="s">
        <v>303</v>
      </c>
      <c r="G45" s="149" t="b">
        <v>0</v>
      </c>
      <c r="H45" s="149"/>
      <c r="I45" s="149" t="s">
        <v>304</v>
      </c>
      <c r="J45" s="149" t="b">
        <v>0</v>
      </c>
    </row>
    <row r="46" spans="1:10" ht="30" customHeight="1" x14ac:dyDescent="0.25">
      <c r="C46" s="170"/>
      <c r="D46" s="170"/>
      <c r="E46" s="171"/>
      <c r="F46" s="149" t="s">
        <v>303</v>
      </c>
      <c r="G46" s="149" t="b">
        <v>0</v>
      </c>
      <c r="H46" s="149"/>
      <c r="I46" s="149" t="s">
        <v>304</v>
      </c>
      <c r="J46" s="149" t="b">
        <v>0</v>
      </c>
    </row>
    <row r="47" spans="1:10" ht="30" customHeight="1" x14ac:dyDescent="0.25">
      <c r="C47" s="170"/>
      <c r="D47" s="170"/>
      <c r="E47" s="171"/>
      <c r="F47" s="149" t="s">
        <v>303</v>
      </c>
      <c r="G47" s="149" t="b">
        <v>0</v>
      </c>
      <c r="H47" s="149"/>
      <c r="I47" s="149" t="s">
        <v>304</v>
      </c>
      <c r="J47" s="149" t="b">
        <v>0</v>
      </c>
    </row>
    <row r="48" spans="1:10" ht="30" customHeight="1" x14ac:dyDescent="0.25">
      <c r="C48" s="170"/>
      <c r="D48" s="170"/>
      <c r="E48" s="171"/>
      <c r="F48" s="149" t="s">
        <v>303</v>
      </c>
      <c r="G48" s="149" t="b">
        <v>0</v>
      </c>
      <c r="H48" s="149"/>
      <c r="I48" s="149" t="s">
        <v>304</v>
      </c>
      <c r="J48" s="149" t="b">
        <v>0</v>
      </c>
    </row>
    <row r="49" spans="3:10" ht="30" customHeight="1" x14ac:dyDescent="0.25">
      <c r="C49" s="170"/>
      <c r="D49" s="170"/>
      <c r="E49" s="171"/>
      <c r="F49" s="149" t="s">
        <v>303</v>
      </c>
      <c r="G49" s="149" t="b">
        <v>0</v>
      </c>
      <c r="H49" s="149"/>
      <c r="I49" s="149" t="s">
        <v>304</v>
      </c>
      <c r="J49" s="149" t="b">
        <v>0</v>
      </c>
    </row>
    <row r="50" spans="3:10" ht="30" customHeight="1" x14ac:dyDescent="0.25">
      <c r="C50" s="170"/>
      <c r="D50" s="170"/>
      <c r="E50" s="171"/>
      <c r="F50" s="149" t="s">
        <v>303</v>
      </c>
      <c r="G50" s="149" t="b">
        <v>0</v>
      </c>
      <c r="H50" s="149"/>
      <c r="I50" s="149" t="s">
        <v>304</v>
      </c>
      <c r="J50" s="149" t="b">
        <v>0</v>
      </c>
    </row>
    <row r="51" spans="3:10" ht="30" customHeight="1" x14ac:dyDescent="0.25">
      <c r="C51" s="170"/>
      <c r="D51" s="170"/>
      <c r="E51" s="171"/>
      <c r="F51" s="149" t="s">
        <v>303</v>
      </c>
      <c r="G51" s="149" t="b">
        <v>0</v>
      </c>
      <c r="H51" s="149"/>
      <c r="I51" s="149" t="s">
        <v>304</v>
      </c>
      <c r="J51" s="149" t="b">
        <v>0</v>
      </c>
    </row>
    <row r="52" spans="3:10" ht="30" customHeight="1" x14ac:dyDescent="0.25">
      <c r="C52" s="170"/>
      <c r="D52" s="170"/>
      <c r="E52" s="171"/>
      <c r="F52" s="149" t="s">
        <v>303</v>
      </c>
      <c r="G52" s="149" t="b">
        <v>0</v>
      </c>
      <c r="H52" s="149"/>
      <c r="I52" s="149" t="s">
        <v>304</v>
      </c>
      <c r="J52" s="149" t="b">
        <v>0</v>
      </c>
    </row>
    <row r="53" spans="3:10" ht="30" customHeight="1" x14ac:dyDescent="0.25">
      <c r="C53" s="170"/>
      <c r="D53" s="170"/>
      <c r="E53" s="171"/>
      <c r="F53" s="149" t="s">
        <v>303</v>
      </c>
      <c r="G53" s="149" t="b">
        <v>0</v>
      </c>
      <c r="H53" s="149"/>
      <c r="I53" s="149" t="s">
        <v>304</v>
      </c>
      <c r="J53" s="149" t="b">
        <v>0</v>
      </c>
    </row>
    <row r="54" spans="3:10" ht="30" customHeight="1" x14ac:dyDescent="0.25">
      <c r="C54" s="170"/>
      <c r="D54" s="170"/>
      <c r="E54" s="171"/>
      <c r="F54" s="149" t="s">
        <v>303</v>
      </c>
      <c r="G54" s="149" t="b">
        <v>0</v>
      </c>
      <c r="H54" s="149"/>
      <c r="I54" s="149" t="s">
        <v>304</v>
      </c>
      <c r="J54" s="149" t="b">
        <v>0</v>
      </c>
    </row>
    <row r="55" spans="3:10" ht="30" customHeight="1" x14ac:dyDescent="0.25">
      <c r="C55" s="170"/>
      <c r="D55" s="170"/>
      <c r="E55" s="171"/>
      <c r="F55" s="149" t="s">
        <v>303</v>
      </c>
      <c r="G55" s="149" t="b">
        <v>0</v>
      </c>
      <c r="H55" s="149"/>
      <c r="I55" s="149" t="s">
        <v>304</v>
      </c>
      <c r="J55" s="149" t="b">
        <v>0</v>
      </c>
    </row>
    <row r="56" spans="3:10" ht="30" customHeight="1" x14ac:dyDescent="0.25">
      <c r="C56" s="170"/>
      <c r="D56" s="170"/>
      <c r="E56" s="171"/>
      <c r="F56" s="149" t="s">
        <v>303</v>
      </c>
      <c r="G56" s="149" t="b">
        <v>0</v>
      </c>
      <c r="H56" s="149"/>
      <c r="I56" s="149" t="s">
        <v>304</v>
      </c>
      <c r="J56" s="149" t="b">
        <v>0</v>
      </c>
    </row>
    <row r="57" spans="3:10" ht="30" customHeight="1" x14ac:dyDescent="0.25">
      <c r="C57" s="170"/>
      <c r="D57" s="170"/>
      <c r="E57" s="171"/>
      <c r="F57" s="149" t="s">
        <v>303</v>
      </c>
      <c r="G57" s="149" t="b">
        <v>0</v>
      </c>
      <c r="H57" s="149"/>
      <c r="I57" s="149" t="s">
        <v>304</v>
      </c>
      <c r="J57" s="149" t="b">
        <v>0</v>
      </c>
    </row>
    <row r="58" spans="3:10" ht="30" customHeight="1" x14ac:dyDescent="0.25">
      <c r="C58" s="170"/>
      <c r="D58" s="170"/>
      <c r="E58" s="171"/>
      <c r="F58" s="149" t="s">
        <v>303</v>
      </c>
      <c r="G58" s="149" t="b">
        <v>0</v>
      </c>
      <c r="H58" s="149"/>
      <c r="I58" s="149" t="s">
        <v>304</v>
      </c>
      <c r="J58" s="149" t="b">
        <v>0</v>
      </c>
    </row>
    <row r="59" spans="3:10" ht="30" customHeight="1" x14ac:dyDescent="0.25">
      <c r="C59" s="170"/>
      <c r="D59" s="170"/>
      <c r="E59" s="171"/>
      <c r="F59" s="149" t="s">
        <v>303</v>
      </c>
      <c r="G59" s="149" t="b">
        <v>0</v>
      </c>
      <c r="H59" s="149"/>
      <c r="I59" s="149" t="s">
        <v>304</v>
      </c>
      <c r="J59" s="149" t="b">
        <v>0</v>
      </c>
    </row>
    <row r="60" spans="3:10" ht="30" customHeight="1" x14ac:dyDescent="0.25">
      <c r="C60" s="170"/>
      <c r="D60" s="170"/>
      <c r="E60" s="171"/>
      <c r="F60" s="149" t="s">
        <v>303</v>
      </c>
      <c r="G60" s="149" t="b">
        <v>0</v>
      </c>
      <c r="H60" s="149"/>
      <c r="I60" s="149" t="s">
        <v>304</v>
      </c>
      <c r="J60" s="149" t="b">
        <v>0</v>
      </c>
    </row>
    <row r="61" spans="3:10" ht="30" customHeight="1" x14ac:dyDescent="0.25">
      <c r="C61" s="170"/>
      <c r="D61" s="170"/>
      <c r="E61" s="171"/>
      <c r="F61" s="149" t="s">
        <v>303</v>
      </c>
      <c r="G61" s="149" t="b">
        <v>0</v>
      </c>
      <c r="H61" s="149"/>
      <c r="I61" s="149" t="s">
        <v>304</v>
      </c>
      <c r="J61" s="149" t="b">
        <v>0</v>
      </c>
    </row>
    <row r="62" spans="3:10" ht="30" customHeight="1" x14ac:dyDescent="0.25">
      <c r="C62" s="170"/>
      <c r="D62" s="170"/>
      <c r="E62" s="171"/>
      <c r="F62" s="149" t="s">
        <v>303</v>
      </c>
      <c r="G62" s="149" t="b">
        <v>0</v>
      </c>
      <c r="H62" s="149"/>
      <c r="I62" s="149" t="s">
        <v>304</v>
      </c>
      <c r="J62" s="149" t="b">
        <v>0</v>
      </c>
    </row>
    <row r="63" spans="3:10" ht="30" customHeight="1" x14ac:dyDescent="0.25">
      <c r="C63" s="170"/>
      <c r="D63" s="170"/>
      <c r="E63" s="171"/>
      <c r="F63" s="149" t="s">
        <v>303</v>
      </c>
      <c r="G63" s="149" t="b">
        <v>0</v>
      </c>
      <c r="H63" s="149"/>
      <c r="I63" s="149" t="s">
        <v>304</v>
      </c>
      <c r="J63" s="149" t="b">
        <v>0</v>
      </c>
    </row>
    <row r="64" spans="3:10" ht="30" customHeight="1" x14ac:dyDescent="0.25">
      <c r="C64" s="170"/>
      <c r="D64" s="170"/>
      <c r="E64" s="171"/>
      <c r="F64" s="149" t="s">
        <v>303</v>
      </c>
      <c r="G64" s="149" t="b">
        <v>0</v>
      </c>
      <c r="H64" s="149"/>
      <c r="I64" s="149" t="s">
        <v>304</v>
      </c>
      <c r="J64" s="149" t="b">
        <v>0</v>
      </c>
    </row>
    <row r="65" spans="3:10" ht="30" customHeight="1" x14ac:dyDescent="0.25">
      <c r="C65" s="170"/>
      <c r="D65" s="170"/>
      <c r="E65" s="171"/>
      <c r="F65" s="149" t="s">
        <v>303</v>
      </c>
      <c r="G65" s="149" t="b">
        <v>0</v>
      </c>
      <c r="H65" s="149"/>
      <c r="I65" s="149" t="s">
        <v>304</v>
      </c>
      <c r="J65" s="149" t="b">
        <v>0</v>
      </c>
    </row>
    <row r="66" spans="3:10" ht="30" customHeight="1" x14ac:dyDescent="0.25">
      <c r="C66" s="170"/>
      <c r="D66" s="170"/>
      <c r="E66" s="171"/>
      <c r="F66" s="149" t="s">
        <v>303</v>
      </c>
      <c r="G66" s="149" t="b">
        <v>0</v>
      </c>
      <c r="H66" s="149"/>
      <c r="I66" s="149" t="s">
        <v>304</v>
      </c>
      <c r="J66" s="149" t="b">
        <v>0</v>
      </c>
    </row>
    <row r="67" spans="3:10" ht="30" customHeight="1" x14ac:dyDescent="0.25">
      <c r="C67" s="170"/>
      <c r="D67" s="170"/>
      <c r="E67" s="171"/>
      <c r="F67" s="149" t="s">
        <v>303</v>
      </c>
      <c r="G67" s="149" t="b">
        <v>0</v>
      </c>
      <c r="H67" s="149"/>
      <c r="I67" s="149" t="s">
        <v>304</v>
      </c>
      <c r="J67" s="149" t="b">
        <v>0</v>
      </c>
    </row>
    <row r="68" spans="3:10" ht="30" customHeight="1" x14ac:dyDescent="0.25">
      <c r="C68" s="170"/>
      <c r="D68" s="170"/>
      <c r="E68" s="171"/>
      <c r="F68" s="149" t="s">
        <v>303</v>
      </c>
      <c r="G68" s="149" t="b">
        <v>0</v>
      </c>
      <c r="H68" s="149"/>
      <c r="I68" s="149" t="s">
        <v>304</v>
      </c>
      <c r="J68" s="149" t="b">
        <v>0</v>
      </c>
    </row>
    <row r="69" spans="3:10" ht="30" customHeight="1" x14ac:dyDescent="0.25">
      <c r="C69" s="170"/>
      <c r="D69" s="170"/>
      <c r="E69" s="171"/>
      <c r="F69" s="149" t="s">
        <v>303</v>
      </c>
      <c r="G69" s="149" t="b">
        <v>0</v>
      </c>
      <c r="H69" s="149"/>
      <c r="I69" s="149" t="s">
        <v>304</v>
      </c>
      <c r="J69" s="149" t="b">
        <v>0</v>
      </c>
    </row>
    <row r="70" spans="3:10" ht="30" customHeight="1" x14ac:dyDescent="0.25">
      <c r="C70" s="170"/>
      <c r="D70" s="170"/>
      <c r="E70" s="171"/>
      <c r="F70" s="149" t="s">
        <v>303</v>
      </c>
      <c r="G70" s="149" t="b">
        <v>0</v>
      </c>
      <c r="H70" s="149"/>
      <c r="I70" s="149" t="s">
        <v>304</v>
      </c>
      <c r="J70" s="149" t="b">
        <v>0</v>
      </c>
    </row>
    <row r="71" spans="3:10" ht="30" customHeight="1" x14ac:dyDescent="0.25">
      <c r="C71" s="170"/>
      <c r="D71" s="170"/>
      <c r="E71" s="171"/>
      <c r="F71" s="149" t="s">
        <v>303</v>
      </c>
      <c r="G71" s="149" t="b">
        <v>0</v>
      </c>
      <c r="H71" s="149"/>
      <c r="I71" s="149" t="s">
        <v>304</v>
      </c>
      <c r="J71" s="149" t="b">
        <v>0</v>
      </c>
    </row>
    <row r="72" spans="3:10" ht="30" customHeight="1" x14ac:dyDescent="0.25">
      <c r="C72" s="170"/>
      <c r="D72" s="170"/>
      <c r="E72" s="171"/>
      <c r="F72" s="149" t="s">
        <v>303</v>
      </c>
      <c r="G72" s="149" t="b">
        <v>0</v>
      </c>
      <c r="H72" s="149"/>
      <c r="I72" s="149" t="s">
        <v>304</v>
      </c>
      <c r="J72" s="149" t="b">
        <v>0</v>
      </c>
    </row>
    <row r="73" spans="3:10" ht="30" customHeight="1" x14ac:dyDescent="0.25">
      <c r="C73" s="170"/>
      <c r="D73" s="170"/>
      <c r="E73" s="171"/>
      <c r="F73" s="149" t="s">
        <v>303</v>
      </c>
      <c r="G73" s="149" t="b">
        <v>0</v>
      </c>
      <c r="H73" s="149"/>
      <c r="I73" s="149" t="s">
        <v>304</v>
      </c>
      <c r="J73" s="149" t="b">
        <v>0</v>
      </c>
    </row>
    <row r="74" spans="3:10" ht="30" customHeight="1" x14ac:dyDescent="0.25">
      <c r="C74" s="170"/>
      <c r="D74" s="170"/>
      <c r="E74" s="171"/>
      <c r="F74" s="149" t="s">
        <v>303</v>
      </c>
      <c r="G74" s="149" t="b">
        <v>0</v>
      </c>
      <c r="H74" s="149"/>
      <c r="I74" s="149" t="s">
        <v>304</v>
      </c>
      <c r="J74" s="149" t="b">
        <v>0</v>
      </c>
    </row>
    <row r="75" spans="3:10" ht="30" customHeight="1" x14ac:dyDescent="0.25">
      <c r="C75" s="170"/>
      <c r="D75" s="170"/>
      <c r="E75" s="171"/>
      <c r="F75" s="149" t="s">
        <v>303</v>
      </c>
      <c r="G75" s="149" t="b">
        <v>0</v>
      </c>
      <c r="H75" s="149"/>
      <c r="I75" s="149" t="s">
        <v>304</v>
      </c>
      <c r="J75" s="149" t="b">
        <v>0</v>
      </c>
    </row>
    <row r="76" spans="3:10" ht="30" customHeight="1" x14ac:dyDescent="0.25">
      <c r="C76" s="170"/>
      <c r="D76" s="170"/>
      <c r="E76" s="171"/>
      <c r="F76" s="149" t="s">
        <v>303</v>
      </c>
      <c r="G76" s="149" t="b">
        <v>0</v>
      </c>
      <c r="H76" s="149"/>
      <c r="I76" s="149" t="s">
        <v>304</v>
      </c>
      <c r="J76" s="149" t="b">
        <v>0</v>
      </c>
    </row>
    <row r="77" spans="3:10" ht="30" customHeight="1" x14ac:dyDescent="0.25">
      <c r="C77" s="170"/>
      <c r="D77" s="170"/>
      <c r="E77" s="171"/>
      <c r="F77" s="149" t="s">
        <v>303</v>
      </c>
      <c r="G77" s="149" t="b">
        <v>0</v>
      </c>
      <c r="H77" s="149"/>
      <c r="I77" s="149" t="s">
        <v>304</v>
      </c>
      <c r="J77" s="149" t="b">
        <v>0</v>
      </c>
    </row>
    <row r="78" spans="3:10" ht="30" customHeight="1" x14ac:dyDescent="0.25">
      <c r="C78" s="170"/>
      <c r="D78" s="170"/>
      <c r="E78" s="171"/>
      <c r="F78" s="149" t="s">
        <v>303</v>
      </c>
      <c r="G78" s="149" t="b">
        <v>0</v>
      </c>
      <c r="H78" s="149"/>
      <c r="I78" s="149" t="s">
        <v>304</v>
      </c>
      <c r="J78" s="149" t="b">
        <v>0</v>
      </c>
    </row>
    <row r="79" spans="3:10" ht="30" customHeight="1" x14ac:dyDescent="0.25">
      <c r="C79" s="170"/>
      <c r="D79" s="170"/>
      <c r="E79" s="171"/>
      <c r="F79" s="149" t="s">
        <v>303</v>
      </c>
      <c r="G79" s="149" t="b">
        <v>0</v>
      </c>
      <c r="H79" s="149"/>
      <c r="I79" s="149" t="s">
        <v>304</v>
      </c>
      <c r="J79" s="149" t="b">
        <v>0</v>
      </c>
    </row>
    <row r="80" spans="3:10" ht="30" customHeight="1" x14ac:dyDescent="0.25">
      <c r="C80" s="170"/>
      <c r="D80" s="170"/>
      <c r="E80" s="171"/>
      <c r="F80" s="149" t="s">
        <v>303</v>
      </c>
      <c r="G80" s="149" t="b">
        <v>0</v>
      </c>
      <c r="H80" s="149"/>
      <c r="I80" s="149" t="s">
        <v>304</v>
      </c>
      <c r="J80" s="149" t="b">
        <v>0</v>
      </c>
    </row>
    <row r="81" spans="3:10" ht="30" customHeight="1" x14ac:dyDescent="0.25">
      <c r="C81" s="170"/>
      <c r="D81" s="170"/>
      <c r="E81" s="171"/>
      <c r="F81" s="149" t="s">
        <v>303</v>
      </c>
      <c r="G81" s="149" t="b">
        <v>0</v>
      </c>
      <c r="H81" s="149"/>
      <c r="I81" s="149" t="s">
        <v>304</v>
      </c>
      <c r="J81" s="149" t="b">
        <v>0</v>
      </c>
    </row>
    <row r="82" spans="3:10" ht="30" customHeight="1" x14ac:dyDescent="0.25">
      <c r="C82" s="170"/>
      <c r="D82" s="170"/>
      <c r="E82" s="171"/>
      <c r="F82" s="149" t="s">
        <v>303</v>
      </c>
      <c r="G82" s="149" t="b">
        <v>0</v>
      </c>
      <c r="H82" s="149"/>
      <c r="I82" s="149" t="s">
        <v>304</v>
      </c>
      <c r="J82" s="149" t="b">
        <v>0</v>
      </c>
    </row>
    <row r="83" spans="3:10" ht="30" customHeight="1" x14ac:dyDescent="0.25">
      <c r="C83" s="170"/>
      <c r="D83" s="170"/>
      <c r="E83" s="171"/>
      <c r="F83" s="149" t="s">
        <v>303</v>
      </c>
      <c r="G83" s="149" t="b">
        <v>0</v>
      </c>
      <c r="H83" s="149"/>
      <c r="I83" s="149" t="s">
        <v>304</v>
      </c>
      <c r="J83" s="149" t="b">
        <v>0</v>
      </c>
    </row>
    <row r="84" spans="3:10" ht="30" customHeight="1" x14ac:dyDescent="0.25">
      <c r="C84" s="170"/>
      <c r="D84" s="170"/>
      <c r="E84" s="171"/>
      <c r="F84" s="149" t="s">
        <v>303</v>
      </c>
      <c r="G84" s="149" t="b">
        <v>0</v>
      </c>
      <c r="H84" s="149"/>
      <c r="I84" s="149" t="s">
        <v>304</v>
      </c>
      <c r="J84" s="149" t="b">
        <v>0</v>
      </c>
    </row>
    <row r="85" spans="3:10" ht="30" customHeight="1" x14ac:dyDescent="0.25">
      <c r="C85" s="170"/>
      <c r="D85" s="170"/>
      <c r="E85" s="171"/>
      <c r="F85" s="149" t="s">
        <v>303</v>
      </c>
      <c r="G85" s="149" t="b">
        <v>0</v>
      </c>
      <c r="H85" s="149"/>
      <c r="I85" s="149" t="s">
        <v>304</v>
      </c>
      <c r="J85" s="149" t="b">
        <v>0</v>
      </c>
    </row>
    <row r="86" spans="3:10" ht="30" customHeight="1" x14ac:dyDescent="0.25">
      <c r="C86" s="170"/>
      <c r="D86" s="170"/>
      <c r="E86" s="171"/>
      <c r="F86" s="149" t="s">
        <v>303</v>
      </c>
      <c r="G86" s="149" t="b">
        <v>0</v>
      </c>
      <c r="H86" s="149"/>
      <c r="I86" s="149" t="s">
        <v>304</v>
      </c>
      <c r="J86" s="149" t="b">
        <v>0</v>
      </c>
    </row>
    <row r="87" spans="3:10" ht="30" customHeight="1" x14ac:dyDescent="0.25">
      <c r="C87" s="170"/>
      <c r="D87" s="170"/>
      <c r="E87" s="171"/>
      <c r="F87" s="149" t="s">
        <v>303</v>
      </c>
      <c r="G87" s="149" t="b">
        <v>0</v>
      </c>
      <c r="H87" s="149"/>
      <c r="I87" s="149" t="s">
        <v>304</v>
      </c>
      <c r="J87" s="149" t="b">
        <v>0</v>
      </c>
    </row>
    <row r="88" spans="3:10" ht="30" customHeight="1" x14ac:dyDescent="0.25">
      <c r="C88" s="170"/>
      <c r="D88" s="170"/>
      <c r="E88" s="171"/>
      <c r="F88" s="149" t="s">
        <v>303</v>
      </c>
      <c r="G88" s="149" t="b">
        <v>0</v>
      </c>
      <c r="H88" s="149"/>
      <c r="I88" s="149" t="s">
        <v>304</v>
      </c>
      <c r="J88" s="149" t="b">
        <v>0</v>
      </c>
    </row>
    <row r="89" spans="3:10" ht="30" customHeight="1" x14ac:dyDescent="0.25">
      <c r="C89" s="170"/>
      <c r="D89" s="170"/>
      <c r="E89" s="171"/>
      <c r="F89" s="149" t="s">
        <v>303</v>
      </c>
      <c r="G89" s="149" t="b">
        <v>0</v>
      </c>
      <c r="H89" s="149"/>
      <c r="I89" s="149" t="s">
        <v>304</v>
      </c>
      <c r="J89" s="149" t="b">
        <v>0</v>
      </c>
    </row>
    <row r="90" spans="3:10" ht="30" customHeight="1" x14ac:dyDescent="0.25">
      <c r="C90" s="170"/>
      <c r="D90" s="170"/>
      <c r="E90" s="171"/>
      <c r="F90" s="149" t="s">
        <v>303</v>
      </c>
      <c r="G90" s="149" t="b">
        <v>0</v>
      </c>
      <c r="H90" s="149"/>
      <c r="I90" s="149" t="s">
        <v>304</v>
      </c>
      <c r="J90" s="149" t="b">
        <v>0</v>
      </c>
    </row>
    <row r="91" spans="3:10" ht="30" customHeight="1" x14ac:dyDescent="0.25">
      <c r="C91" s="170"/>
      <c r="D91" s="170"/>
      <c r="E91" s="171"/>
      <c r="F91" s="149" t="s">
        <v>303</v>
      </c>
      <c r="G91" s="149" t="b">
        <v>0</v>
      </c>
      <c r="H91" s="149"/>
      <c r="I91" s="149" t="s">
        <v>304</v>
      </c>
      <c r="J91" s="149" t="b">
        <v>0</v>
      </c>
    </row>
    <row r="92" spans="3:10" ht="30" customHeight="1" x14ac:dyDescent="0.25">
      <c r="C92" s="170"/>
      <c r="D92" s="170"/>
      <c r="E92" s="171"/>
      <c r="F92" s="149" t="s">
        <v>303</v>
      </c>
      <c r="G92" s="149" t="b">
        <v>0</v>
      </c>
      <c r="H92" s="149"/>
      <c r="I92" s="149" t="s">
        <v>304</v>
      </c>
      <c r="J92" s="149" t="b">
        <v>0</v>
      </c>
    </row>
    <row r="93" spans="3:10" ht="30" customHeight="1" x14ac:dyDescent="0.25">
      <c r="C93" s="170"/>
      <c r="D93" s="170"/>
      <c r="E93" s="171"/>
      <c r="F93" s="149" t="s">
        <v>303</v>
      </c>
      <c r="G93" s="149" t="b">
        <v>0</v>
      </c>
      <c r="H93" s="149"/>
      <c r="I93" s="149" t="s">
        <v>304</v>
      </c>
      <c r="J93" s="149" t="b">
        <v>0</v>
      </c>
    </row>
    <row r="94" spans="3:10" ht="30" customHeight="1" x14ac:dyDescent="0.25">
      <c r="C94" s="170"/>
      <c r="D94" s="170"/>
      <c r="E94" s="171"/>
      <c r="F94" s="149" t="s">
        <v>303</v>
      </c>
      <c r="G94" s="149" t="b">
        <v>0</v>
      </c>
      <c r="H94" s="149"/>
      <c r="I94" s="149" t="s">
        <v>304</v>
      </c>
      <c r="J94" s="149" t="b">
        <v>0</v>
      </c>
    </row>
    <row r="95" spans="3:10" ht="30" customHeight="1" x14ac:dyDescent="0.25">
      <c r="C95" s="170"/>
      <c r="D95" s="170"/>
      <c r="E95" s="171"/>
      <c r="F95" s="149" t="s">
        <v>303</v>
      </c>
      <c r="G95" s="149" t="b">
        <v>0</v>
      </c>
      <c r="H95" s="149"/>
      <c r="I95" s="149" t="s">
        <v>304</v>
      </c>
      <c r="J95" s="149" t="b">
        <v>0</v>
      </c>
    </row>
    <row r="96" spans="3:10" ht="30" customHeight="1" x14ac:dyDescent="0.25">
      <c r="C96" s="170"/>
      <c r="D96" s="170"/>
      <c r="E96" s="171"/>
      <c r="F96" s="149" t="s">
        <v>303</v>
      </c>
      <c r="G96" s="149" t="b">
        <v>0</v>
      </c>
      <c r="H96" s="149"/>
      <c r="I96" s="149" t="s">
        <v>304</v>
      </c>
      <c r="J96" s="149" t="b">
        <v>0</v>
      </c>
    </row>
    <row r="97" spans="3:10" ht="30" customHeight="1" x14ac:dyDescent="0.25">
      <c r="C97" s="170"/>
      <c r="D97" s="170"/>
      <c r="E97" s="171"/>
      <c r="F97" s="149" t="s">
        <v>303</v>
      </c>
      <c r="G97" s="149" t="b">
        <v>0</v>
      </c>
      <c r="H97" s="149"/>
      <c r="I97" s="149" t="s">
        <v>304</v>
      </c>
      <c r="J97" s="149" t="b">
        <v>0</v>
      </c>
    </row>
    <row r="98" spans="3:10" ht="30" customHeight="1" x14ac:dyDescent="0.25">
      <c r="C98" s="170"/>
      <c r="D98" s="170"/>
      <c r="E98" s="171"/>
      <c r="F98" s="149" t="s">
        <v>303</v>
      </c>
      <c r="G98" s="149" t="b">
        <v>0</v>
      </c>
      <c r="H98" s="149"/>
      <c r="I98" s="149" t="s">
        <v>304</v>
      </c>
      <c r="J98" s="149" t="b">
        <v>0</v>
      </c>
    </row>
    <row r="99" spans="3:10" ht="30" customHeight="1" x14ac:dyDescent="0.25">
      <c r="C99" s="170"/>
      <c r="D99" s="170"/>
      <c r="E99" s="171"/>
      <c r="F99" s="149" t="s">
        <v>303</v>
      </c>
      <c r="G99" s="149" t="b">
        <v>0</v>
      </c>
      <c r="H99" s="149"/>
      <c r="I99" s="149" t="s">
        <v>304</v>
      </c>
      <c r="J99" s="149" t="b">
        <v>0</v>
      </c>
    </row>
    <row r="100" spans="3:10" ht="30" customHeight="1" x14ac:dyDescent="0.25">
      <c r="C100" s="170"/>
      <c r="D100" s="170"/>
      <c r="E100" s="171"/>
      <c r="F100" s="149" t="s">
        <v>303</v>
      </c>
      <c r="G100" s="149" t="b">
        <v>0</v>
      </c>
      <c r="H100" s="149"/>
      <c r="I100" s="149" t="s">
        <v>304</v>
      </c>
      <c r="J100" s="149" t="b">
        <v>0</v>
      </c>
    </row>
    <row r="101" spans="3:10" ht="30" customHeight="1" x14ac:dyDescent="0.25">
      <c r="C101" s="170"/>
      <c r="D101" s="170"/>
      <c r="E101" s="171"/>
      <c r="F101" s="149" t="s">
        <v>303</v>
      </c>
      <c r="G101" s="149" t="b">
        <v>0</v>
      </c>
      <c r="H101" s="149"/>
      <c r="I101" s="149" t="s">
        <v>304</v>
      </c>
      <c r="J101" s="149" t="b">
        <v>0</v>
      </c>
    </row>
    <row r="102" spans="3:10" ht="30" customHeight="1" x14ac:dyDescent="0.25">
      <c r="C102" s="170"/>
      <c r="D102" s="170"/>
      <c r="E102" s="171"/>
      <c r="F102" s="149" t="s">
        <v>303</v>
      </c>
      <c r="G102" s="149" t="b">
        <v>0</v>
      </c>
      <c r="H102" s="149"/>
      <c r="I102" s="149" t="s">
        <v>304</v>
      </c>
      <c r="J102" s="149" t="b">
        <v>0</v>
      </c>
    </row>
    <row r="103" spans="3:10" ht="30" customHeight="1" x14ac:dyDescent="0.25">
      <c r="C103" s="170"/>
      <c r="D103" s="170"/>
      <c r="E103" s="171"/>
      <c r="F103" s="149" t="s">
        <v>303</v>
      </c>
      <c r="G103" s="149" t="b">
        <v>0</v>
      </c>
      <c r="H103" s="149"/>
      <c r="I103" s="149" t="s">
        <v>304</v>
      </c>
      <c r="J103" s="149" t="b">
        <v>0</v>
      </c>
    </row>
    <row r="104" spans="3:10" ht="30" customHeight="1" x14ac:dyDescent="0.25">
      <c r="C104" s="170"/>
      <c r="D104" s="170"/>
      <c r="E104" s="171"/>
      <c r="F104" s="149" t="s">
        <v>303</v>
      </c>
      <c r="G104" s="149" t="b">
        <v>0</v>
      </c>
      <c r="H104" s="149"/>
      <c r="I104" s="149" t="s">
        <v>304</v>
      </c>
      <c r="J104" s="149" t="b">
        <v>0</v>
      </c>
    </row>
    <row r="105" spans="3:10" ht="30" customHeight="1" x14ac:dyDescent="0.25">
      <c r="C105" s="170"/>
      <c r="D105" s="170"/>
      <c r="E105" s="171"/>
      <c r="F105" s="149" t="s">
        <v>303</v>
      </c>
      <c r="G105" s="149" t="b">
        <v>0</v>
      </c>
      <c r="H105" s="149"/>
      <c r="I105" s="149" t="s">
        <v>304</v>
      </c>
      <c r="J105" s="149" t="b">
        <v>0</v>
      </c>
    </row>
    <row r="106" spans="3:10" ht="30" customHeight="1" x14ac:dyDescent="0.25">
      <c r="C106" s="170"/>
      <c r="D106" s="170"/>
      <c r="E106" s="171"/>
      <c r="F106" s="149" t="s">
        <v>303</v>
      </c>
      <c r="G106" s="149" t="b">
        <v>0</v>
      </c>
      <c r="H106" s="149"/>
      <c r="I106" s="149" t="s">
        <v>304</v>
      </c>
      <c r="J106" s="149" t="b">
        <v>0</v>
      </c>
    </row>
    <row r="107" spans="3:10" ht="30" customHeight="1" x14ac:dyDescent="0.25">
      <c r="C107" s="170"/>
      <c r="D107" s="170"/>
      <c r="E107" s="171"/>
      <c r="F107" s="149" t="s">
        <v>303</v>
      </c>
      <c r="G107" s="149" t="b">
        <v>0</v>
      </c>
      <c r="H107" s="149"/>
      <c r="I107" s="149" t="s">
        <v>304</v>
      </c>
      <c r="J107" s="149" t="b">
        <v>0</v>
      </c>
    </row>
    <row r="108" spans="3:10" ht="30" customHeight="1" x14ac:dyDescent="0.25">
      <c r="C108" s="170"/>
      <c r="D108" s="170"/>
      <c r="E108" s="171"/>
      <c r="F108" s="149" t="s">
        <v>303</v>
      </c>
      <c r="G108" s="149" t="b">
        <v>0</v>
      </c>
      <c r="H108" s="149"/>
      <c r="I108" s="149" t="s">
        <v>304</v>
      </c>
      <c r="J108" s="149" t="b">
        <v>0</v>
      </c>
    </row>
    <row r="109" spans="3:10" ht="30" customHeight="1" x14ac:dyDescent="0.25">
      <c r="C109" s="170"/>
      <c r="D109" s="170"/>
      <c r="E109" s="171"/>
      <c r="F109" s="149" t="s">
        <v>303</v>
      </c>
      <c r="G109" s="149" t="b">
        <v>0</v>
      </c>
      <c r="H109" s="149"/>
      <c r="I109" s="149" t="s">
        <v>304</v>
      </c>
      <c r="J109" s="149" t="b">
        <v>0</v>
      </c>
    </row>
    <row r="110" spans="3:10" ht="30" customHeight="1" x14ac:dyDescent="0.25">
      <c r="C110" s="170"/>
      <c r="D110" s="170"/>
      <c r="E110" s="171"/>
      <c r="F110" s="149" t="s">
        <v>303</v>
      </c>
      <c r="G110" s="149" t="b">
        <v>0</v>
      </c>
      <c r="H110" s="149"/>
      <c r="I110" s="149" t="s">
        <v>304</v>
      </c>
      <c r="J110" s="149" t="b">
        <v>0</v>
      </c>
    </row>
    <row r="111" spans="3:10" ht="30" customHeight="1" x14ac:dyDescent="0.25">
      <c r="C111" s="170"/>
      <c r="D111" s="170"/>
      <c r="E111" s="171"/>
      <c r="F111" s="149" t="s">
        <v>303</v>
      </c>
      <c r="G111" s="149" t="b">
        <v>0</v>
      </c>
      <c r="H111" s="149"/>
      <c r="I111" s="149" t="s">
        <v>304</v>
      </c>
      <c r="J111" s="149" t="b">
        <v>0</v>
      </c>
    </row>
    <row r="112" spans="3:10" ht="30" customHeight="1" x14ac:dyDescent="0.25">
      <c r="C112" s="170"/>
      <c r="D112" s="170"/>
      <c r="E112" s="171"/>
      <c r="F112" s="149" t="s">
        <v>303</v>
      </c>
      <c r="G112" s="149" t="b">
        <v>0</v>
      </c>
      <c r="H112" s="149"/>
      <c r="I112" s="149" t="s">
        <v>304</v>
      </c>
      <c r="J112" s="149" t="b">
        <v>0</v>
      </c>
    </row>
    <row r="113" spans="3:10" ht="30" customHeight="1" x14ac:dyDescent="0.25">
      <c r="C113" s="170"/>
      <c r="D113" s="170"/>
      <c r="E113" s="171"/>
      <c r="F113" s="149" t="s">
        <v>303</v>
      </c>
      <c r="G113" s="149" t="b">
        <v>0</v>
      </c>
      <c r="H113" s="149"/>
      <c r="I113" s="149" t="s">
        <v>304</v>
      </c>
      <c r="J113" s="149" t="b">
        <v>0</v>
      </c>
    </row>
    <row r="114" spans="3:10" ht="30" customHeight="1" x14ac:dyDescent="0.25">
      <c r="C114" s="170"/>
      <c r="D114" s="170"/>
      <c r="E114" s="171"/>
      <c r="F114" s="149" t="s">
        <v>303</v>
      </c>
      <c r="G114" s="149" t="b">
        <v>0</v>
      </c>
      <c r="H114" s="149"/>
      <c r="I114" s="149" t="s">
        <v>304</v>
      </c>
      <c r="J114" s="149" t="b">
        <v>0</v>
      </c>
    </row>
    <row r="115" spans="3:10" ht="30" customHeight="1" x14ac:dyDescent="0.25">
      <c r="C115" s="170"/>
      <c r="D115" s="170"/>
      <c r="E115" s="171"/>
      <c r="F115" s="149" t="s">
        <v>303</v>
      </c>
      <c r="G115" s="149" t="b">
        <v>0</v>
      </c>
      <c r="H115" s="149"/>
      <c r="I115" s="149" t="s">
        <v>304</v>
      </c>
      <c r="J115" s="149" t="b">
        <v>0</v>
      </c>
    </row>
    <row r="116" spans="3:10" ht="30" customHeight="1" x14ac:dyDescent="0.25">
      <c r="C116" s="170"/>
      <c r="D116" s="170"/>
      <c r="E116" s="171"/>
      <c r="F116" s="149" t="s">
        <v>303</v>
      </c>
      <c r="G116" s="149" t="b">
        <v>0</v>
      </c>
      <c r="H116" s="149"/>
      <c r="I116" s="149" t="s">
        <v>304</v>
      </c>
      <c r="J116" s="149" t="b">
        <v>0</v>
      </c>
    </row>
    <row r="117" spans="3:10" ht="30" customHeight="1" x14ac:dyDescent="0.25">
      <c r="C117" s="170"/>
      <c r="D117" s="170"/>
      <c r="E117" s="171"/>
      <c r="F117" s="149" t="s">
        <v>303</v>
      </c>
      <c r="G117" s="149" t="b">
        <v>0</v>
      </c>
      <c r="H117" s="149"/>
      <c r="I117" s="149" t="s">
        <v>304</v>
      </c>
      <c r="J117" s="149" t="b">
        <v>0</v>
      </c>
    </row>
    <row r="118" spans="3:10" ht="30" customHeight="1" x14ac:dyDescent="0.25">
      <c r="C118" s="170"/>
      <c r="D118" s="170"/>
      <c r="E118" s="171"/>
      <c r="F118" s="149" t="s">
        <v>303</v>
      </c>
      <c r="G118" s="149" t="b">
        <v>0</v>
      </c>
      <c r="H118" s="149"/>
      <c r="I118" s="149" t="s">
        <v>304</v>
      </c>
      <c r="J118" s="149" t="b">
        <v>0</v>
      </c>
    </row>
    <row r="119" spans="3:10" ht="30" customHeight="1" x14ac:dyDescent="0.25">
      <c r="C119" s="170"/>
      <c r="D119" s="170"/>
      <c r="E119" s="171"/>
      <c r="F119" s="149" t="s">
        <v>303</v>
      </c>
      <c r="G119" s="149" t="b">
        <v>0</v>
      </c>
      <c r="H119" s="149"/>
      <c r="I119" s="149" t="s">
        <v>304</v>
      </c>
      <c r="J119" s="149" t="b">
        <v>0</v>
      </c>
    </row>
    <row r="120" spans="3:10" ht="30" customHeight="1" x14ac:dyDescent="0.25">
      <c r="C120" s="170"/>
      <c r="D120" s="170"/>
      <c r="E120" s="171"/>
      <c r="F120" s="149" t="s">
        <v>303</v>
      </c>
      <c r="G120" s="149" t="b">
        <v>0</v>
      </c>
      <c r="H120" s="149"/>
      <c r="I120" s="149" t="s">
        <v>304</v>
      </c>
      <c r="J120" s="149" t="b">
        <v>0</v>
      </c>
    </row>
    <row r="121" spans="3:10" ht="30" customHeight="1" x14ac:dyDescent="0.25">
      <c r="C121" s="170"/>
      <c r="D121" s="170"/>
      <c r="E121" s="171"/>
      <c r="F121" s="149" t="s">
        <v>303</v>
      </c>
      <c r="G121" s="149" t="b">
        <v>0</v>
      </c>
      <c r="H121" s="149"/>
      <c r="I121" s="149" t="s">
        <v>304</v>
      </c>
      <c r="J121" s="149" t="b">
        <v>0</v>
      </c>
    </row>
    <row r="122" spans="3:10" ht="30" customHeight="1" x14ac:dyDescent="0.25">
      <c r="C122" s="170"/>
      <c r="D122" s="170"/>
      <c r="E122" s="171"/>
      <c r="F122" s="149" t="s">
        <v>303</v>
      </c>
      <c r="G122" s="149" t="b">
        <v>0</v>
      </c>
      <c r="H122" s="149"/>
      <c r="I122" s="149" t="s">
        <v>304</v>
      </c>
      <c r="J122" s="149" t="b">
        <v>0</v>
      </c>
    </row>
    <row r="123" spans="3:10" ht="30" customHeight="1" x14ac:dyDescent="0.25">
      <c r="C123" s="170"/>
      <c r="D123" s="170"/>
      <c r="E123" s="171"/>
      <c r="F123" s="149" t="s">
        <v>303</v>
      </c>
      <c r="G123" s="149" t="b">
        <v>0</v>
      </c>
      <c r="H123" s="149"/>
      <c r="I123" s="149" t="s">
        <v>304</v>
      </c>
      <c r="J123" s="149" t="b">
        <v>0</v>
      </c>
    </row>
    <row r="124" spans="3:10" ht="30" customHeight="1" x14ac:dyDescent="0.25">
      <c r="C124" s="170"/>
      <c r="D124" s="170"/>
      <c r="E124" s="171"/>
      <c r="F124" s="149" t="s">
        <v>303</v>
      </c>
      <c r="G124" s="149" t="b">
        <v>0</v>
      </c>
      <c r="H124" s="149"/>
      <c r="I124" s="149" t="s">
        <v>304</v>
      </c>
      <c r="J124" s="149" t="b">
        <v>0</v>
      </c>
    </row>
    <row r="125" spans="3:10" ht="30" customHeight="1" x14ac:dyDescent="0.25">
      <c r="C125" s="170"/>
      <c r="D125" s="170"/>
      <c r="E125" s="171"/>
      <c r="F125" s="149" t="s">
        <v>303</v>
      </c>
      <c r="G125" s="149" t="b">
        <v>0</v>
      </c>
      <c r="H125" s="149"/>
      <c r="I125" s="149" t="s">
        <v>304</v>
      </c>
      <c r="J125" s="149" t="b">
        <v>0</v>
      </c>
    </row>
    <row r="126" spans="3:10" ht="30" customHeight="1" x14ac:dyDescent="0.25">
      <c r="C126" s="170"/>
      <c r="D126" s="170"/>
      <c r="E126" s="171"/>
      <c r="F126" s="149" t="s">
        <v>303</v>
      </c>
      <c r="G126" s="149" t="b">
        <v>0</v>
      </c>
      <c r="H126" s="149"/>
      <c r="I126" s="149" t="s">
        <v>304</v>
      </c>
      <c r="J126" s="149" t="b">
        <v>0</v>
      </c>
    </row>
    <row r="127" spans="3:10" ht="30" customHeight="1" x14ac:dyDescent="0.25">
      <c r="C127" s="170"/>
      <c r="D127" s="170"/>
      <c r="E127" s="171"/>
      <c r="F127" s="149" t="s">
        <v>303</v>
      </c>
      <c r="G127" s="149" t="b">
        <v>0</v>
      </c>
      <c r="H127" s="149"/>
      <c r="I127" s="149" t="s">
        <v>304</v>
      </c>
      <c r="J127" s="149" t="b">
        <v>0</v>
      </c>
    </row>
    <row r="128" spans="3:10" ht="30" customHeight="1" x14ac:dyDescent="0.25">
      <c r="C128" s="170"/>
      <c r="D128" s="170"/>
      <c r="E128" s="171"/>
      <c r="F128" s="149" t="s">
        <v>303</v>
      </c>
      <c r="G128" s="149" t="b">
        <v>0</v>
      </c>
      <c r="H128" s="149"/>
      <c r="I128" s="149" t="s">
        <v>304</v>
      </c>
      <c r="J128" s="149" t="b">
        <v>0</v>
      </c>
    </row>
    <row r="129" spans="3:10" ht="30" customHeight="1" x14ac:dyDescent="0.25">
      <c r="C129" s="170"/>
      <c r="D129" s="170"/>
      <c r="E129" s="171"/>
      <c r="F129" s="149" t="s">
        <v>303</v>
      </c>
      <c r="G129" s="149" t="b">
        <v>0</v>
      </c>
      <c r="H129" s="149"/>
      <c r="I129" s="149" t="s">
        <v>304</v>
      </c>
      <c r="J129" s="149" t="b">
        <v>0</v>
      </c>
    </row>
    <row r="130" spans="3:10" ht="30" customHeight="1" x14ac:dyDescent="0.25">
      <c r="C130" s="170"/>
      <c r="D130" s="170"/>
      <c r="E130" s="171"/>
      <c r="F130" s="149" t="s">
        <v>303</v>
      </c>
      <c r="G130" s="149" t="b">
        <v>0</v>
      </c>
      <c r="H130" s="149"/>
      <c r="I130" s="149" t="s">
        <v>304</v>
      </c>
      <c r="J130" s="149" t="b">
        <v>0</v>
      </c>
    </row>
    <row r="131" spans="3:10" ht="30" customHeight="1" x14ac:dyDescent="0.25">
      <c r="C131" s="170"/>
      <c r="D131" s="170"/>
      <c r="E131" s="171"/>
      <c r="F131" s="149" t="s">
        <v>303</v>
      </c>
      <c r="G131" s="149" t="b">
        <v>0</v>
      </c>
      <c r="H131" s="149"/>
      <c r="I131" s="149" t="s">
        <v>304</v>
      </c>
      <c r="J131" s="149" t="b">
        <v>0</v>
      </c>
    </row>
    <row r="132" spans="3:10" ht="30" customHeight="1" x14ac:dyDescent="0.25">
      <c r="C132" s="170"/>
      <c r="D132" s="170"/>
      <c r="E132" s="171"/>
      <c r="F132" s="149" t="s">
        <v>303</v>
      </c>
      <c r="G132" s="149" t="b">
        <v>0</v>
      </c>
      <c r="H132" s="149"/>
      <c r="I132" s="149" t="s">
        <v>304</v>
      </c>
      <c r="J132" s="149" t="b">
        <v>0</v>
      </c>
    </row>
    <row r="133" spans="3:10" ht="30" customHeight="1" x14ac:dyDescent="0.25">
      <c r="C133" s="170"/>
      <c r="D133" s="170"/>
      <c r="E133" s="171"/>
      <c r="F133" s="149" t="s">
        <v>303</v>
      </c>
      <c r="G133" s="149" t="b">
        <v>0</v>
      </c>
      <c r="H133" s="149"/>
      <c r="I133" s="149" t="s">
        <v>304</v>
      </c>
      <c r="J133" s="149" t="b">
        <v>0</v>
      </c>
    </row>
    <row r="134" spans="3:10" ht="30" customHeight="1" x14ac:dyDescent="0.25">
      <c r="C134" s="170"/>
      <c r="D134" s="170"/>
      <c r="E134" s="171"/>
      <c r="F134" s="149" t="s">
        <v>303</v>
      </c>
      <c r="G134" s="149" t="b">
        <v>0</v>
      </c>
      <c r="H134" s="149"/>
      <c r="I134" s="149" t="s">
        <v>304</v>
      </c>
      <c r="J134" s="149" t="b">
        <v>0</v>
      </c>
    </row>
    <row r="135" spans="3:10" ht="30" customHeight="1" x14ac:dyDescent="0.25">
      <c r="C135" s="170"/>
      <c r="D135" s="170"/>
      <c r="E135" s="171"/>
      <c r="F135" s="149" t="s">
        <v>303</v>
      </c>
      <c r="G135" s="149" t="b">
        <v>0</v>
      </c>
      <c r="H135" s="149"/>
      <c r="I135" s="149" t="s">
        <v>304</v>
      </c>
      <c r="J135" s="149" t="b">
        <v>0</v>
      </c>
    </row>
    <row r="136" spans="3:10" ht="30" customHeight="1" x14ac:dyDescent="0.25">
      <c r="C136" s="170"/>
      <c r="D136" s="170"/>
      <c r="E136" s="171"/>
      <c r="F136" s="149" t="s">
        <v>303</v>
      </c>
      <c r="G136" s="149" t="b">
        <v>0</v>
      </c>
      <c r="H136" s="149"/>
      <c r="I136" s="149" t="s">
        <v>304</v>
      </c>
      <c r="J136" s="149" t="b">
        <v>0</v>
      </c>
    </row>
    <row r="137" spans="3:10" ht="30" customHeight="1" x14ac:dyDescent="0.25">
      <c r="C137" s="170"/>
      <c r="D137" s="170"/>
      <c r="E137" s="171"/>
      <c r="F137" s="149" t="s">
        <v>303</v>
      </c>
      <c r="G137" s="149" t="b">
        <v>0</v>
      </c>
      <c r="H137" s="149"/>
      <c r="I137" s="149" t="s">
        <v>304</v>
      </c>
      <c r="J137" s="149" t="b">
        <v>0</v>
      </c>
    </row>
    <row r="138" spans="3:10" ht="30" customHeight="1" x14ac:dyDescent="0.25">
      <c r="C138" s="170"/>
      <c r="D138" s="170"/>
      <c r="E138" s="171"/>
      <c r="F138" s="149" t="s">
        <v>303</v>
      </c>
      <c r="G138" s="149" t="b">
        <v>0</v>
      </c>
      <c r="H138" s="149"/>
      <c r="I138" s="149" t="s">
        <v>304</v>
      </c>
      <c r="J138" s="149" t="b">
        <v>0</v>
      </c>
    </row>
    <row r="139" spans="3:10" ht="30" customHeight="1" x14ac:dyDescent="0.25">
      <c r="C139" s="170"/>
      <c r="D139" s="170"/>
      <c r="E139" s="171"/>
      <c r="F139" s="149" t="s">
        <v>303</v>
      </c>
      <c r="G139" s="149" t="b">
        <v>0</v>
      </c>
      <c r="H139" s="149"/>
      <c r="I139" s="149" t="s">
        <v>304</v>
      </c>
      <c r="J139" s="149" t="b">
        <v>0</v>
      </c>
    </row>
    <row r="140" spans="3:10" ht="30" customHeight="1" x14ac:dyDescent="0.25">
      <c r="C140" s="170"/>
      <c r="D140" s="170"/>
      <c r="E140" s="171"/>
      <c r="F140" s="149" t="s">
        <v>303</v>
      </c>
      <c r="G140" s="149" t="b">
        <v>0</v>
      </c>
      <c r="H140" s="149"/>
      <c r="I140" s="149" t="s">
        <v>304</v>
      </c>
      <c r="J140" s="149" t="b">
        <v>0</v>
      </c>
    </row>
    <row r="141" spans="3:10" ht="30" customHeight="1" x14ac:dyDescent="0.25">
      <c r="C141" s="170"/>
      <c r="D141" s="170"/>
      <c r="E141" s="171"/>
      <c r="F141" s="149" t="s">
        <v>303</v>
      </c>
      <c r="G141" s="149" t="b">
        <v>0</v>
      </c>
      <c r="H141" s="149"/>
      <c r="I141" s="149" t="s">
        <v>304</v>
      </c>
      <c r="J141" s="149" t="b">
        <v>0</v>
      </c>
    </row>
    <row r="142" spans="3:10" ht="30" customHeight="1" x14ac:dyDescent="0.25">
      <c r="C142" s="170"/>
      <c r="D142" s="170"/>
      <c r="E142" s="171"/>
      <c r="F142" s="149" t="s">
        <v>303</v>
      </c>
      <c r="G142" s="149" t="b">
        <v>0</v>
      </c>
      <c r="H142" s="149"/>
      <c r="I142" s="149" t="s">
        <v>304</v>
      </c>
      <c r="J142" s="149" t="b">
        <v>0</v>
      </c>
    </row>
    <row r="143" spans="3:10" ht="30" customHeight="1" x14ac:dyDescent="0.25">
      <c r="C143" s="170"/>
      <c r="D143" s="170"/>
      <c r="E143" s="171"/>
      <c r="F143" s="149" t="s">
        <v>303</v>
      </c>
      <c r="G143" s="149" t="b">
        <v>0</v>
      </c>
      <c r="H143" s="149"/>
      <c r="I143" s="149" t="s">
        <v>304</v>
      </c>
      <c r="J143" s="149" t="b">
        <v>0</v>
      </c>
    </row>
    <row r="144" spans="3:10" ht="30" customHeight="1" x14ac:dyDescent="0.25">
      <c r="C144" s="170"/>
      <c r="D144" s="170"/>
      <c r="E144" s="171"/>
      <c r="F144" s="149" t="s">
        <v>303</v>
      </c>
      <c r="G144" s="149" t="b">
        <v>0</v>
      </c>
      <c r="H144" s="149"/>
      <c r="I144" s="149" t="s">
        <v>304</v>
      </c>
      <c r="J144" s="149" t="b">
        <v>0</v>
      </c>
    </row>
    <row r="145" spans="3:10" ht="30" customHeight="1" x14ac:dyDescent="0.25">
      <c r="C145" s="170"/>
      <c r="D145" s="170"/>
      <c r="E145" s="171"/>
      <c r="F145" s="149" t="s">
        <v>303</v>
      </c>
      <c r="G145" s="149" t="b">
        <v>0</v>
      </c>
      <c r="H145" s="149"/>
      <c r="I145" s="149" t="s">
        <v>304</v>
      </c>
      <c r="J145" s="149" t="b">
        <v>0</v>
      </c>
    </row>
    <row r="146" spans="3:10" ht="30" customHeight="1" x14ac:dyDescent="0.25">
      <c r="C146" s="170"/>
      <c r="D146" s="170"/>
      <c r="E146" s="171"/>
      <c r="F146" s="149" t="s">
        <v>303</v>
      </c>
      <c r="G146" s="149" t="b">
        <v>0</v>
      </c>
      <c r="H146" s="149"/>
      <c r="I146" s="149" t="s">
        <v>304</v>
      </c>
      <c r="J146" s="149" t="b">
        <v>0</v>
      </c>
    </row>
    <row r="147" spans="3:10" ht="30" customHeight="1" x14ac:dyDescent="0.25">
      <c r="C147" s="170"/>
      <c r="D147" s="170"/>
      <c r="E147" s="171"/>
      <c r="F147" s="149" t="s">
        <v>303</v>
      </c>
      <c r="G147" s="149" t="b">
        <v>0</v>
      </c>
      <c r="H147" s="149"/>
      <c r="I147" s="149" t="s">
        <v>304</v>
      </c>
      <c r="J147" s="149" t="b">
        <v>0</v>
      </c>
    </row>
    <row r="148" spans="3:10" ht="30" customHeight="1" x14ac:dyDescent="0.25">
      <c r="C148" s="170"/>
      <c r="D148" s="170"/>
      <c r="E148" s="171"/>
      <c r="F148" s="149" t="s">
        <v>303</v>
      </c>
      <c r="G148" s="149" t="b">
        <v>0</v>
      </c>
      <c r="H148" s="149"/>
      <c r="I148" s="149" t="s">
        <v>304</v>
      </c>
      <c r="J148" s="149" t="b">
        <v>0</v>
      </c>
    </row>
    <row r="149" spans="3:10" ht="30" customHeight="1" x14ac:dyDescent="0.25">
      <c r="C149" s="170"/>
      <c r="D149" s="170"/>
      <c r="E149" s="171"/>
      <c r="F149" s="149" t="s">
        <v>303</v>
      </c>
      <c r="G149" s="149" t="b">
        <v>0</v>
      </c>
      <c r="H149" s="149"/>
      <c r="I149" s="149" t="s">
        <v>304</v>
      </c>
      <c r="J149" s="149" t="b">
        <v>0</v>
      </c>
    </row>
    <row r="150" spans="3:10" ht="30" customHeight="1" x14ac:dyDescent="0.25">
      <c r="C150" s="170"/>
      <c r="D150" s="170"/>
      <c r="E150" s="171"/>
      <c r="F150" s="149" t="s">
        <v>303</v>
      </c>
      <c r="G150" s="149" t="b">
        <v>0</v>
      </c>
      <c r="H150" s="149"/>
      <c r="I150" s="149" t="s">
        <v>304</v>
      </c>
      <c r="J150" s="149" t="b">
        <v>0</v>
      </c>
    </row>
    <row r="151" spans="3:10" ht="30" customHeight="1" x14ac:dyDescent="0.25">
      <c r="C151" s="170"/>
      <c r="D151" s="170"/>
      <c r="E151" s="171"/>
      <c r="F151" s="149" t="s">
        <v>303</v>
      </c>
      <c r="G151" s="149" t="b">
        <v>0</v>
      </c>
      <c r="H151" s="149"/>
      <c r="I151" s="149" t="s">
        <v>304</v>
      </c>
      <c r="J151" s="149" t="b">
        <v>0</v>
      </c>
    </row>
    <row r="152" spans="3:10" ht="30" customHeight="1" x14ac:dyDescent="0.25">
      <c r="C152" s="170"/>
      <c r="D152" s="170"/>
      <c r="E152" s="171"/>
      <c r="F152" s="149" t="s">
        <v>303</v>
      </c>
      <c r="G152" s="149" t="b">
        <v>0</v>
      </c>
      <c r="H152" s="149"/>
      <c r="I152" s="149" t="s">
        <v>304</v>
      </c>
      <c r="J152" s="149" t="b">
        <v>0</v>
      </c>
    </row>
    <row r="153" spans="3:10" ht="30" customHeight="1" x14ac:dyDescent="0.25">
      <c r="C153" s="170"/>
      <c r="D153" s="170"/>
      <c r="E153" s="171"/>
      <c r="F153" s="149" t="s">
        <v>303</v>
      </c>
      <c r="G153" s="149" t="b">
        <v>0</v>
      </c>
      <c r="H153" s="149"/>
      <c r="I153" s="149" t="s">
        <v>304</v>
      </c>
      <c r="J153" s="149" t="b">
        <v>0</v>
      </c>
    </row>
    <row r="154" spans="3:10" ht="30" customHeight="1" x14ac:dyDescent="0.25">
      <c r="C154" s="170"/>
      <c r="D154" s="170"/>
      <c r="E154" s="171"/>
      <c r="F154" s="149" t="s">
        <v>303</v>
      </c>
      <c r="G154" s="149" t="b">
        <v>0</v>
      </c>
      <c r="H154" s="149"/>
      <c r="I154" s="149" t="s">
        <v>304</v>
      </c>
      <c r="J154" s="149" t="b">
        <v>0</v>
      </c>
    </row>
    <row r="155" spans="3:10" ht="30" customHeight="1" x14ac:dyDescent="0.25">
      <c r="C155" s="170"/>
      <c r="D155" s="170"/>
      <c r="E155" s="171"/>
      <c r="F155" s="149" t="s">
        <v>303</v>
      </c>
      <c r="G155" s="149" t="b">
        <v>0</v>
      </c>
      <c r="H155" s="149"/>
      <c r="I155" s="149" t="s">
        <v>304</v>
      </c>
      <c r="J155" s="149" t="b">
        <v>0</v>
      </c>
    </row>
    <row r="156" spans="3:10" ht="30" customHeight="1" x14ac:dyDescent="0.25">
      <c r="C156" s="170"/>
      <c r="D156" s="170"/>
      <c r="E156" s="171"/>
      <c r="F156" s="149" t="s">
        <v>303</v>
      </c>
      <c r="G156" s="149" t="b">
        <v>0</v>
      </c>
      <c r="H156" s="149"/>
      <c r="I156" s="149" t="s">
        <v>304</v>
      </c>
      <c r="J156" s="149" t="b">
        <v>0</v>
      </c>
    </row>
    <row r="157" spans="3:10" ht="30" customHeight="1" x14ac:dyDescent="0.25">
      <c r="C157" s="170"/>
      <c r="D157" s="170"/>
      <c r="E157" s="171"/>
      <c r="F157" s="149" t="s">
        <v>303</v>
      </c>
      <c r="G157" s="149" t="b">
        <v>0</v>
      </c>
      <c r="H157" s="149"/>
      <c r="I157" s="149" t="s">
        <v>304</v>
      </c>
      <c r="J157" s="149" t="b">
        <v>0</v>
      </c>
    </row>
    <row r="158" spans="3:10" ht="30" customHeight="1" x14ac:dyDescent="0.25">
      <c r="C158" s="170"/>
      <c r="D158" s="170"/>
      <c r="E158" s="171"/>
      <c r="F158" s="149" t="s">
        <v>303</v>
      </c>
      <c r="G158" s="149" t="b">
        <v>0</v>
      </c>
      <c r="H158" s="149"/>
      <c r="I158" s="149" t="s">
        <v>304</v>
      </c>
      <c r="J158" s="149" t="b">
        <v>0</v>
      </c>
    </row>
    <row r="159" spans="3:10" ht="30" customHeight="1" x14ac:dyDescent="0.25">
      <c r="C159" s="170"/>
      <c r="D159" s="170"/>
      <c r="E159" s="171"/>
      <c r="F159" s="149" t="s">
        <v>303</v>
      </c>
      <c r="G159" s="149" t="b">
        <v>0</v>
      </c>
      <c r="H159" s="149"/>
      <c r="I159" s="149" t="s">
        <v>304</v>
      </c>
      <c r="J159" s="149" t="b">
        <v>0</v>
      </c>
    </row>
    <row r="160" spans="3:10" ht="30" customHeight="1" x14ac:dyDescent="0.25">
      <c r="C160" s="170"/>
      <c r="D160" s="170"/>
      <c r="E160" s="171"/>
      <c r="F160" s="149" t="s">
        <v>303</v>
      </c>
      <c r="G160" s="149" t="b">
        <v>0</v>
      </c>
      <c r="H160" s="149"/>
      <c r="I160" s="149" t="s">
        <v>304</v>
      </c>
      <c r="J160" s="149" t="b">
        <v>0</v>
      </c>
    </row>
    <row r="161" spans="3:10" ht="30" customHeight="1" x14ac:dyDescent="0.25">
      <c r="C161" s="170"/>
      <c r="D161" s="170"/>
      <c r="E161" s="171"/>
      <c r="F161" s="149" t="s">
        <v>303</v>
      </c>
      <c r="G161" s="149" t="b">
        <v>0</v>
      </c>
      <c r="H161" s="149"/>
      <c r="I161" s="149" t="s">
        <v>304</v>
      </c>
      <c r="J161" s="149" t="b">
        <v>0</v>
      </c>
    </row>
    <row r="162" spans="3:10" ht="30" customHeight="1" x14ac:dyDescent="0.25">
      <c r="C162" s="170"/>
      <c r="D162" s="170"/>
      <c r="E162" s="171"/>
      <c r="F162" s="149" t="s">
        <v>303</v>
      </c>
      <c r="G162" s="149" t="b">
        <v>0</v>
      </c>
      <c r="H162" s="149"/>
      <c r="I162" s="149" t="s">
        <v>304</v>
      </c>
      <c r="J162" s="149" t="b">
        <v>0</v>
      </c>
    </row>
    <row r="163" spans="3:10" ht="30" customHeight="1" x14ac:dyDescent="0.25">
      <c r="C163" s="170"/>
      <c r="D163" s="170"/>
      <c r="E163" s="171"/>
      <c r="F163" s="149" t="s">
        <v>303</v>
      </c>
      <c r="G163" s="149" t="b">
        <v>0</v>
      </c>
      <c r="H163" s="149"/>
      <c r="I163" s="149" t="s">
        <v>304</v>
      </c>
      <c r="J163" s="149" t="b">
        <v>0</v>
      </c>
    </row>
    <row r="164" spans="3:10" ht="30" customHeight="1" x14ac:dyDescent="0.25">
      <c r="C164" s="170"/>
      <c r="D164" s="170"/>
      <c r="E164" s="171"/>
      <c r="F164" s="149" t="s">
        <v>303</v>
      </c>
      <c r="G164" s="149" t="b">
        <v>0</v>
      </c>
      <c r="H164" s="149"/>
      <c r="I164" s="149" t="s">
        <v>304</v>
      </c>
      <c r="J164" s="149" t="b">
        <v>0</v>
      </c>
    </row>
    <row r="165" spans="3:10" ht="30" customHeight="1" x14ac:dyDescent="0.25">
      <c r="C165" s="170"/>
      <c r="D165" s="170"/>
      <c r="E165" s="171"/>
      <c r="F165" s="149" t="s">
        <v>303</v>
      </c>
      <c r="G165" s="149" t="b">
        <v>0</v>
      </c>
      <c r="H165" s="149"/>
      <c r="I165" s="149" t="s">
        <v>304</v>
      </c>
      <c r="J165" s="149" t="b">
        <v>0</v>
      </c>
    </row>
    <row r="166" spans="3:10" ht="30" customHeight="1" x14ac:dyDescent="0.25">
      <c r="C166" s="170"/>
      <c r="D166" s="170"/>
      <c r="E166" s="171"/>
      <c r="F166" s="149" t="s">
        <v>303</v>
      </c>
      <c r="G166" s="149" t="b">
        <v>0</v>
      </c>
      <c r="H166" s="149"/>
      <c r="I166" s="149" t="s">
        <v>304</v>
      </c>
      <c r="J166" s="149" t="b">
        <v>0</v>
      </c>
    </row>
    <row r="167" spans="3:10" ht="30" customHeight="1" x14ac:dyDescent="0.25">
      <c r="C167" s="170"/>
      <c r="D167" s="170"/>
      <c r="E167" s="171"/>
      <c r="F167" s="149" t="s">
        <v>303</v>
      </c>
      <c r="G167" s="149" t="b">
        <v>0</v>
      </c>
      <c r="H167" s="149"/>
      <c r="I167" s="149" t="s">
        <v>304</v>
      </c>
      <c r="J167" s="149" t="b">
        <v>0</v>
      </c>
    </row>
    <row r="168" spans="3:10" ht="30" customHeight="1" x14ac:dyDescent="0.25">
      <c r="C168" s="170"/>
      <c r="D168" s="170"/>
      <c r="E168" s="171"/>
      <c r="F168" s="149" t="s">
        <v>303</v>
      </c>
      <c r="G168" s="149" t="b">
        <v>0</v>
      </c>
      <c r="H168" s="149"/>
      <c r="I168" s="149" t="s">
        <v>304</v>
      </c>
      <c r="J168" s="149" t="b">
        <v>0</v>
      </c>
    </row>
    <row r="169" spans="3:10" ht="30" customHeight="1" x14ac:dyDescent="0.25">
      <c r="C169" s="170"/>
      <c r="D169" s="170"/>
      <c r="E169" s="171"/>
      <c r="F169" s="149" t="s">
        <v>303</v>
      </c>
      <c r="G169" s="149" t="b">
        <v>0</v>
      </c>
      <c r="H169" s="149"/>
      <c r="I169" s="149" t="s">
        <v>304</v>
      </c>
      <c r="J169" s="149" t="b">
        <v>0</v>
      </c>
    </row>
    <row r="170" spans="3:10" ht="30" customHeight="1" x14ac:dyDescent="0.25">
      <c r="C170" s="170"/>
      <c r="D170" s="170"/>
      <c r="E170" s="171"/>
      <c r="F170" s="149" t="s">
        <v>303</v>
      </c>
      <c r="G170" s="149" t="b">
        <v>0</v>
      </c>
      <c r="H170" s="149"/>
      <c r="I170" s="149" t="s">
        <v>304</v>
      </c>
      <c r="J170" s="149" t="b">
        <v>0</v>
      </c>
    </row>
    <row r="171" spans="3:10" ht="30" customHeight="1" x14ac:dyDescent="0.25">
      <c r="C171" s="170"/>
      <c r="D171" s="170"/>
      <c r="E171" s="171"/>
      <c r="F171" s="149" t="s">
        <v>303</v>
      </c>
      <c r="G171" s="149" t="b">
        <v>0</v>
      </c>
      <c r="H171" s="149"/>
      <c r="I171" s="149" t="s">
        <v>304</v>
      </c>
      <c r="J171" s="149" t="b">
        <v>0</v>
      </c>
    </row>
    <row r="172" spans="3:10" ht="30" customHeight="1" x14ac:dyDescent="0.25">
      <c r="C172" s="170"/>
      <c r="D172" s="170"/>
      <c r="E172" s="171"/>
      <c r="F172" s="149" t="s">
        <v>303</v>
      </c>
      <c r="G172" s="149" t="b">
        <v>0</v>
      </c>
      <c r="H172" s="149"/>
      <c r="I172" s="149" t="s">
        <v>304</v>
      </c>
      <c r="J172" s="149" t="b">
        <v>0</v>
      </c>
    </row>
    <row r="173" spans="3:10" ht="30" customHeight="1" x14ac:dyDescent="0.25">
      <c r="C173" s="170"/>
      <c r="D173" s="170"/>
      <c r="E173" s="171"/>
      <c r="F173" s="149" t="s">
        <v>303</v>
      </c>
      <c r="G173" s="149" t="b">
        <v>0</v>
      </c>
      <c r="H173" s="149"/>
      <c r="I173" s="149" t="s">
        <v>304</v>
      </c>
      <c r="J173" s="149" t="b">
        <v>0</v>
      </c>
    </row>
    <row r="174" spans="3:10" ht="30" customHeight="1" x14ac:dyDescent="0.25">
      <c r="C174" s="170"/>
      <c r="D174" s="170"/>
      <c r="E174" s="171"/>
      <c r="F174" s="149" t="s">
        <v>303</v>
      </c>
      <c r="G174" s="149" t="b">
        <v>0</v>
      </c>
      <c r="H174" s="149"/>
      <c r="I174" s="149" t="s">
        <v>304</v>
      </c>
      <c r="J174" s="149" t="b">
        <v>0</v>
      </c>
    </row>
    <row r="175" spans="3:10" ht="30" customHeight="1" x14ac:dyDescent="0.25">
      <c r="C175" s="170"/>
      <c r="D175" s="170"/>
      <c r="E175" s="171"/>
      <c r="F175" s="149" t="s">
        <v>303</v>
      </c>
      <c r="G175" s="149" t="b">
        <v>0</v>
      </c>
      <c r="H175" s="149"/>
      <c r="I175" s="149" t="s">
        <v>304</v>
      </c>
      <c r="J175" s="149" t="b">
        <v>0</v>
      </c>
    </row>
    <row r="176" spans="3:10" ht="30" customHeight="1" x14ac:dyDescent="0.25">
      <c r="C176" s="170"/>
      <c r="D176" s="170"/>
      <c r="E176" s="171"/>
      <c r="F176" s="149" t="s">
        <v>303</v>
      </c>
      <c r="G176" s="149" t="b">
        <v>0</v>
      </c>
      <c r="H176" s="149"/>
      <c r="I176" s="149" t="s">
        <v>304</v>
      </c>
      <c r="J176" s="149" t="b">
        <v>0</v>
      </c>
    </row>
    <row r="177" spans="3:10" ht="30" customHeight="1" x14ac:dyDescent="0.25">
      <c r="C177" s="170"/>
      <c r="D177" s="170"/>
      <c r="E177" s="171"/>
      <c r="F177" s="149" t="s">
        <v>303</v>
      </c>
      <c r="G177" s="149" t="b">
        <v>0</v>
      </c>
      <c r="H177" s="149"/>
      <c r="I177" s="149" t="s">
        <v>304</v>
      </c>
      <c r="J177" s="149" t="b">
        <v>0</v>
      </c>
    </row>
    <row r="178" spans="3:10" ht="30" customHeight="1" x14ac:dyDescent="0.25">
      <c r="C178" s="170"/>
      <c r="D178" s="170"/>
      <c r="E178" s="171"/>
      <c r="F178" s="149" t="s">
        <v>303</v>
      </c>
      <c r="G178" s="149" t="b">
        <v>0</v>
      </c>
      <c r="H178" s="149"/>
      <c r="I178" s="149" t="s">
        <v>304</v>
      </c>
      <c r="J178" s="149" t="b">
        <v>0</v>
      </c>
    </row>
    <row r="179" spans="3:10" ht="30" customHeight="1" x14ac:dyDescent="0.25">
      <c r="C179" s="170"/>
      <c r="D179" s="170"/>
      <c r="E179" s="171"/>
      <c r="F179" s="149" t="s">
        <v>303</v>
      </c>
      <c r="G179" s="149" t="b">
        <v>0</v>
      </c>
      <c r="H179" s="149"/>
      <c r="I179" s="149" t="s">
        <v>304</v>
      </c>
      <c r="J179" s="149" t="b">
        <v>0</v>
      </c>
    </row>
    <row r="180" spans="3:10" ht="30" customHeight="1" x14ac:dyDescent="0.25">
      <c r="C180" s="170"/>
      <c r="D180" s="170"/>
      <c r="E180" s="171"/>
      <c r="F180" s="149" t="s">
        <v>303</v>
      </c>
      <c r="G180" s="149" t="b">
        <v>0</v>
      </c>
      <c r="H180" s="149"/>
      <c r="I180" s="149" t="s">
        <v>304</v>
      </c>
      <c r="J180" s="149" t="b">
        <v>0</v>
      </c>
    </row>
    <row r="181" spans="3:10" ht="30" customHeight="1" x14ac:dyDescent="0.25">
      <c r="C181" s="170"/>
      <c r="D181" s="170"/>
      <c r="E181" s="171"/>
      <c r="F181" s="149" t="s">
        <v>303</v>
      </c>
      <c r="G181" s="149" t="b">
        <v>0</v>
      </c>
      <c r="H181" s="149"/>
      <c r="I181" s="149" t="s">
        <v>304</v>
      </c>
      <c r="J181" s="149" t="b">
        <v>0</v>
      </c>
    </row>
    <row r="182" spans="3:10" ht="30" customHeight="1" x14ac:dyDescent="0.25">
      <c r="C182" s="170"/>
      <c r="D182" s="170"/>
      <c r="E182" s="171"/>
      <c r="F182" s="149" t="s">
        <v>303</v>
      </c>
      <c r="G182" s="149" t="b">
        <v>0</v>
      </c>
      <c r="H182" s="149"/>
      <c r="I182" s="149" t="s">
        <v>304</v>
      </c>
      <c r="J182" s="149" t="b">
        <v>0</v>
      </c>
    </row>
    <row r="183" spans="3:10" ht="30" customHeight="1" x14ac:dyDescent="0.25">
      <c r="C183" s="170"/>
      <c r="D183" s="170"/>
      <c r="E183" s="171"/>
      <c r="F183" s="149" t="s">
        <v>303</v>
      </c>
      <c r="G183" s="149" t="b">
        <v>0</v>
      </c>
      <c r="H183" s="149"/>
      <c r="I183" s="149" t="s">
        <v>304</v>
      </c>
      <c r="J183" s="149" t="b">
        <v>0</v>
      </c>
    </row>
    <row r="184" spans="3:10" ht="30" customHeight="1" x14ac:dyDescent="0.25">
      <c r="C184" s="170"/>
      <c r="D184" s="170"/>
      <c r="E184" s="171"/>
      <c r="F184" s="149" t="s">
        <v>303</v>
      </c>
      <c r="G184" s="149" t="b">
        <v>0</v>
      </c>
      <c r="H184" s="149"/>
      <c r="I184" s="149" t="s">
        <v>304</v>
      </c>
      <c r="J184" s="149" t="b">
        <v>0</v>
      </c>
    </row>
    <row r="185" spans="3:10" ht="30" customHeight="1" x14ac:dyDescent="0.25">
      <c r="C185" s="170"/>
      <c r="D185" s="170"/>
      <c r="E185" s="171"/>
      <c r="F185" s="149" t="s">
        <v>303</v>
      </c>
      <c r="G185" s="149" t="b">
        <v>0</v>
      </c>
      <c r="H185" s="149"/>
      <c r="I185" s="149" t="s">
        <v>304</v>
      </c>
      <c r="J185" s="149" t="b">
        <v>0</v>
      </c>
    </row>
    <row r="186" spans="3:10" ht="30" customHeight="1" x14ac:dyDescent="0.25">
      <c r="C186" s="170"/>
      <c r="D186" s="170"/>
      <c r="E186" s="171"/>
      <c r="F186" s="149" t="s">
        <v>303</v>
      </c>
      <c r="G186" s="149" t="b">
        <v>0</v>
      </c>
      <c r="H186" s="149"/>
      <c r="I186" s="149" t="s">
        <v>304</v>
      </c>
      <c r="J186" s="149" t="b">
        <v>0</v>
      </c>
    </row>
    <row r="187" spans="3:10" ht="30" customHeight="1" x14ac:dyDescent="0.25">
      <c r="C187" s="170"/>
      <c r="D187" s="170"/>
      <c r="E187" s="171"/>
      <c r="F187" s="149" t="s">
        <v>303</v>
      </c>
      <c r="G187" s="149" t="b">
        <v>0</v>
      </c>
      <c r="H187" s="149"/>
      <c r="I187" s="149" t="s">
        <v>304</v>
      </c>
      <c r="J187" s="149" t="b">
        <v>0</v>
      </c>
    </row>
    <row r="188" spans="3:10" ht="30" customHeight="1" x14ac:dyDescent="0.25">
      <c r="C188" s="170"/>
      <c r="D188" s="170"/>
      <c r="E188" s="171"/>
      <c r="F188" s="149" t="s">
        <v>303</v>
      </c>
      <c r="G188" s="149" t="b">
        <v>0</v>
      </c>
      <c r="H188" s="149"/>
      <c r="I188" s="149" t="s">
        <v>304</v>
      </c>
      <c r="J188" s="149" t="b">
        <v>0</v>
      </c>
    </row>
    <row r="189" spans="3:10" ht="30" customHeight="1" x14ac:dyDescent="0.25">
      <c r="C189" s="170"/>
      <c r="D189" s="170"/>
      <c r="E189" s="171"/>
      <c r="F189" s="149" t="s">
        <v>303</v>
      </c>
      <c r="G189" s="149" t="b">
        <v>0</v>
      </c>
      <c r="H189" s="149"/>
      <c r="I189" s="149" t="s">
        <v>304</v>
      </c>
      <c r="J189" s="149" t="b">
        <v>0</v>
      </c>
    </row>
    <row r="190" spans="3:10" ht="30" customHeight="1" x14ac:dyDescent="0.25">
      <c r="C190" s="170"/>
      <c r="D190" s="170"/>
      <c r="E190" s="171"/>
      <c r="F190" s="149" t="s">
        <v>303</v>
      </c>
      <c r="G190" s="149" t="b">
        <v>0</v>
      </c>
      <c r="H190" s="149"/>
      <c r="I190" s="149" t="s">
        <v>304</v>
      </c>
      <c r="J190" s="149" t="b">
        <v>0</v>
      </c>
    </row>
    <row r="191" spans="3:10" ht="30" customHeight="1" x14ac:dyDescent="0.25">
      <c r="C191" s="170"/>
      <c r="D191" s="170"/>
      <c r="E191" s="171"/>
      <c r="F191" s="149" t="s">
        <v>303</v>
      </c>
      <c r="G191" s="149" t="b">
        <v>0</v>
      </c>
      <c r="H191" s="149"/>
      <c r="I191" s="149" t="s">
        <v>304</v>
      </c>
      <c r="J191" s="149" t="b">
        <v>0</v>
      </c>
    </row>
    <row r="192" spans="3:10" ht="30" customHeight="1" x14ac:dyDescent="0.25">
      <c r="C192" s="170"/>
      <c r="D192" s="170"/>
      <c r="E192" s="171"/>
      <c r="F192" s="149" t="s">
        <v>303</v>
      </c>
      <c r="G192" s="149" t="b">
        <v>0</v>
      </c>
      <c r="H192" s="149"/>
      <c r="I192" s="149" t="s">
        <v>304</v>
      </c>
      <c r="J192" s="149" t="b">
        <v>0</v>
      </c>
    </row>
    <row r="193" spans="3:10" ht="30" customHeight="1" x14ac:dyDescent="0.25">
      <c r="C193" s="170"/>
      <c r="D193" s="170"/>
      <c r="E193" s="171"/>
      <c r="F193" s="149" t="s">
        <v>303</v>
      </c>
      <c r="G193" s="149" t="b">
        <v>0</v>
      </c>
      <c r="H193" s="149"/>
      <c r="I193" s="149" t="s">
        <v>304</v>
      </c>
      <c r="J193" s="149" t="b">
        <v>0</v>
      </c>
    </row>
    <row r="194" spans="3:10" ht="30" customHeight="1" x14ac:dyDescent="0.25">
      <c r="C194" s="170"/>
      <c r="D194" s="170"/>
      <c r="E194" s="171"/>
      <c r="F194" s="149" t="s">
        <v>303</v>
      </c>
      <c r="G194" s="149" t="b">
        <v>0</v>
      </c>
      <c r="H194" s="149"/>
      <c r="I194" s="149" t="s">
        <v>304</v>
      </c>
      <c r="J194" s="149" t="b">
        <v>0</v>
      </c>
    </row>
    <row r="195" spans="3:10" ht="30" customHeight="1" x14ac:dyDescent="0.25">
      <c r="C195" s="170"/>
      <c r="D195" s="170"/>
      <c r="E195" s="171"/>
      <c r="F195" s="149" t="s">
        <v>303</v>
      </c>
      <c r="G195" s="149" t="b">
        <v>0</v>
      </c>
      <c r="H195" s="149"/>
      <c r="I195" s="149" t="s">
        <v>304</v>
      </c>
      <c r="J195" s="149" t="b">
        <v>0</v>
      </c>
    </row>
    <row r="196" spans="3:10" ht="30" customHeight="1" x14ac:dyDescent="0.25">
      <c r="C196" s="170"/>
      <c r="D196" s="170"/>
      <c r="E196" s="171"/>
      <c r="F196" s="149" t="s">
        <v>303</v>
      </c>
      <c r="G196" s="149" t="b">
        <v>0</v>
      </c>
      <c r="H196" s="149"/>
      <c r="I196" s="149" t="s">
        <v>304</v>
      </c>
      <c r="J196" s="149" t="b">
        <v>0</v>
      </c>
    </row>
    <row r="197" spans="3:10" ht="30" customHeight="1" x14ac:dyDescent="0.25">
      <c r="C197" s="170"/>
      <c r="D197" s="170"/>
      <c r="E197" s="171"/>
      <c r="F197" s="149" t="s">
        <v>303</v>
      </c>
      <c r="G197" s="149" t="b">
        <v>0</v>
      </c>
      <c r="H197" s="149"/>
      <c r="I197" s="149" t="s">
        <v>304</v>
      </c>
      <c r="J197" s="149" t="b">
        <v>0</v>
      </c>
    </row>
    <row r="198" spans="3:10" ht="30" customHeight="1" x14ac:dyDescent="0.25">
      <c r="C198" s="170"/>
      <c r="D198" s="170"/>
      <c r="E198" s="171"/>
      <c r="F198" s="149" t="s">
        <v>303</v>
      </c>
      <c r="G198" s="149" t="b">
        <v>0</v>
      </c>
      <c r="H198" s="149"/>
      <c r="I198" s="149" t="s">
        <v>304</v>
      </c>
      <c r="J198" s="149" t="b">
        <v>0</v>
      </c>
    </row>
    <row r="199" spans="3:10" ht="30" customHeight="1" x14ac:dyDescent="0.25">
      <c r="C199" s="170"/>
      <c r="D199" s="170"/>
      <c r="E199" s="171"/>
      <c r="F199" s="149" t="s">
        <v>303</v>
      </c>
      <c r="G199" s="149" t="b">
        <v>0</v>
      </c>
      <c r="H199" s="149"/>
      <c r="I199" s="149" t="s">
        <v>304</v>
      </c>
      <c r="J199" s="149" t="b">
        <v>0</v>
      </c>
    </row>
    <row r="200" spans="3:10" ht="30" customHeight="1" x14ac:dyDescent="0.25">
      <c r="C200" s="170"/>
      <c r="D200" s="170"/>
      <c r="E200" s="171"/>
      <c r="F200" s="149" t="s">
        <v>303</v>
      </c>
      <c r="G200" s="149" t="b">
        <v>0</v>
      </c>
      <c r="H200" s="149"/>
      <c r="I200" s="149" t="s">
        <v>304</v>
      </c>
      <c r="J200" s="149" t="b">
        <v>0</v>
      </c>
    </row>
  </sheetData>
  <mergeCells count="22">
    <mergeCell ref="A1:I1"/>
    <mergeCell ref="A2:J2"/>
    <mergeCell ref="A4:B4"/>
    <mergeCell ref="C4:J4"/>
    <mergeCell ref="A6:A7"/>
    <mergeCell ref="B6:B7"/>
    <mergeCell ref="A8:A9"/>
    <mergeCell ref="B8:B9"/>
    <mergeCell ref="A10:A11"/>
    <mergeCell ref="B10:B11"/>
    <mergeCell ref="A13:A14"/>
    <mergeCell ref="B13:B14"/>
    <mergeCell ref="A24:A25"/>
    <mergeCell ref="B24:B25"/>
    <mergeCell ref="A26:A29"/>
    <mergeCell ref="B26:B29"/>
    <mergeCell ref="A15:A18"/>
    <mergeCell ref="B15:B18"/>
    <mergeCell ref="A19:A20"/>
    <mergeCell ref="B19:B20"/>
    <mergeCell ref="A21:A22"/>
    <mergeCell ref="B21:B22"/>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showInputMessage="1" showErrorMessage="1" xr:uid="{AD4D97EA-C21E-4F15-BEC6-F93E5C194DC0}">
          <x14:formula1>
            <xm:f>'Lookup References'!$B$3:$B$8</xm:f>
          </x14:formula1>
          <xm:sqref>D6:D200</xm:sqref>
        </x14:dataValidation>
        <x14:dataValidation type="list" showInputMessage="1" showErrorMessage="1" xr:uid="{2F4B6D1E-8AFA-48B1-9B5C-0E33DCAD227B}">
          <x14:formula1>
            <xm:f>'Lookup References'!$A$2:$A$200</xm:f>
          </x14:formula1>
          <xm:sqref>C6:C200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590EA-759A-416D-9879-27DCF9AF444F}">
  <dimension ref="A1:P396"/>
  <sheetViews>
    <sheetView zoomScaleNormal="100" workbookViewId="0">
      <selection sqref="A1:J1"/>
    </sheetView>
  </sheetViews>
  <sheetFormatPr defaultColWidth="8.83203125" defaultRowHeight="12.75" x14ac:dyDescent="0.2"/>
  <cols>
    <col min="1" max="1" width="31.6640625" style="13" customWidth="1"/>
    <col min="2" max="2" width="16.33203125" style="2" customWidth="1"/>
    <col min="3" max="3" width="16.1640625" style="2" customWidth="1"/>
    <col min="4" max="4" width="10.83203125" style="2" customWidth="1"/>
    <col min="5" max="5" width="25.6640625" style="2" customWidth="1"/>
    <col min="6" max="6" width="25.6640625" style="18" customWidth="1"/>
    <col min="7" max="7" width="8.83203125" style="18" customWidth="1"/>
    <col min="8" max="8" width="9.83203125" style="4" customWidth="1"/>
    <col min="9" max="9" width="8.83203125" style="4" customWidth="1"/>
    <col min="10" max="10" width="17.5" style="3" customWidth="1"/>
    <col min="11" max="11" width="17.6640625" style="3" customWidth="1"/>
    <col min="12" max="12" width="27.33203125" style="5" customWidth="1"/>
    <col min="13" max="13" width="27.83203125" style="3" customWidth="1"/>
    <col min="14" max="14" width="15.83203125" style="2" customWidth="1"/>
    <col min="15" max="16384" width="8.83203125" style="3"/>
  </cols>
  <sheetData>
    <row r="1" spans="1:14" ht="21" customHeight="1" x14ac:dyDescent="0.2">
      <c r="A1" s="571" t="s">
        <v>681</v>
      </c>
      <c r="B1" s="571"/>
      <c r="C1" s="571"/>
      <c r="D1" s="571"/>
      <c r="E1" s="571"/>
      <c r="F1" s="571"/>
      <c r="G1" s="571"/>
      <c r="H1" s="571"/>
      <c r="I1" s="571"/>
      <c r="J1" s="571"/>
    </row>
    <row r="2" spans="1:14" ht="15.75" x14ac:dyDescent="0.2">
      <c r="A2" s="247" t="s">
        <v>732</v>
      </c>
      <c r="B2" s="248"/>
      <c r="C2" s="248"/>
      <c r="D2" s="248"/>
      <c r="E2" s="248"/>
      <c r="F2" s="249"/>
      <c r="G2" s="249"/>
      <c r="H2" s="250"/>
      <c r="I2" s="250"/>
      <c r="J2" s="206"/>
    </row>
    <row r="3" spans="1:14" ht="15.75" x14ac:dyDescent="0.2">
      <c r="A3" s="251" t="s">
        <v>682</v>
      </c>
      <c r="B3" s="252"/>
      <c r="C3" s="252"/>
      <c r="D3" s="252"/>
      <c r="E3" s="252"/>
      <c r="F3" s="253"/>
      <c r="G3" s="254"/>
      <c r="H3" s="255"/>
      <c r="I3" s="250"/>
      <c r="J3" s="206"/>
      <c r="L3" s="22" t="s">
        <v>183</v>
      </c>
    </row>
    <row r="4" spans="1:14" s="6" customFormat="1" ht="15.75" x14ac:dyDescent="0.25">
      <c r="A4" s="240" t="s">
        <v>718</v>
      </c>
      <c r="B4" s="256"/>
      <c r="C4" s="256"/>
      <c r="D4" s="256"/>
      <c r="E4" s="256"/>
      <c r="F4" s="257"/>
      <c r="G4" s="257"/>
      <c r="H4" s="258"/>
      <c r="I4" s="258"/>
      <c r="J4" s="259"/>
      <c r="L4" s="22" t="s">
        <v>184</v>
      </c>
      <c r="N4" s="7"/>
    </row>
    <row r="5" spans="1:14" ht="18.600000000000001" hidden="1" customHeight="1" x14ac:dyDescent="0.2">
      <c r="A5" s="260" t="s">
        <v>720</v>
      </c>
      <c r="B5" s="261" t="s">
        <v>721</v>
      </c>
      <c r="C5" s="260" t="s">
        <v>685</v>
      </c>
      <c r="D5" s="260" t="s">
        <v>722</v>
      </c>
      <c r="E5" s="260" t="s">
        <v>686</v>
      </c>
      <c r="F5" s="262"/>
      <c r="G5" s="262"/>
      <c r="H5" s="261" t="s">
        <v>723</v>
      </c>
      <c r="I5" s="261" t="s">
        <v>724</v>
      </c>
      <c r="J5" s="263"/>
      <c r="K5" s="5"/>
      <c r="L5" s="3"/>
      <c r="M5" s="8"/>
      <c r="N5" s="3"/>
    </row>
    <row r="6" spans="1:14" hidden="1" x14ac:dyDescent="0.2">
      <c r="A6" s="264">
        <f>START!A10</f>
        <v>53.416666666666671</v>
      </c>
      <c r="B6" s="265">
        <f>START!B10</f>
        <v>18.87</v>
      </c>
      <c r="C6" s="266">
        <f>START!C10</f>
        <v>0.36</v>
      </c>
      <c r="D6" s="267">
        <f>START!D10</f>
        <v>260</v>
      </c>
      <c r="E6" s="268">
        <f>START!E10</f>
        <v>7</v>
      </c>
      <c r="F6" s="262"/>
      <c r="G6" s="262"/>
      <c r="H6" s="269" t="str">
        <f>START!G10</f>
        <v>Absent</v>
      </c>
      <c r="I6" s="266">
        <f>START!H10</f>
        <v>27.8</v>
      </c>
      <c r="J6" s="263"/>
      <c r="K6" s="5"/>
      <c r="L6" s="9"/>
      <c r="M6" s="10"/>
      <c r="N6" s="3"/>
    </row>
    <row r="7" spans="1:14" ht="36" customHeight="1" x14ac:dyDescent="0.2">
      <c r="A7" s="576" t="s">
        <v>714</v>
      </c>
      <c r="B7" s="576"/>
      <c r="C7" s="576"/>
      <c r="D7" s="576"/>
      <c r="E7" s="576"/>
      <c r="F7" s="576"/>
      <c r="G7" s="576"/>
      <c r="H7" s="576"/>
      <c r="I7" s="576"/>
      <c r="J7" s="576"/>
    </row>
    <row r="8" spans="1:14" s="16" customFormat="1" ht="48.6" customHeight="1" x14ac:dyDescent="0.2">
      <c r="A8" s="577" t="s">
        <v>715</v>
      </c>
      <c r="B8" s="577"/>
      <c r="C8" s="577"/>
      <c r="D8" s="577"/>
      <c r="E8" s="577"/>
      <c r="F8" s="577"/>
      <c r="G8" s="577"/>
      <c r="H8" s="577"/>
      <c r="I8" s="577"/>
      <c r="J8" s="577"/>
      <c r="L8" s="25"/>
      <c r="N8" s="30"/>
    </row>
    <row r="9" spans="1:14" ht="15.75" x14ac:dyDescent="0.2">
      <c r="A9" s="576" t="s">
        <v>716</v>
      </c>
      <c r="B9" s="576"/>
      <c r="C9" s="576"/>
      <c r="D9" s="576"/>
      <c r="E9" s="576"/>
      <c r="F9" s="576"/>
      <c r="G9" s="576"/>
      <c r="H9" s="576"/>
      <c r="I9" s="576"/>
      <c r="J9" s="576"/>
      <c r="N9" s="12"/>
    </row>
    <row r="10" spans="1:14" ht="15.75" x14ac:dyDescent="0.2">
      <c r="A10" s="270" t="s">
        <v>717</v>
      </c>
      <c r="B10" s="271"/>
      <c r="C10" s="272"/>
      <c r="D10" s="272"/>
      <c r="E10" s="271"/>
      <c r="F10" s="273"/>
      <c r="G10" s="273"/>
      <c r="H10" s="270"/>
      <c r="I10" s="270"/>
      <c r="J10" s="241"/>
      <c r="N10" s="12"/>
    </row>
    <row r="11" spans="1:14" ht="26.1" customHeight="1" x14ac:dyDescent="0.25">
      <c r="A11" s="572" t="s">
        <v>179</v>
      </c>
      <c r="B11" s="573"/>
      <c r="C11" s="574"/>
      <c r="D11" s="249"/>
      <c r="E11" s="572" t="s">
        <v>187</v>
      </c>
      <c r="F11" s="574"/>
      <c r="G11" s="274"/>
      <c r="H11" s="575"/>
      <c r="I11" s="575"/>
      <c r="J11" s="275" t="s">
        <v>220</v>
      </c>
      <c r="K11" s="117"/>
      <c r="N11" s="3"/>
    </row>
    <row r="12" spans="1:14" ht="47.1" customHeight="1" x14ac:dyDescent="0.2">
      <c r="A12" s="276"/>
      <c r="B12" s="277"/>
      <c r="C12" s="278"/>
      <c r="D12" s="279"/>
      <c r="E12" s="280" t="s">
        <v>177</v>
      </c>
      <c r="F12" s="280" t="s">
        <v>178</v>
      </c>
      <c r="G12" s="281"/>
      <c r="H12" s="282"/>
      <c r="I12" s="282"/>
      <c r="J12" s="283" t="s">
        <v>267</v>
      </c>
      <c r="K12" s="100"/>
      <c r="N12" s="3"/>
    </row>
    <row r="13" spans="1:14" ht="48" x14ac:dyDescent="0.2">
      <c r="A13" s="284" t="s">
        <v>363</v>
      </c>
      <c r="B13" s="285" t="s">
        <v>189</v>
      </c>
      <c r="C13" s="286" t="s">
        <v>190</v>
      </c>
      <c r="D13" s="279"/>
      <c r="E13" s="287" t="s">
        <v>163</v>
      </c>
      <c r="F13" s="287" t="s">
        <v>222</v>
      </c>
      <c r="G13" s="288"/>
      <c r="H13" s="289"/>
      <c r="I13" s="289"/>
      <c r="J13" s="290" t="s">
        <v>193</v>
      </c>
      <c r="K13" s="101"/>
      <c r="L13" s="3"/>
      <c r="N13" s="3"/>
    </row>
    <row r="14" spans="1:14" ht="45" x14ac:dyDescent="0.25">
      <c r="A14" s="291" t="s">
        <v>204</v>
      </c>
      <c r="B14" s="292" t="s">
        <v>197</v>
      </c>
      <c r="C14" s="293" t="s">
        <v>0</v>
      </c>
      <c r="D14" s="294"/>
      <c r="E14" s="292" t="s">
        <v>197</v>
      </c>
      <c r="F14" s="292" t="s">
        <v>197</v>
      </c>
      <c r="G14" s="295"/>
      <c r="H14" s="295"/>
      <c r="I14" s="296"/>
      <c r="J14" s="297">
        <v>20</v>
      </c>
      <c r="K14" s="102"/>
      <c r="L14" s="3"/>
      <c r="N14" s="3"/>
    </row>
    <row r="15" spans="1:14" ht="45" x14ac:dyDescent="0.25">
      <c r="A15" s="291" t="s">
        <v>205</v>
      </c>
      <c r="B15" s="292" t="s">
        <v>197</v>
      </c>
      <c r="C15" s="293" t="s">
        <v>0</v>
      </c>
      <c r="D15" s="294"/>
      <c r="E15" s="292" t="s">
        <v>197</v>
      </c>
      <c r="F15" s="292" t="s">
        <v>197</v>
      </c>
      <c r="G15" s="295"/>
      <c r="H15" s="295"/>
      <c r="I15" s="295"/>
      <c r="J15" s="293" t="s">
        <v>0</v>
      </c>
      <c r="K15" s="19"/>
      <c r="L15" s="3"/>
      <c r="N15" s="3"/>
    </row>
    <row r="16" spans="1:14" ht="15" x14ac:dyDescent="0.25">
      <c r="A16" s="291" t="s">
        <v>1</v>
      </c>
      <c r="B16" s="298">
        <v>7970</v>
      </c>
      <c r="C16" s="293" t="s">
        <v>0</v>
      </c>
      <c r="D16" s="294"/>
      <c r="E16" s="298">
        <f>MIN(B16:C16)</f>
        <v>7970</v>
      </c>
      <c r="F16" s="298">
        <f>MIN(B16:C16)</f>
        <v>7970</v>
      </c>
      <c r="G16" s="299"/>
      <c r="H16" s="295"/>
      <c r="I16" s="295"/>
      <c r="J16" s="293" t="s">
        <v>0</v>
      </c>
      <c r="K16" s="19"/>
      <c r="L16" s="3"/>
      <c r="N16" s="3"/>
    </row>
    <row r="17" spans="1:14" ht="15" x14ac:dyDescent="0.25">
      <c r="A17" s="291" t="s">
        <v>2</v>
      </c>
      <c r="B17" s="293" t="s">
        <v>0</v>
      </c>
      <c r="C17" s="300">
        <v>3</v>
      </c>
      <c r="D17" s="294"/>
      <c r="E17" s="301">
        <f>C17</f>
        <v>3</v>
      </c>
      <c r="F17" s="302">
        <f>MIN((B17),(C17*A6))</f>
        <v>160.25</v>
      </c>
      <c r="G17" s="303"/>
      <c r="H17" s="304"/>
      <c r="I17" s="296"/>
      <c r="J17" s="293" t="s">
        <v>0</v>
      </c>
      <c r="K17" s="102"/>
      <c r="L17" s="3"/>
      <c r="N17" s="3"/>
    </row>
    <row r="18" spans="1:14" ht="15" x14ac:dyDescent="0.25">
      <c r="A18" s="291" t="s">
        <v>3</v>
      </c>
      <c r="B18" s="293" t="s">
        <v>0</v>
      </c>
      <c r="C18" s="293" t="s">
        <v>0</v>
      </c>
      <c r="D18" s="294"/>
      <c r="E18" s="293" t="s">
        <v>0</v>
      </c>
      <c r="F18" s="305" t="s">
        <v>0</v>
      </c>
      <c r="G18" s="306"/>
      <c r="H18" s="295"/>
      <c r="I18" s="307"/>
      <c r="J18" s="293" t="s">
        <v>0</v>
      </c>
      <c r="K18" s="106"/>
      <c r="L18" s="3"/>
      <c r="N18" s="3"/>
    </row>
    <row r="19" spans="1:14" ht="15" x14ac:dyDescent="0.25">
      <c r="A19" s="291" t="s">
        <v>4</v>
      </c>
      <c r="B19" s="293" t="s">
        <v>0</v>
      </c>
      <c r="C19" s="300">
        <v>1.5</v>
      </c>
      <c r="D19" s="294"/>
      <c r="E19" s="301">
        <f>MIN(B19:C19)</f>
        <v>1.5</v>
      </c>
      <c r="F19" s="302">
        <f>E19*A6</f>
        <v>80.125</v>
      </c>
      <c r="G19" s="303"/>
      <c r="H19" s="295"/>
      <c r="I19" s="308"/>
      <c r="J19" s="293" t="s">
        <v>0</v>
      </c>
      <c r="K19" s="104"/>
      <c r="L19" s="3"/>
      <c r="N19" s="3"/>
    </row>
    <row r="20" spans="1:14" ht="15" x14ac:dyDescent="0.25">
      <c r="A20" s="291" t="s">
        <v>5</v>
      </c>
      <c r="B20" s="293" t="s">
        <v>0</v>
      </c>
      <c r="C20" s="293" t="s">
        <v>0</v>
      </c>
      <c r="D20" s="294"/>
      <c r="E20" s="293" t="s">
        <v>0</v>
      </c>
      <c r="F20" s="309" t="s">
        <v>0</v>
      </c>
      <c r="G20" s="310"/>
      <c r="H20" s="311"/>
      <c r="I20" s="295"/>
      <c r="J20" s="293" t="s">
        <v>0</v>
      </c>
      <c r="K20" s="19"/>
      <c r="L20" s="3"/>
      <c r="N20" s="3"/>
    </row>
    <row r="21" spans="1:14" ht="24" x14ac:dyDescent="0.25">
      <c r="A21" s="291" t="s">
        <v>6</v>
      </c>
      <c r="B21" s="293" t="s">
        <v>0</v>
      </c>
      <c r="C21" s="293" t="s">
        <v>0</v>
      </c>
      <c r="D21" s="294"/>
      <c r="E21" s="309" t="s">
        <v>0</v>
      </c>
      <c r="F21" s="309" t="s">
        <v>0</v>
      </c>
      <c r="G21" s="310"/>
      <c r="H21" s="295"/>
      <c r="I21" s="295"/>
      <c r="J21" s="293" t="s">
        <v>0</v>
      </c>
      <c r="K21" s="19"/>
      <c r="L21" s="3"/>
      <c r="N21" s="3"/>
    </row>
    <row r="22" spans="1:14" ht="15" x14ac:dyDescent="0.25">
      <c r="A22" s="312" t="s">
        <v>305</v>
      </c>
      <c r="B22" s="293" t="s">
        <v>0</v>
      </c>
      <c r="C22" s="297">
        <v>532</v>
      </c>
      <c r="D22" s="294"/>
      <c r="E22" s="301">
        <f>MIN(B22:C22)</f>
        <v>532</v>
      </c>
      <c r="F22" s="313">
        <f>E22*A6</f>
        <v>28417.666666666668</v>
      </c>
      <c r="G22" s="314"/>
      <c r="H22" s="296"/>
      <c r="I22" s="295"/>
      <c r="J22" s="293" t="s">
        <v>0</v>
      </c>
      <c r="K22" s="19"/>
      <c r="L22" s="3"/>
      <c r="N22" s="3"/>
    </row>
    <row r="23" spans="1:14" ht="24" x14ac:dyDescent="0.25">
      <c r="A23" s="312" t="s">
        <v>306</v>
      </c>
      <c r="B23" s="293" t="s">
        <v>0</v>
      </c>
      <c r="C23" s="297">
        <v>978</v>
      </c>
      <c r="D23" s="294"/>
      <c r="E23" s="301">
        <f>MIN(B23:C23)</f>
        <v>978</v>
      </c>
      <c r="F23" s="313">
        <f>E23*A6</f>
        <v>52241.500000000007</v>
      </c>
      <c r="G23" s="314"/>
      <c r="H23" s="296"/>
      <c r="I23" s="295"/>
      <c r="J23" s="293" t="s">
        <v>0</v>
      </c>
      <c r="K23" s="19"/>
      <c r="L23" s="3"/>
      <c r="N23" s="3"/>
    </row>
    <row r="24" spans="1:14" ht="36" x14ac:dyDescent="0.25">
      <c r="A24" s="312" t="s">
        <v>307</v>
      </c>
      <c r="B24" s="293" t="s">
        <v>0</v>
      </c>
      <c r="C24" s="297">
        <v>451</v>
      </c>
      <c r="D24" s="294"/>
      <c r="E24" s="301">
        <f>MIN(B24:C24)</f>
        <v>451</v>
      </c>
      <c r="F24" s="313">
        <f>E24*A6</f>
        <v>24090.916666666668</v>
      </c>
      <c r="G24" s="314"/>
      <c r="H24" s="296"/>
      <c r="I24" s="295"/>
      <c r="J24" s="293" t="s">
        <v>0</v>
      </c>
      <c r="K24" s="19"/>
      <c r="L24" s="3"/>
      <c r="N24" s="3"/>
    </row>
    <row r="25" spans="1:14" ht="15" x14ac:dyDescent="0.25">
      <c r="A25" s="312" t="s">
        <v>308</v>
      </c>
      <c r="B25" s="293" t="s">
        <v>0</v>
      </c>
      <c r="C25" s="293" t="s">
        <v>0</v>
      </c>
      <c r="D25" s="294"/>
      <c r="E25" s="293" t="s">
        <v>0</v>
      </c>
      <c r="F25" s="309" t="s">
        <v>0</v>
      </c>
      <c r="G25" s="310"/>
      <c r="H25" s="295"/>
      <c r="I25" s="295"/>
      <c r="J25" s="293" t="s">
        <v>0</v>
      </c>
      <c r="K25" s="19"/>
      <c r="L25" s="3"/>
      <c r="N25" s="3"/>
    </row>
    <row r="26" spans="1:14" ht="26.25" x14ac:dyDescent="0.25">
      <c r="A26" s="312" t="s">
        <v>636</v>
      </c>
      <c r="B26" s="293" t="s">
        <v>0</v>
      </c>
      <c r="C26" s="297">
        <v>290</v>
      </c>
      <c r="D26" s="294"/>
      <c r="E26" s="301">
        <f t="shared" ref="E26:E32" si="0">MIN(B26:C26)</f>
        <v>290</v>
      </c>
      <c r="F26" s="313">
        <f>E26*A6</f>
        <v>15490.833333333334</v>
      </c>
      <c r="G26" s="314"/>
      <c r="H26" s="296"/>
      <c r="I26" s="295"/>
      <c r="J26" s="293" t="s">
        <v>0</v>
      </c>
      <c r="K26" s="19"/>
      <c r="L26" s="3"/>
      <c r="N26" s="3"/>
    </row>
    <row r="27" spans="1:14" ht="26.25" x14ac:dyDescent="0.25">
      <c r="A27" s="312" t="s">
        <v>637</v>
      </c>
      <c r="B27" s="293" t="s">
        <v>0</v>
      </c>
      <c r="C27" s="297">
        <v>600</v>
      </c>
      <c r="D27" s="294"/>
      <c r="E27" s="301">
        <f t="shared" si="0"/>
        <v>600</v>
      </c>
      <c r="F27" s="313">
        <f>E27*A6</f>
        <v>32050.000000000004</v>
      </c>
      <c r="G27" s="314"/>
      <c r="H27" s="296"/>
      <c r="I27" s="295"/>
      <c r="J27" s="293" t="s">
        <v>0</v>
      </c>
      <c r="K27" s="19"/>
      <c r="L27" s="3"/>
      <c r="N27" s="3"/>
    </row>
    <row r="28" spans="1:14" ht="15" x14ac:dyDescent="0.25">
      <c r="A28" s="312" t="s">
        <v>309</v>
      </c>
      <c r="B28" s="293" t="s">
        <v>0</v>
      </c>
      <c r="C28" s="297">
        <v>440</v>
      </c>
      <c r="D28" s="294"/>
      <c r="E28" s="301">
        <f t="shared" si="0"/>
        <v>440</v>
      </c>
      <c r="F28" s="313">
        <f>E28*A6</f>
        <v>23503.333333333336</v>
      </c>
      <c r="G28" s="314"/>
      <c r="H28" s="296"/>
      <c r="I28" s="295"/>
      <c r="J28" s="293" t="s">
        <v>0</v>
      </c>
      <c r="K28" s="19"/>
      <c r="L28" s="3"/>
      <c r="N28" s="3"/>
    </row>
    <row r="29" spans="1:14" ht="38.25" x14ac:dyDescent="0.25">
      <c r="A29" s="312" t="s">
        <v>638</v>
      </c>
      <c r="B29" s="293" t="s">
        <v>0</v>
      </c>
      <c r="C29" s="297">
        <v>299</v>
      </c>
      <c r="D29" s="294"/>
      <c r="E29" s="301">
        <f t="shared" si="0"/>
        <v>299</v>
      </c>
      <c r="F29" s="313">
        <f>E29*A6</f>
        <v>15971.583333333334</v>
      </c>
      <c r="G29" s="314"/>
      <c r="H29" s="296"/>
      <c r="I29" s="295"/>
      <c r="J29" s="293" t="s">
        <v>0</v>
      </c>
      <c r="K29" s="19"/>
      <c r="L29" s="3"/>
      <c r="N29" s="3"/>
    </row>
    <row r="30" spans="1:14" ht="15" x14ac:dyDescent="0.25">
      <c r="A30" s="312" t="s">
        <v>310</v>
      </c>
      <c r="B30" s="293" t="s">
        <v>0</v>
      </c>
      <c r="C30" s="297">
        <v>570</v>
      </c>
      <c r="D30" s="294"/>
      <c r="E30" s="301">
        <f t="shared" si="0"/>
        <v>570</v>
      </c>
      <c r="F30" s="313">
        <f>E30*A6</f>
        <v>30447.500000000004</v>
      </c>
      <c r="G30" s="314"/>
      <c r="H30" s="296"/>
      <c r="I30" s="295"/>
      <c r="J30" s="293" t="s">
        <v>0</v>
      </c>
      <c r="K30" s="19"/>
      <c r="L30" s="3"/>
      <c r="N30" s="3"/>
    </row>
    <row r="31" spans="1:14" ht="15" x14ac:dyDescent="0.25">
      <c r="A31" s="312" t="s">
        <v>311</v>
      </c>
      <c r="B31" s="293" t="s">
        <v>0</v>
      </c>
      <c r="C31" s="297">
        <v>1400</v>
      </c>
      <c r="D31" s="294"/>
      <c r="E31" s="301">
        <f t="shared" si="0"/>
        <v>1400</v>
      </c>
      <c r="F31" s="313">
        <f>E31*A6</f>
        <v>74783.333333333343</v>
      </c>
      <c r="G31" s="314"/>
      <c r="H31" s="296"/>
      <c r="I31" s="295"/>
      <c r="J31" s="293" t="s">
        <v>0</v>
      </c>
      <c r="K31" s="19"/>
      <c r="L31" s="3"/>
      <c r="N31" s="3"/>
    </row>
    <row r="32" spans="1:14" ht="24" x14ac:dyDescent="0.25">
      <c r="A32" s="312" t="s">
        <v>312</v>
      </c>
      <c r="B32" s="293" t="s">
        <v>0</v>
      </c>
      <c r="C32" s="297">
        <v>932</v>
      </c>
      <c r="D32" s="294"/>
      <c r="E32" s="301">
        <f t="shared" si="0"/>
        <v>932</v>
      </c>
      <c r="F32" s="313">
        <f>E32*A6</f>
        <v>49784.333333333336</v>
      </c>
      <c r="G32" s="314"/>
      <c r="H32" s="296"/>
      <c r="I32" s="295"/>
      <c r="J32" s="293" t="s">
        <v>0</v>
      </c>
      <c r="K32" s="19"/>
      <c r="L32" s="3"/>
      <c r="N32" s="3"/>
    </row>
    <row r="33" spans="1:14" ht="15" x14ac:dyDescent="0.25">
      <c r="A33" s="312" t="s">
        <v>313</v>
      </c>
      <c r="B33" s="293" t="s">
        <v>0</v>
      </c>
      <c r="C33" s="293" t="s">
        <v>0</v>
      </c>
      <c r="D33" s="294"/>
      <c r="E33" s="293" t="s">
        <v>0</v>
      </c>
      <c r="F33" s="309" t="s">
        <v>0</v>
      </c>
      <c r="G33" s="310"/>
      <c r="H33" s="295"/>
      <c r="I33" s="295"/>
      <c r="J33" s="293" t="s">
        <v>0</v>
      </c>
      <c r="K33" s="19"/>
      <c r="L33" s="3"/>
      <c r="N33" s="3"/>
    </row>
    <row r="34" spans="1:14" ht="38.25" x14ac:dyDescent="0.25">
      <c r="A34" s="312" t="s">
        <v>639</v>
      </c>
      <c r="B34" s="293" t="s">
        <v>0</v>
      </c>
      <c r="C34" s="297">
        <v>460</v>
      </c>
      <c r="D34" s="294"/>
      <c r="E34" s="301">
        <f t="shared" ref="E34:E39" si="1">MIN(B34:C34)</f>
        <v>460</v>
      </c>
      <c r="F34" s="313">
        <f>E34*A6</f>
        <v>24571.666666666668</v>
      </c>
      <c r="G34" s="314"/>
      <c r="H34" s="296"/>
      <c r="I34" s="295"/>
      <c r="J34" s="293" t="s">
        <v>0</v>
      </c>
      <c r="K34" s="19"/>
      <c r="L34" s="3"/>
      <c r="N34" s="3"/>
    </row>
    <row r="35" spans="1:14" ht="15" x14ac:dyDescent="0.25">
      <c r="A35" s="312" t="s">
        <v>314</v>
      </c>
      <c r="B35" s="293" t="s">
        <v>0</v>
      </c>
      <c r="C35" s="297">
        <v>329</v>
      </c>
      <c r="D35" s="294"/>
      <c r="E35" s="301">
        <f t="shared" si="1"/>
        <v>329</v>
      </c>
      <c r="F35" s="313">
        <f>E35*A6</f>
        <v>17574.083333333336</v>
      </c>
      <c r="G35" s="314"/>
      <c r="H35" s="296"/>
      <c r="I35" s="295"/>
      <c r="J35" s="293" t="s">
        <v>0</v>
      </c>
      <c r="K35" s="19"/>
      <c r="L35" s="3"/>
      <c r="N35" s="3"/>
    </row>
    <row r="36" spans="1:14" ht="26.25" x14ac:dyDescent="0.25">
      <c r="A36" s="312" t="s">
        <v>640</v>
      </c>
      <c r="B36" s="293" t="s">
        <v>0</v>
      </c>
      <c r="C36" s="297">
        <v>368</v>
      </c>
      <c r="D36" s="294"/>
      <c r="E36" s="301">
        <f t="shared" si="1"/>
        <v>368</v>
      </c>
      <c r="F36" s="313">
        <f>E36*A6</f>
        <v>19657.333333333336</v>
      </c>
      <c r="G36" s="314"/>
      <c r="H36" s="296"/>
      <c r="I36" s="295"/>
      <c r="J36" s="293" t="s">
        <v>0</v>
      </c>
      <c r="K36" s="19"/>
      <c r="L36" s="3"/>
      <c r="N36" s="3"/>
    </row>
    <row r="37" spans="1:14" ht="15" x14ac:dyDescent="0.25">
      <c r="A37" s="312" t="s">
        <v>315</v>
      </c>
      <c r="B37" s="293" t="s">
        <v>0</v>
      </c>
      <c r="C37" s="297">
        <v>1200</v>
      </c>
      <c r="D37" s="294"/>
      <c r="E37" s="301">
        <f t="shared" si="1"/>
        <v>1200</v>
      </c>
      <c r="F37" s="313">
        <f>E37*A6</f>
        <v>64100.000000000007</v>
      </c>
      <c r="G37" s="314"/>
      <c r="H37" s="296"/>
      <c r="I37" s="295"/>
      <c r="J37" s="293" t="s">
        <v>0</v>
      </c>
      <c r="K37" s="19"/>
      <c r="L37" s="3"/>
      <c r="N37" s="3"/>
    </row>
    <row r="38" spans="1:14" ht="24" x14ac:dyDescent="0.25">
      <c r="A38" s="312" t="s">
        <v>316</v>
      </c>
      <c r="B38" s="293" t="s">
        <v>0</v>
      </c>
      <c r="C38" s="297">
        <v>940</v>
      </c>
      <c r="D38" s="294"/>
      <c r="E38" s="301">
        <f t="shared" si="1"/>
        <v>940</v>
      </c>
      <c r="F38" s="313">
        <f>E38*A6</f>
        <v>50211.666666666672</v>
      </c>
      <c r="G38" s="314"/>
      <c r="H38" s="296"/>
      <c r="I38" s="295"/>
      <c r="J38" s="293" t="s">
        <v>0</v>
      </c>
      <c r="K38" s="19"/>
      <c r="L38" s="3"/>
      <c r="N38" s="3"/>
    </row>
    <row r="39" spans="1:14" ht="26.25" x14ac:dyDescent="0.25">
      <c r="A39" s="312" t="s">
        <v>641</v>
      </c>
      <c r="B39" s="293" t="s">
        <v>0</v>
      </c>
      <c r="C39" s="297">
        <v>300</v>
      </c>
      <c r="D39" s="294"/>
      <c r="E39" s="301">
        <f t="shared" si="1"/>
        <v>300</v>
      </c>
      <c r="F39" s="313">
        <f>E39*A6</f>
        <v>16025.000000000002</v>
      </c>
      <c r="G39" s="314"/>
      <c r="H39" s="296"/>
      <c r="I39" s="295"/>
      <c r="J39" s="293" t="s">
        <v>0</v>
      </c>
      <c r="K39" s="19"/>
      <c r="L39" s="3"/>
      <c r="N39" s="3"/>
    </row>
    <row r="40" spans="1:14" ht="57.75" x14ac:dyDescent="0.25">
      <c r="A40" s="291" t="s">
        <v>282</v>
      </c>
      <c r="B40" s="309" t="s">
        <v>0</v>
      </c>
      <c r="C40" s="315">
        <f>IF(H6="Present",MIN(0.275/(1+10^(7.204-E6))+39/(1+10^(E6-7.204)),0.7249*(0.0114/(1+10^(7.204-E6))+1.6181/(1+10^(E6-7.204)))*(23.12*10^(0.036*(20-I6)))),0.7249*((0.114/(1+10^(7.204-E6))+1.6181/(1+10^(E6-7.204)))*MIN(51.93,23.12*10^(0.036*(20-I6)))))</f>
        <v>9.1262237081793458</v>
      </c>
      <c r="D40" s="316"/>
      <c r="E40" s="315">
        <f>C40</f>
        <v>9.1262237081793458</v>
      </c>
      <c r="F40" s="315">
        <f>E40*A6</f>
        <v>487.49244974524674</v>
      </c>
      <c r="G40" s="310"/>
      <c r="H40" s="317"/>
      <c r="I40" s="310"/>
      <c r="J40" s="293" t="s">
        <v>0</v>
      </c>
      <c r="K40" s="19"/>
      <c r="L40" s="3"/>
      <c r="N40" s="3"/>
    </row>
    <row r="41" spans="1:14" ht="46.5" x14ac:dyDescent="0.25">
      <c r="A41" s="291" t="s">
        <v>283</v>
      </c>
      <c r="B41" s="309" t="s">
        <v>0</v>
      </c>
      <c r="C41" s="309" t="s">
        <v>0</v>
      </c>
      <c r="D41" s="316"/>
      <c r="E41" s="309" t="s">
        <v>0</v>
      </c>
      <c r="F41" s="309" t="s">
        <v>0</v>
      </c>
      <c r="G41" s="310"/>
      <c r="H41" s="317"/>
      <c r="I41" s="310"/>
      <c r="J41" s="309" t="s">
        <v>0</v>
      </c>
      <c r="K41" s="19"/>
      <c r="L41" s="3"/>
      <c r="N41" s="3"/>
    </row>
    <row r="42" spans="1:14" ht="45" x14ac:dyDescent="0.25">
      <c r="A42" s="291" t="s">
        <v>206</v>
      </c>
      <c r="B42" s="292" t="s">
        <v>197</v>
      </c>
      <c r="C42" s="293" t="s">
        <v>0</v>
      </c>
      <c r="D42" s="294"/>
      <c r="E42" s="292" t="s">
        <v>197</v>
      </c>
      <c r="F42" s="292" t="s">
        <v>197</v>
      </c>
      <c r="G42" s="310"/>
      <c r="H42" s="295"/>
      <c r="I42" s="296"/>
      <c r="J42" s="293" t="s">
        <v>0</v>
      </c>
      <c r="K42" s="102"/>
      <c r="L42" s="3"/>
      <c r="N42" s="3"/>
    </row>
    <row r="43" spans="1:14" ht="15" x14ac:dyDescent="0.25">
      <c r="A43" s="291" t="s">
        <v>17</v>
      </c>
      <c r="B43" s="301">
        <v>206</v>
      </c>
      <c r="C43" s="293" t="s">
        <v>0</v>
      </c>
      <c r="D43" s="294"/>
      <c r="E43" s="301">
        <f>MIN(B43:C43)</f>
        <v>206</v>
      </c>
      <c r="F43" s="318">
        <f>E43</f>
        <v>206</v>
      </c>
      <c r="G43" s="319"/>
      <c r="H43" s="295"/>
      <c r="I43" s="296"/>
      <c r="J43" s="293" t="s">
        <v>0</v>
      </c>
      <c r="K43" s="103"/>
      <c r="L43" s="3"/>
      <c r="N43" s="3"/>
    </row>
    <row r="44" spans="1:14" ht="15" x14ac:dyDescent="0.2">
      <c r="A44" s="291" t="s">
        <v>18</v>
      </c>
      <c r="B44" s="301">
        <v>104</v>
      </c>
      <c r="C44" s="300">
        <v>340</v>
      </c>
      <c r="D44" s="320" t="s">
        <v>0</v>
      </c>
      <c r="E44" s="301">
        <f>MIN(B44:C44)</f>
        <v>104</v>
      </c>
      <c r="F44" s="318">
        <f>E44</f>
        <v>104</v>
      </c>
      <c r="G44" s="319"/>
      <c r="H44" s="304"/>
      <c r="I44" s="321"/>
      <c r="J44" s="293" t="s">
        <v>0</v>
      </c>
      <c r="K44" s="106"/>
      <c r="L44" s="3"/>
      <c r="N44" s="3"/>
    </row>
    <row r="45" spans="1:14" ht="15" x14ac:dyDescent="0.25">
      <c r="A45" s="291" t="s">
        <v>185</v>
      </c>
      <c r="B45" s="293" t="s">
        <v>0</v>
      </c>
      <c r="C45" s="293" t="s">
        <v>0</v>
      </c>
      <c r="D45" s="294"/>
      <c r="E45" s="293" t="s">
        <v>0</v>
      </c>
      <c r="F45" s="309" t="s">
        <v>0</v>
      </c>
      <c r="G45" s="310"/>
      <c r="H45" s="295"/>
      <c r="I45" s="295"/>
      <c r="J45" s="293" t="s">
        <v>0</v>
      </c>
      <c r="K45" s="19"/>
      <c r="L45" s="3"/>
      <c r="N45" s="3"/>
    </row>
    <row r="46" spans="1:14" s="16" customFormat="1" ht="37.5" x14ac:dyDescent="0.2">
      <c r="A46" s="322" t="s">
        <v>214</v>
      </c>
      <c r="B46" s="309" t="s">
        <v>364</v>
      </c>
      <c r="C46" s="309" t="s">
        <v>0</v>
      </c>
      <c r="D46" s="323"/>
      <c r="E46" s="309">
        <v>410</v>
      </c>
      <c r="F46" s="309" t="s">
        <v>0</v>
      </c>
      <c r="G46" s="310"/>
      <c r="H46" s="310"/>
      <c r="I46" s="310"/>
      <c r="J46" s="309" t="s">
        <v>0</v>
      </c>
      <c r="K46" s="20"/>
    </row>
    <row r="47" spans="1:14" s="16" customFormat="1" ht="37.5" x14ac:dyDescent="0.2">
      <c r="A47" s="322" t="s">
        <v>215</v>
      </c>
      <c r="B47" s="309" t="s">
        <v>365</v>
      </c>
      <c r="C47" s="309" t="s">
        <v>0</v>
      </c>
      <c r="D47" s="323"/>
      <c r="E47" s="309">
        <v>130</v>
      </c>
      <c r="F47" s="309" t="s">
        <v>0</v>
      </c>
      <c r="G47" s="310"/>
      <c r="H47" s="310"/>
      <c r="I47" s="310"/>
      <c r="J47" s="309" t="s">
        <v>0</v>
      </c>
      <c r="K47" s="20"/>
    </row>
    <row r="48" spans="1:14" ht="15" x14ac:dyDescent="0.25">
      <c r="A48" s="291" t="s">
        <v>19</v>
      </c>
      <c r="B48" s="293" t="s">
        <v>0</v>
      </c>
      <c r="C48" s="293" t="s">
        <v>0</v>
      </c>
      <c r="D48" s="294"/>
      <c r="E48" s="293" t="s">
        <v>0</v>
      </c>
      <c r="F48" s="309" t="s">
        <v>0</v>
      </c>
      <c r="G48" s="310"/>
      <c r="H48" s="295"/>
      <c r="I48" s="295"/>
      <c r="J48" s="293" t="s">
        <v>0</v>
      </c>
      <c r="K48" s="109"/>
      <c r="L48" s="3"/>
      <c r="N48" s="3"/>
    </row>
    <row r="49" spans="1:14" ht="45" x14ac:dyDescent="0.25">
      <c r="A49" s="291" t="s">
        <v>20</v>
      </c>
      <c r="B49" s="324">
        <v>5</v>
      </c>
      <c r="C49" s="292" t="s">
        <v>210</v>
      </c>
      <c r="D49" s="294"/>
      <c r="E49" s="324">
        <f>MIN(B49:C49)</f>
        <v>5</v>
      </c>
      <c r="F49" s="292" t="s">
        <v>221</v>
      </c>
      <c r="G49" s="303"/>
      <c r="H49" s="295"/>
      <c r="I49" s="295"/>
      <c r="J49" s="293" t="s">
        <v>0</v>
      </c>
      <c r="K49" s="19"/>
      <c r="L49" s="3"/>
      <c r="N49" s="3"/>
    </row>
    <row r="50" spans="1:14" ht="15" x14ac:dyDescent="0.25">
      <c r="A50" s="291" t="s">
        <v>22</v>
      </c>
      <c r="B50" s="293" t="s">
        <v>0</v>
      </c>
      <c r="C50" s="293" t="s">
        <v>0</v>
      </c>
      <c r="D50" s="316"/>
      <c r="E50" s="293" t="s">
        <v>0</v>
      </c>
      <c r="F50" s="309" t="s">
        <v>0</v>
      </c>
      <c r="G50" s="310"/>
      <c r="H50" s="295"/>
      <c r="I50" s="325"/>
      <c r="J50" s="293" t="s">
        <v>0</v>
      </c>
      <c r="K50" s="108"/>
      <c r="L50" s="3"/>
      <c r="N50" s="3"/>
    </row>
    <row r="51" spans="1:14" ht="45" x14ac:dyDescent="0.25">
      <c r="A51" s="291" t="s">
        <v>23</v>
      </c>
      <c r="B51" s="292" t="s">
        <v>208</v>
      </c>
      <c r="C51" s="293" t="s">
        <v>0</v>
      </c>
      <c r="D51" s="294"/>
      <c r="E51" s="292" t="s">
        <v>208</v>
      </c>
      <c r="F51" s="292" t="s">
        <v>208</v>
      </c>
      <c r="G51" s="310"/>
      <c r="H51" s="295"/>
      <c r="I51" s="326"/>
      <c r="J51" s="293" t="s">
        <v>0</v>
      </c>
      <c r="K51" s="107"/>
      <c r="L51" s="3"/>
      <c r="N51" s="3"/>
    </row>
    <row r="52" spans="1:14" ht="45" x14ac:dyDescent="0.25">
      <c r="A52" s="291" t="s">
        <v>24</v>
      </c>
      <c r="B52" s="292" t="s">
        <v>208</v>
      </c>
      <c r="C52" s="293" t="s">
        <v>0</v>
      </c>
      <c r="D52" s="294"/>
      <c r="E52" s="292" t="s">
        <v>208</v>
      </c>
      <c r="F52" s="292" t="s">
        <v>208</v>
      </c>
      <c r="G52" s="310"/>
      <c r="H52" s="295"/>
      <c r="I52" s="327"/>
      <c r="J52" s="293" t="s">
        <v>0</v>
      </c>
      <c r="K52" s="108"/>
      <c r="L52" s="3"/>
      <c r="N52" s="3"/>
    </row>
    <row r="53" spans="1:14" ht="45" x14ac:dyDescent="0.25">
      <c r="A53" s="328" t="s">
        <v>170</v>
      </c>
      <c r="B53" s="292" t="s">
        <v>208</v>
      </c>
      <c r="C53" s="293" t="s">
        <v>0</v>
      </c>
      <c r="D53" s="294"/>
      <c r="E53" s="292" t="s">
        <v>208</v>
      </c>
      <c r="F53" s="292" t="s">
        <v>208</v>
      </c>
      <c r="G53" s="310"/>
      <c r="H53" s="295"/>
      <c r="I53" s="326"/>
      <c r="J53" s="293" t="s">
        <v>0</v>
      </c>
      <c r="K53" s="107"/>
      <c r="L53" s="3"/>
      <c r="N53" s="3"/>
    </row>
    <row r="54" spans="1:14" ht="45" x14ac:dyDescent="0.25">
      <c r="A54" s="328" t="s">
        <v>203</v>
      </c>
      <c r="B54" s="292" t="s">
        <v>197</v>
      </c>
      <c r="C54" s="293" t="s">
        <v>0</v>
      </c>
      <c r="D54" s="294"/>
      <c r="E54" s="292" t="s">
        <v>197</v>
      </c>
      <c r="F54" s="292" t="s">
        <v>197</v>
      </c>
      <c r="G54" s="310"/>
      <c r="H54" s="310"/>
      <c r="I54" s="310"/>
      <c r="J54" s="309" t="s">
        <v>0</v>
      </c>
      <c r="K54" s="20"/>
      <c r="L54" s="3"/>
      <c r="N54" s="3"/>
    </row>
    <row r="55" spans="1:14" ht="45" x14ac:dyDescent="0.25">
      <c r="A55" s="291" t="s">
        <v>25</v>
      </c>
      <c r="B55" s="292" t="s">
        <v>208</v>
      </c>
      <c r="C55" s="293" t="s">
        <v>0</v>
      </c>
      <c r="D55" s="294"/>
      <c r="E55" s="292" t="s">
        <v>208</v>
      </c>
      <c r="F55" s="292" t="s">
        <v>208</v>
      </c>
      <c r="G55" s="310"/>
      <c r="H55" s="295"/>
      <c r="I55" s="325"/>
      <c r="J55" s="293" t="s">
        <v>0</v>
      </c>
      <c r="K55" s="106"/>
      <c r="L55" s="3"/>
      <c r="N55" s="3"/>
    </row>
    <row r="56" spans="1:14" ht="15" x14ac:dyDescent="0.25">
      <c r="A56" s="291" t="s">
        <v>26</v>
      </c>
      <c r="B56" s="293" t="s">
        <v>0</v>
      </c>
      <c r="C56" s="293" t="s">
        <v>0</v>
      </c>
      <c r="D56" s="294"/>
      <c r="E56" s="293" t="s">
        <v>0</v>
      </c>
      <c r="F56" s="309" t="s">
        <v>0</v>
      </c>
      <c r="G56" s="310"/>
      <c r="H56" s="295"/>
      <c r="I56" s="295"/>
      <c r="J56" s="293" t="s">
        <v>0</v>
      </c>
      <c r="K56" s="19"/>
      <c r="L56" s="3"/>
      <c r="N56" s="3"/>
    </row>
    <row r="57" spans="1:14" ht="15" x14ac:dyDescent="0.25">
      <c r="A57" s="291" t="s">
        <v>27</v>
      </c>
      <c r="B57" s="293" t="s">
        <v>0</v>
      </c>
      <c r="C57" s="293" t="s">
        <v>0</v>
      </c>
      <c r="D57" s="294"/>
      <c r="E57" s="293" t="s">
        <v>0</v>
      </c>
      <c r="F57" s="309" t="s">
        <v>0</v>
      </c>
      <c r="G57" s="310"/>
      <c r="H57" s="295"/>
      <c r="I57" s="307"/>
      <c r="J57" s="293" t="s">
        <v>0</v>
      </c>
      <c r="K57" s="105"/>
      <c r="L57" s="3"/>
      <c r="N57" s="3"/>
    </row>
    <row r="58" spans="1:14" ht="15" x14ac:dyDescent="0.25">
      <c r="A58" s="291" t="s">
        <v>28</v>
      </c>
      <c r="B58" s="293" t="s">
        <v>0</v>
      </c>
      <c r="C58" s="293" t="s">
        <v>0</v>
      </c>
      <c r="D58" s="294"/>
      <c r="E58" s="293" t="s">
        <v>0</v>
      </c>
      <c r="F58" s="309" t="s">
        <v>0</v>
      </c>
      <c r="G58" s="310"/>
      <c r="H58" s="295"/>
      <c r="I58" s="325"/>
      <c r="J58" s="293" t="s">
        <v>0</v>
      </c>
      <c r="K58" s="108"/>
      <c r="L58" s="3"/>
      <c r="N58" s="3"/>
    </row>
    <row r="59" spans="1:14" ht="36" x14ac:dyDescent="0.25">
      <c r="A59" s="328" t="s">
        <v>171</v>
      </c>
      <c r="B59" s="293" t="s">
        <v>0</v>
      </c>
      <c r="C59" s="293" t="s">
        <v>0</v>
      </c>
      <c r="D59" s="294"/>
      <c r="E59" s="293" t="s">
        <v>0</v>
      </c>
      <c r="F59" s="309" t="s">
        <v>0</v>
      </c>
      <c r="G59" s="310"/>
      <c r="H59" s="295"/>
      <c r="I59" s="329"/>
      <c r="J59" s="293" t="s">
        <v>0</v>
      </c>
      <c r="K59" s="118"/>
      <c r="L59" s="3"/>
      <c r="N59" s="3"/>
    </row>
    <row r="60" spans="1:14" ht="36" x14ac:dyDescent="0.25">
      <c r="A60" s="291" t="s">
        <v>258</v>
      </c>
      <c r="B60" s="301">
        <v>101</v>
      </c>
      <c r="C60" s="293" t="s">
        <v>0</v>
      </c>
      <c r="D60" s="330" t="s">
        <v>182</v>
      </c>
      <c r="E60" s="301">
        <f>MIN(B60:C60)</f>
        <v>101</v>
      </c>
      <c r="F60" s="318">
        <f>E60</f>
        <v>101</v>
      </c>
      <c r="G60" s="319"/>
      <c r="H60" s="295"/>
      <c r="I60" s="321"/>
      <c r="J60" s="293" t="s">
        <v>0</v>
      </c>
      <c r="K60" s="118"/>
      <c r="L60" s="3"/>
      <c r="N60" s="3"/>
    </row>
    <row r="61" spans="1:14" ht="24" x14ac:dyDescent="0.25">
      <c r="A61" s="291" t="s">
        <v>263</v>
      </c>
      <c r="B61" s="293" t="s">
        <v>0</v>
      </c>
      <c r="C61" s="293" t="s">
        <v>0</v>
      </c>
      <c r="D61" s="294"/>
      <c r="E61" s="293" t="s">
        <v>0</v>
      </c>
      <c r="F61" s="309" t="s">
        <v>0</v>
      </c>
      <c r="G61" s="310"/>
      <c r="H61" s="295"/>
      <c r="I61" s="296"/>
      <c r="J61" s="293" t="s">
        <v>0</v>
      </c>
      <c r="K61" s="119"/>
      <c r="L61" s="3"/>
      <c r="N61" s="3"/>
    </row>
    <row r="62" spans="1:14" ht="15" x14ac:dyDescent="0.25">
      <c r="A62" s="291" t="s">
        <v>29</v>
      </c>
      <c r="B62" s="293" t="s">
        <v>0</v>
      </c>
      <c r="C62" s="293" t="s">
        <v>0</v>
      </c>
      <c r="D62" s="294"/>
      <c r="E62" s="293" t="s">
        <v>0</v>
      </c>
      <c r="F62" s="309" t="s">
        <v>0</v>
      </c>
      <c r="G62" s="310"/>
      <c r="H62" s="295"/>
      <c r="I62" s="321"/>
      <c r="J62" s="293" t="s">
        <v>0</v>
      </c>
      <c r="K62" s="118"/>
      <c r="L62" s="3"/>
      <c r="N62" s="3"/>
    </row>
    <row r="63" spans="1:14" s="16" customFormat="1" ht="15" x14ac:dyDescent="0.25">
      <c r="A63" s="322" t="s">
        <v>30</v>
      </c>
      <c r="B63" s="318">
        <v>10.199999999999999</v>
      </c>
      <c r="C63" s="331">
        <f>(EXP(1.0166*LN(D6)-3.924))</f>
        <v>5.6349537852928817</v>
      </c>
      <c r="D63" s="316"/>
      <c r="E63" s="332">
        <f t="shared" ref="E63:E68" si="2">MIN(B63:C63)</f>
        <v>5.6349537852928817</v>
      </c>
      <c r="F63" s="332">
        <f>IF((E63*A6)&lt;B63,(E63*A6),B63)</f>
        <v>10.199999999999999</v>
      </c>
      <c r="G63" s="333"/>
      <c r="H63" s="334"/>
      <c r="I63" s="310"/>
      <c r="J63" s="309" t="s">
        <v>0</v>
      </c>
      <c r="K63" s="21"/>
    </row>
    <row r="64" spans="1:14" ht="15" x14ac:dyDescent="0.25">
      <c r="A64" s="291" t="s">
        <v>31</v>
      </c>
      <c r="B64" s="301">
        <v>4.4000000000000004</v>
      </c>
      <c r="C64" s="293" t="s">
        <v>0</v>
      </c>
      <c r="D64" s="294"/>
      <c r="E64" s="301">
        <f t="shared" si="2"/>
        <v>4.4000000000000004</v>
      </c>
      <c r="F64" s="318">
        <f>E64</f>
        <v>4.4000000000000004</v>
      </c>
      <c r="G64" s="319"/>
      <c r="H64" s="295"/>
      <c r="I64" s="296"/>
      <c r="J64" s="293" t="s">
        <v>0</v>
      </c>
      <c r="K64" s="118"/>
      <c r="L64" s="3"/>
      <c r="N64" s="3"/>
    </row>
    <row r="65" spans="1:14" ht="15" x14ac:dyDescent="0.25">
      <c r="A65" s="291" t="s">
        <v>32</v>
      </c>
      <c r="B65" s="293" t="s">
        <v>0</v>
      </c>
      <c r="C65" s="293">
        <v>2.1</v>
      </c>
      <c r="D65" s="330" t="s">
        <v>182</v>
      </c>
      <c r="E65" s="301">
        <f t="shared" si="2"/>
        <v>2.1</v>
      </c>
      <c r="F65" s="302">
        <f>E65*A6</f>
        <v>112.17500000000001</v>
      </c>
      <c r="G65" s="303"/>
      <c r="H65" s="304"/>
      <c r="I65" s="295"/>
      <c r="J65" s="293" t="s">
        <v>0</v>
      </c>
      <c r="K65" s="19"/>
      <c r="L65" s="3"/>
      <c r="N65" s="3"/>
    </row>
    <row r="66" spans="1:14" ht="15" x14ac:dyDescent="0.25">
      <c r="A66" s="291" t="s">
        <v>33</v>
      </c>
      <c r="B66" s="293" t="s">
        <v>0</v>
      </c>
      <c r="C66" s="300">
        <v>1.2</v>
      </c>
      <c r="D66" s="294"/>
      <c r="E66" s="301">
        <f t="shared" si="2"/>
        <v>1.2</v>
      </c>
      <c r="F66" s="302">
        <f>E66*A6</f>
        <v>64.100000000000009</v>
      </c>
      <c r="G66" s="303"/>
      <c r="H66" s="304"/>
      <c r="I66" s="327"/>
      <c r="J66" s="293" t="s">
        <v>0</v>
      </c>
      <c r="K66" s="118"/>
      <c r="L66" s="3"/>
      <c r="N66" s="3"/>
    </row>
    <row r="67" spans="1:14" ht="15" x14ac:dyDescent="0.25">
      <c r="A67" s="291" t="s">
        <v>34</v>
      </c>
      <c r="B67" s="293" t="s">
        <v>0</v>
      </c>
      <c r="C67" s="335">
        <v>860000</v>
      </c>
      <c r="D67" s="294"/>
      <c r="E67" s="301">
        <f t="shared" si="2"/>
        <v>860000</v>
      </c>
      <c r="F67" s="313">
        <f>E67*A6</f>
        <v>45938333.333333336</v>
      </c>
      <c r="G67" s="314"/>
      <c r="H67" s="311"/>
      <c r="I67" s="295"/>
      <c r="J67" s="293" t="s">
        <v>0</v>
      </c>
      <c r="K67" s="19"/>
      <c r="L67" s="3"/>
      <c r="N67" s="3"/>
    </row>
    <row r="68" spans="1:14" ht="15" x14ac:dyDescent="0.25">
      <c r="A68" s="291" t="s">
        <v>35</v>
      </c>
      <c r="B68" s="301">
        <v>200</v>
      </c>
      <c r="C68" s="300">
        <v>19</v>
      </c>
      <c r="D68" s="336" t="s">
        <v>182</v>
      </c>
      <c r="E68" s="301">
        <f t="shared" si="2"/>
        <v>19</v>
      </c>
      <c r="F68" s="313">
        <f>IF((E68*A6)&lt;B68,(E68*A6),B68)</f>
        <v>200</v>
      </c>
      <c r="G68" s="314"/>
      <c r="H68" s="304"/>
      <c r="I68" s="295"/>
      <c r="J68" s="293" t="s">
        <v>0</v>
      </c>
      <c r="K68" s="19"/>
      <c r="L68" s="3"/>
      <c r="N68" s="3"/>
    </row>
    <row r="69" spans="1:14" ht="24" x14ac:dyDescent="0.25">
      <c r="A69" s="291" t="s">
        <v>36</v>
      </c>
      <c r="B69" s="293" t="s">
        <v>0</v>
      </c>
      <c r="C69" s="293" t="s">
        <v>0</v>
      </c>
      <c r="D69" s="294"/>
      <c r="E69" s="293" t="s">
        <v>0</v>
      </c>
      <c r="F69" s="309" t="s">
        <v>0</v>
      </c>
      <c r="G69" s="310"/>
      <c r="H69" s="295"/>
      <c r="I69" s="296"/>
      <c r="J69" s="297">
        <v>20</v>
      </c>
      <c r="K69" s="118"/>
      <c r="L69" s="3"/>
      <c r="N69" s="3"/>
    </row>
    <row r="70" spans="1:14" ht="38.25" x14ac:dyDescent="0.25">
      <c r="A70" s="291" t="s">
        <v>366</v>
      </c>
      <c r="B70" s="293" t="s">
        <v>0</v>
      </c>
      <c r="C70" s="293" t="s">
        <v>0</v>
      </c>
      <c r="D70" s="294"/>
      <c r="E70" s="293" t="s">
        <v>0</v>
      </c>
      <c r="F70" s="309" t="s">
        <v>0</v>
      </c>
      <c r="G70" s="310"/>
      <c r="H70" s="295"/>
      <c r="I70" s="296"/>
      <c r="J70" s="293" t="s">
        <v>0</v>
      </c>
      <c r="K70" s="118"/>
      <c r="L70" s="3"/>
      <c r="N70" s="3"/>
    </row>
    <row r="71" spans="1:14" ht="24" x14ac:dyDescent="0.25">
      <c r="A71" s="291" t="s">
        <v>265</v>
      </c>
      <c r="B71" s="293" t="s">
        <v>0</v>
      </c>
      <c r="C71" s="293" t="s">
        <v>0</v>
      </c>
      <c r="D71" s="294"/>
      <c r="E71" s="293" t="s">
        <v>0</v>
      </c>
      <c r="F71" s="309" t="s">
        <v>0</v>
      </c>
      <c r="G71" s="310"/>
      <c r="H71" s="295"/>
      <c r="I71" s="329"/>
      <c r="J71" s="293" t="s">
        <v>0</v>
      </c>
      <c r="K71" s="102"/>
      <c r="L71" s="3"/>
      <c r="N71" s="3"/>
    </row>
    <row r="72" spans="1:14" ht="15" x14ac:dyDescent="0.25">
      <c r="A72" s="291" t="s">
        <v>37</v>
      </c>
      <c r="B72" s="293" t="s">
        <v>0</v>
      </c>
      <c r="C72" s="293" t="s">
        <v>0</v>
      </c>
      <c r="D72" s="294"/>
      <c r="E72" s="293" t="s">
        <v>0</v>
      </c>
      <c r="F72" s="309" t="s">
        <v>0</v>
      </c>
      <c r="G72" s="310"/>
      <c r="H72" s="295"/>
      <c r="I72" s="329"/>
      <c r="J72" s="293" t="s">
        <v>0</v>
      </c>
      <c r="K72" s="102"/>
      <c r="L72" s="3"/>
      <c r="N72" s="3"/>
    </row>
    <row r="73" spans="1:14" ht="15" x14ac:dyDescent="0.25">
      <c r="A73" s="291" t="s">
        <v>38</v>
      </c>
      <c r="B73" s="293" t="s">
        <v>0</v>
      </c>
      <c r="C73" s="293" t="s">
        <v>0</v>
      </c>
      <c r="D73" s="294"/>
      <c r="E73" s="293" t="s">
        <v>0</v>
      </c>
      <c r="F73" s="309" t="s">
        <v>0</v>
      </c>
      <c r="G73" s="310"/>
      <c r="H73" s="295"/>
      <c r="I73" s="296"/>
      <c r="J73" s="337">
        <v>0.1</v>
      </c>
      <c r="K73" s="102"/>
      <c r="L73" s="3"/>
      <c r="N73" s="3"/>
    </row>
    <row r="74" spans="1:14" ht="15" x14ac:dyDescent="0.25">
      <c r="A74" s="291" t="s">
        <v>39</v>
      </c>
      <c r="B74" s="293" t="s">
        <v>0</v>
      </c>
      <c r="C74" s="293" t="s">
        <v>0</v>
      </c>
      <c r="D74" s="294"/>
      <c r="E74" s="293" t="s">
        <v>0</v>
      </c>
      <c r="F74" s="309" t="s">
        <v>0</v>
      </c>
      <c r="G74" s="310"/>
      <c r="H74" s="295"/>
      <c r="I74" s="295"/>
      <c r="J74" s="337">
        <v>0.1</v>
      </c>
      <c r="K74" s="19"/>
      <c r="L74" s="3"/>
      <c r="N74" s="3"/>
    </row>
    <row r="75" spans="1:14" ht="15" x14ac:dyDescent="0.25">
      <c r="A75" s="291" t="s">
        <v>40</v>
      </c>
      <c r="B75" s="293" t="s">
        <v>0</v>
      </c>
      <c r="C75" s="293" t="s">
        <v>0</v>
      </c>
      <c r="D75" s="294"/>
      <c r="E75" s="293" t="s">
        <v>0</v>
      </c>
      <c r="F75" s="309" t="s">
        <v>0</v>
      </c>
      <c r="G75" s="310"/>
      <c r="H75" s="295"/>
      <c r="I75" s="295"/>
      <c r="J75" s="337">
        <v>0.1</v>
      </c>
      <c r="K75" s="19"/>
      <c r="L75" s="3"/>
      <c r="N75" s="3"/>
    </row>
    <row r="76" spans="1:14" ht="24" x14ac:dyDescent="0.25">
      <c r="A76" s="291" t="s">
        <v>41</v>
      </c>
      <c r="B76" s="293" t="s">
        <v>0</v>
      </c>
      <c r="C76" s="293" t="s">
        <v>0</v>
      </c>
      <c r="D76" s="294"/>
      <c r="E76" s="293" t="s">
        <v>0</v>
      </c>
      <c r="F76" s="309" t="s">
        <v>0</v>
      </c>
      <c r="G76" s="310"/>
      <c r="H76" s="295"/>
      <c r="I76" s="329"/>
      <c r="J76" s="293" t="s">
        <v>0</v>
      </c>
      <c r="K76" s="102"/>
      <c r="L76" s="3"/>
      <c r="N76" s="3"/>
    </row>
    <row r="77" spans="1:14" ht="24" x14ac:dyDescent="0.25">
      <c r="A77" s="291" t="s">
        <v>42</v>
      </c>
      <c r="B77" s="293" t="s">
        <v>0</v>
      </c>
      <c r="C77" s="293" t="s">
        <v>0</v>
      </c>
      <c r="D77" s="294"/>
      <c r="E77" s="293" t="s">
        <v>0</v>
      </c>
      <c r="F77" s="309" t="s">
        <v>0</v>
      </c>
      <c r="G77" s="310"/>
      <c r="H77" s="295"/>
      <c r="I77" s="296"/>
      <c r="J77" s="293" t="s">
        <v>0</v>
      </c>
      <c r="K77" s="102"/>
      <c r="L77" s="3"/>
      <c r="N77" s="3"/>
    </row>
    <row r="78" spans="1:14" s="16" customFormat="1" ht="15" x14ac:dyDescent="0.25">
      <c r="A78" s="322" t="s">
        <v>43</v>
      </c>
      <c r="B78" s="309" t="s">
        <v>0</v>
      </c>
      <c r="C78" s="338">
        <v>8.3000000000000004E-2</v>
      </c>
      <c r="D78" s="316"/>
      <c r="E78" s="318">
        <f>MIN(B78:C78)</f>
        <v>8.3000000000000004E-2</v>
      </c>
      <c r="F78" s="339">
        <f>E78*A6</f>
        <v>4.4335833333333339</v>
      </c>
      <c r="G78" s="340"/>
      <c r="H78" s="341"/>
      <c r="I78" s="310"/>
      <c r="J78" s="309" t="s">
        <v>0</v>
      </c>
      <c r="K78" s="20"/>
    </row>
    <row r="79" spans="1:14" ht="15" x14ac:dyDescent="0.25">
      <c r="A79" s="291" t="s">
        <v>44</v>
      </c>
      <c r="B79" s="301">
        <v>323</v>
      </c>
      <c r="C79" s="342">
        <f>(EXP(0.819*LN(D6)+3.7256))</f>
        <v>3943.3987439072225</v>
      </c>
      <c r="D79" s="336" t="s">
        <v>0</v>
      </c>
      <c r="E79" s="301">
        <f>MIN(B79:C79)</f>
        <v>323</v>
      </c>
      <c r="F79" s="343">
        <f>IF((E79*A6)&lt;B79,(E79*A6),B79)</f>
        <v>323</v>
      </c>
      <c r="G79" s="344"/>
      <c r="H79" s="345"/>
      <c r="I79" s="295"/>
      <c r="J79" s="293" t="s">
        <v>0</v>
      </c>
      <c r="K79" s="19"/>
      <c r="L79" s="3"/>
      <c r="N79" s="3"/>
    </row>
    <row r="80" spans="1:14" ht="15" x14ac:dyDescent="0.25">
      <c r="A80" s="291" t="s">
        <v>45</v>
      </c>
      <c r="B80" s="301">
        <v>323</v>
      </c>
      <c r="C80" s="346">
        <f>16/0.982</f>
        <v>16.293279022403258</v>
      </c>
      <c r="D80" s="336" t="s">
        <v>0</v>
      </c>
      <c r="E80" s="347">
        <f>MIN(B80:C80)</f>
        <v>16.293279022403258</v>
      </c>
      <c r="F80" s="343">
        <f>IF((E80*A6)&lt;B80,(E80*A6),B80)</f>
        <v>323</v>
      </c>
      <c r="G80" s="344"/>
      <c r="H80" s="348"/>
      <c r="I80" s="295"/>
      <c r="J80" s="293" t="s">
        <v>0</v>
      </c>
      <c r="K80" s="19"/>
      <c r="L80" s="3"/>
      <c r="N80" s="3"/>
    </row>
    <row r="81" spans="1:14" ht="15" x14ac:dyDescent="0.25">
      <c r="A81" s="291" t="s">
        <v>46</v>
      </c>
      <c r="B81" s="293" t="s">
        <v>0</v>
      </c>
      <c r="C81" s="293" t="s">
        <v>0</v>
      </c>
      <c r="D81" s="294"/>
      <c r="E81" s="293" t="s">
        <v>0</v>
      </c>
      <c r="F81" s="293" t="s">
        <v>0</v>
      </c>
      <c r="G81" s="295"/>
      <c r="H81" s="295"/>
      <c r="I81" s="295"/>
      <c r="J81" s="293" t="s">
        <v>0</v>
      </c>
      <c r="K81" s="102"/>
      <c r="L81" s="3"/>
      <c r="N81" s="3"/>
    </row>
    <row r="82" spans="1:14" ht="45" x14ac:dyDescent="0.25">
      <c r="A82" s="291" t="s">
        <v>47</v>
      </c>
      <c r="B82" s="292" t="s">
        <v>208</v>
      </c>
      <c r="C82" s="293" t="s">
        <v>0</v>
      </c>
      <c r="D82" s="294"/>
      <c r="E82" s="292" t="s">
        <v>208</v>
      </c>
      <c r="F82" s="292" t="s">
        <v>208</v>
      </c>
      <c r="G82" s="295"/>
      <c r="H82" s="295"/>
      <c r="I82" s="321"/>
      <c r="J82" s="293" t="s">
        <v>0</v>
      </c>
      <c r="K82" s="105"/>
      <c r="L82" s="3"/>
      <c r="N82" s="3"/>
    </row>
    <row r="83" spans="1:14" ht="15" x14ac:dyDescent="0.25">
      <c r="A83" s="291" t="s">
        <v>48</v>
      </c>
      <c r="B83" s="301">
        <v>70</v>
      </c>
      <c r="C83" s="293" t="s">
        <v>0</v>
      </c>
      <c r="D83" s="294"/>
      <c r="E83" s="301">
        <f>MIN(B83:C83)</f>
        <v>70</v>
      </c>
      <c r="F83" s="318">
        <f>E83</f>
        <v>70</v>
      </c>
      <c r="G83" s="319"/>
      <c r="H83" s="295"/>
      <c r="I83" s="295"/>
      <c r="J83" s="293" t="s">
        <v>0</v>
      </c>
      <c r="K83" s="19"/>
      <c r="L83" s="3"/>
      <c r="N83" s="3"/>
    </row>
    <row r="84" spans="1:14" ht="15" x14ac:dyDescent="0.25">
      <c r="A84" s="291" t="s">
        <v>49</v>
      </c>
      <c r="B84" s="301">
        <v>242</v>
      </c>
      <c r="C84" s="342">
        <f>(EXP(0.9422*LN(D6)-1.7))</f>
        <v>34.441913304777451</v>
      </c>
      <c r="D84" s="349" t="s">
        <v>0</v>
      </c>
      <c r="E84" s="347">
        <f>MIN(B84:C84)</f>
        <v>34.441913304777451</v>
      </c>
      <c r="F84" s="343">
        <f>IF((E84*A6)&lt;B84,(E84*A6),B84)</f>
        <v>242</v>
      </c>
      <c r="G84" s="344"/>
      <c r="H84" s="345"/>
      <c r="I84" s="295"/>
      <c r="J84" s="350">
        <v>1000</v>
      </c>
      <c r="K84" s="109"/>
      <c r="L84" s="3"/>
      <c r="N84" s="3"/>
    </row>
    <row r="85" spans="1:14" ht="15" x14ac:dyDescent="0.25">
      <c r="A85" s="291" t="s">
        <v>50</v>
      </c>
      <c r="B85" s="298">
        <v>178000</v>
      </c>
      <c r="C85" s="300">
        <v>22</v>
      </c>
      <c r="D85" s="336" t="s">
        <v>0</v>
      </c>
      <c r="E85" s="301">
        <f>MIN(B85:C85)</f>
        <v>22</v>
      </c>
      <c r="F85" s="313">
        <f>IF((E85*A6)&lt;B85,(E85*A6),B85)</f>
        <v>1175.1666666666667</v>
      </c>
      <c r="G85" s="314"/>
      <c r="H85" s="304"/>
      <c r="I85" s="296"/>
      <c r="J85" s="293" t="s">
        <v>0</v>
      </c>
      <c r="K85" s="102"/>
      <c r="L85" s="3"/>
      <c r="N85" s="3"/>
    </row>
    <row r="86" spans="1:14" ht="15" x14ac:dyDescent="0.25">
      <c r="A86" s="291" t="s">
        <v>51</v>
      </c>
      <c r="B86" s="293" t="s">
        <v>0</v>
      </c>
      <c r="C86" s="300">
        <v>0.4</v>
      </c>
      <c r="D86" s="294"/>
      <c r="E86" s="301">
        <f>MIN(B86:C86)</f>
        <v>0.4</v>
      </c>
      <c r="F86" s="302">
        <f>E86*A6</f>
        <v>21.366666666666671</v>
      </c>
      <c r="G86" s="303"/>
      <c r="H86" s="304"/>
      <c r="I86" s="295"/>
      <c r="J86" s="293" t="s">
        <v>0</v>
      </c>
      <c r="K86" s="19"/>
      <c r="L86" s="3"/>
      <c r="N86" s="3"/>
    </row>
    <row r="87" spans="1:14" ht="15" x14ac:dyDescent="0.25">
      <c r="A87" s="291" t="s">
        <v>52</v>
      </c>
      <c r="B87" s="293" t="s">
        <v>0</v>
      </c>
      <c r="C87" s="293" t="s">
        <v>0</v>
      </c>
      <c r="D87" s="294"/>
      <c r="E87" s="293" t="s">
        <v>0</v>
      </c>
      <c r="F87" s="309" t="s">
        <v>0</v>
      </c>
      <c r="G87" s="310"/>
      <c r="H87" s="304"/>
      <c r="I87" s="295"/>
      <c r="J87" s="293" t="s">
        <v>0</v>
      </c>
      <c r="K87" s="19"/>
      <c r="L87" s="3"/>
      <c r="N87" s="3"/>
    </row>
    <row r="88" spans="1:14" ht="15" x14ac:dyDescent="0.25">
      <c r="A88" s="291" t="s">
        <v>53</v>
      </c>
      <c r="B88" s="293" t="s">
        <v>0</v>
      </c>
      <c r="C88" s="300">
        <v>0.17</v>
      </c>
      <c r="D88" s="294"/>
      <c r="E88" s="301">
        <f>MIN(B88:C88)</f>
        <v>0.17</v>
      </c>
      <c r="F88" s="343">
        <f>E88*A6</f>
        <v>9.0808333333333344</v>
      </c>
      <c r="G88" s="344"/>
      <c r="H88" s="304"/>
      <c r="I88" s="295"/>
      <c r="J88" s="293" t="s">
        <v>0</v>
      </c>
      <c r="K88" s="19"/>
      <c r="L88" s="3"/>
      <c r="N88" s="3"/>
    </row>
    <row r="89" spans="1:14" ht="45" x14ac:dyDescent="0.25">
      <c r="A89" s="291" t="s">
        <v>54</v>
      </c>
      <c r="B89" s="292" t="s">
        <v>208</v>
      </c>
      <c r="C89" s="293" t="s">
        <v>0</v>
      </c>
      <c r="D89" s="294"/>
      <c r="E89" s="292" t="s">
        <v>208</v>
      </c>
      <c r="F89" s="292" t="s">
        <v>208</v>
      </c>
      <c r="G89" s="310"/>
      <c r="H89" s="295"/>
      <c r="I89" s="327"/>
      <c r="J89" s="293" t="s">
        <v>0</v>
      </c>
      <c r="K89" s="108"/>
      <c r="L89" s="3"/>
      <c r="N89" s="3"/>
    </row>
    <row r="90" spans="1:14" ht="24" x14ac:dyDescent="0.25">
      <c r="A90" s="291" t="s">
        <v>55</v>
      </c>
      <c r="B90" s="301">
        <v>600</v>
      </c>
      <c r="C90" s="293" t="s">
        <v>0</v>
      </c>
      <c r="D90" s="294"/>
      <c r="E90" s="301">
        <f>MIN(B90:C90)</f>
        <v>600</v>
      </c>
      <c r="F90" s="318">
        <f>E90</f>
        <v>600</v>
      </c>
      <c r="G90" s="319"/>
      <c r="H90" s="295"/>
      <c r="I90" s="329"/>
      <c r="J90" s="293" t="s">
        <v>0</v>
      </c>
      <c r="K90" s="102"/>
      <c r="L90" s="3"/>
      <c r="N90" s="3"/>
    </row>
    <row r="91" spans="1:14" s="16" customFormat="1" ht="15" x14ac:dyDescent="0.25">
      <c r="A91" s="322" t="s">
        <v>56</v>
      </c>
      <c r="B91" s="318">
        <v>320</v>
      </c>
      <c r="C91" s="309" t="s">
        <v>0</v>
      </c>
      <c r="D91" s="316"/>
      <c r="E91" s="318">
        <f>MIN(B91:C91)</f>
        <v>320</v>
      </c>
      <c r="F91" s="318">
        <f>E91</f>
        <v>320</v>
      </c>
      <c r="G91" s="319"/>
      <c r="H91" s="310"/>
      <c r="I91" s="351"/>
      <c r="J91" s="309" t="s">
        <v>0</v>
      </c>
      <c r="K91" s="110"/>
    </row>
    <row r="92" spans="1:14" ht="24" x14ac:dyDescent="0.25">
      <c r="A92" s="291" t="s">
        <v>57</v>
      </c>
      <c r="B92" s="324">
        <v>5</v>
      </c>
      <c r="C92" s="293" t="s">
        <v>0</v>
      </c>
      <c r="D92" s="294"/>
      <c r="E92" s="324">
        <f>MIN(B92:C92)</f>
        <v>5</v>
      </c>
      <c r="F92" s="302">
        <f>E92</f>
        <v>5</v>
      </c>
      <c r="G92" s="303"/>
      <c r="H92" s="295"/>
      <c r="I92" s="296"/>
      <c r="J92" s="293" t="s">
        <v>0</v>
      </c>
      <c r="K92" s="102"/>
      <c r="L92" s="3"/>
      <c r="N92" s="3"/>
    </row>
    <row r="93" spans="1:14" ht="15" x14ac:dyDescent="0.25">
      <c r="A93" s="291" t="s">
        <v>58</v>
      </c>
      <c r="B93" s="293" t="s">
        <v>0</v>
      </c>
      <c r="C93" s="293" t="s">
        <v>0</v>
      </c>
      <c r="D93" s="294"/>
      <c r="E93" s="293" t="s">
        <v>0</v>
      </c>
      <c r="F93" s="309" t="s">
        <v>0</v>
      </c>
      <c r="G93" s="310"/>
      <c r="H93" s="295"/>
      <c r="I93" s="321"/>
      <c r="J93" s="293" t="s">
        <v>0</v>
      </c>
      <c r="K93" s="106"/>
      <c r="L93" s="3"/>
      <c r="N93" s="3"/>
    </row>
    <row r="94" spans="1:14" ht="38.25" x14ac:dyDescent="0.25">
      <c r="A94" s="291" t="s">
        <v>367</v>
      </c>
      <c r="B94" s="293" t="s">
        <v>0</v>
      </c>
      <c r="C94" s="293" t="s">
        <v>0</v>
      </c>
      <c r="D94" s="294"/>
      <c r="E94" s="293" t="s">
        <v>0</v>
      </c>
      <c r="F94" s="309" t="s">
        <v>0</v>
      </c>
      <c r="G94" s="310"/>
      <c r="H94" s="295"/>
      <c r="I94" s="296"/>
      <c r="J94" s="293" t="s">
        <v>0</v>
      </c>
      <c r="K94" s="105"/>
      <c r="L94" s="3"/>
      <c r="N94" s="3"/>
    </row>
    <row r="95" spans="1:14" ht="24" x14ac:dyDescent="0.25">
      <c r="A95" s="328" t="s">
        <v>173</v>
      </c>
      <c r="B95" s="293" t="s">
        <v>0</v>
      </c>
      <c r="C95" s="293" t="s">
        <v>0</v>
      </c>
      <c r="D95" s="294"/>
      <c r="E95" s="293" t="s">
        <v>0</v>
      </c>
      <c r="F95" s="309" t="s">
        <v>0</v>
      </c>
      <c r="G95" s="310"/>
      <c r="H95" s="295"/>
      <c r="I95" s="327"/>
      <c r="J95" s="293" t="s">
        <v>0</v>
      </c>
      <c r="K95" s="108"/>
      <c r="L95" s="3"/>
      <c r="N95" s="3"/>
    </row>
    <row r="96" spans="1:14" ht="36" x14ac:dyDescent="0.25">
      <c r="A96" s="328" t="s">
        <v>174</v>
      </c>
      <c r="B96" s="293" t="s">
        <v>0</v>
      </c>
      <c r="C96" s="293" t="s">
        <v>0</v>
      </c>
      <c r="D96" s="294"/>
      <c r="E96" s="293" t="s">
        <v>0</v>
      </c>
      <c r="F96" s="309" t="s">
        <v>0</v>
      </c>
      <c r="G96" s="310"/>
      <c r="H96" s="295"/>
      <c r="I96" s="352"/>
      <c r="J96" s="293" t="s">
        <v>0</v>
      </c>
      <c r="K96" s="111"/>
      <c r="L96" s="3"/>
      <c r="N96" s="3"/>
    </row>
    <row r="97" spans="1:14" ht="36" x14ac:dyDescent="0.25">
      <c r="A97" s="328" t="s">
        <v>175</v>
      </c>
      <c r="B97" s="293" t="s">
        <v>0</v>
      </c>
      <c r="C97" s="293" t="s">
        <v>0</v>
      </c>
      <c r="D97" s="294"/>
      <c r="E97" s="293" t="s">
        <v>0</v>
      </c>
      <c r="F97" s="309" t="s">
        <v>0</v>
      </c>
      <c r="G97" s="310"/>
      <c r="H97" s="295"/>
      <c r="I97" s="352"/>
      <c r="J97" s="293" t="s">
        <v>0</v>
      </c>
      <c r="K97" s="111"/>
      <c r="L97" s="3"/>
      <c r="N97" s="3"/>
    </row>
    <row r="98" spans="1:14" ht="15" x14ac:dyDescent="0.25">
      <c r="A98" s="291" t="s">
        <v>59</v>
      </c>
      <c r="B98" s="301">
        <v>70</v>
      </c>
      <c r="C98" s="293" t="s">
        <v>0</v>
      </c>
      <c r="D98" s="294"/>
      <c r="E98" s="301">
        <f>MIN(B98:C98)</f>
        <v>70</v>
      </c>
      <c r="F98" s="318">
        <f>E98</f>
        <v>70</v>
      </c>
      <c r="G98" s="319"/>
      <c r="H98" s="295"/>
      <c r="I98" s="295"/>
      <c r="J98" s="293" t="s">
        <v>0</v>
      </c>
      <c r="K98" s="19"/>
      <c r="L98" s="3"/>
      <c r="N98" s="3"/>
    </row>
    <row r="99" spans="1:14" ht="15" x14ac:dyDescent="0.25">
      <c r="A99" s="291" t="s">
        <v>60</v>
      </c>
      <c r="B99" s="324">
        <v>5</v>
      </c>
      <c r="C99" s="293" t="s">
        <v>0</v>
      </c>
      <c r="D99" s="294"/>
      <c r="E99" s="324">
        <f>MIN(B99:C99)</f>
        <v>5</v>
      </c>
      <c r="F99" s="302">
        <f>E99</f>
        <v>5</v>
      </c>
      <c r="G99" s="303"/>
      <c r="H99" s="295"/>
      <c r="I99" s="296"/>
      <c r="J99" s="293" t="s">
        <v>0</v>
      </c>
      <c r="K99" s="102"/>
      <c r="L99" s="3"/>
      <c r="N99" s="3"/>
    </row>
    <row r="100" spans="1:14" ht="15" x14ac:dyDescent="0.25">
      <c r="A100" s="291" t="s">
        <v>61</v>
      </c>
      <c r="B100" s="301">
        <v>3.2</v>
      </c>
      <c r="C100" s="293" t="s">
        <v>0</v>
      </c>
      <c r="D100" s="294"/>
      <c r="E100" s="301">
        <f>MIN(B100:C100)</f>
        <v>3.2</v>
      </c>
      <c r="F100" s="318">
        <f>E100</f>
        <v>3.2</v>
      </c>
      <c r="G100" s="319"/>
      <c r="H100" s="295"/>
      <c r="I100" s="329"/>
      <c r="J100" s="293" t="s">
        <v>0</v>
      </c>
      <c r="K100" s="102"/>
      <c r="L100" s="3"/>
      <c r="N100" s="3"/>
    </row>
    <row r="101" spans="1:14" ht="15" x14ac:dyDescent="0.25">
      <c r="A101" s="291" t="s">
        <v>62</v>
      </c>
      <c r="B101" s="293" t="s">
        <v>0</v>
      </c>
      <c r="C101" s="293" t="s">
        <v>0</v>
      </c>
      <c r="D101" s="294"/>
      <c r="E101" s="293" t="s">
        <v>0</v>
      </c>
      <c r="F101" s="309" t="s">
        <v>0</v>
      </c>
      <c r="G101" s="310"/>
      <c r="H101" s="295"/>
      <c r="I101" s="295"/>
      <c r="J101" s="293">
        <v>0.04</v>
      </c>
      <c r="K101" s="19"/>
      <c r="L101" s="3"/>
      <c r="N101" s="3"/>
    </row>
    <row r="102" spans="1:14" ht="15" x14ac:dyDescent="0.25">
      <c r="A102" s="291" t="s">
        <v>63</v>
      </c>
      <c r="B102" s="293" t="s">
        <v>0</v>
      </c>
      <c r="C102" s="293" t="s">
        <v>0</v>
      </c>
      <c r="D102" s="294"/>
      <c r="E102" s="293" t="s">
        <v>0</v>
      </c>
      <c r="F102" s="309" t="s">
        <v>0</v>
      </c>
      <c r="G102" s="310"/>
      <c r="H102" s="295"/>
      <c r="I102" s="296"/>
      <c r="J102" s="337">
        <v>0.3</v>
      </c>
      <c r="K102" s="102"/>
      <c r="L102" s="3"/>
      <c r="N102" s="3"/>
    </row>
    <row r="103" spans="1:14" ht="15" x14ac:dyDescent="0.25">
      <c r="A103" s="291" t="s">
        <v>64</v>
      </c>
      <c r="B103" s="293" t="s">
        <v>0</v>
      </c>
      <c r="C103" s="293" t="s">
        <v>0</v>
      </c>
      <c r="D103" s="294"/>
      <c r="E103" s="293" t="s">
        <v>0</v>
      </c>
      <c r="F103" s="309" t="s">
        <v>0</v>
      </c>
      <c r="G103" s="310"/>
      <c r="H103" s="295"/>
      <c r="I103" s="295"/>
      <c r="J103" s="337">
        <v>0.5</v>
      </c>
      <c r="K103" s="19"/>
      <c r="L103" s="3"/>
      <c r="N103" s="3"/>
    </row>
    <row r="104" spans="1:14" ht="15" x14ac:dyDescent="0.25">
      <c r="A104" s="291" t="s">
        <v>65</v>
      </c>
      <c r="B104" s="293" t="s">
        <v>0</v>
      </c>
      <c r="C104" s="293" t="s">
        <v>0</v>
      </c>
      <c r="D104" s="294"/>
      <c r="E104" s="293" t="s">
        <v>0</v>
      </c>
      <c r="F104" s="309" t="s">
        <v>0</v>
      </c>
      <c r="G104" s="310"/>
      <c r="H104" s="295"/>
      <c r="I104" s="295"/>
      <c r="J104" s="337">
        <v>0.2</v>
      </c>
      <c r="K104" s="19"/>
      <c r="L104" s="3"/>
      <c r="N104" s="3"/>
    </row>
    <row r="105" spans="1:14" ht="15" x14ac:dyDescent="0.25">
      <c r="A105" s="291" t="s">
        <v>66</v>
      </c>
      <c r="B105" s="293" t="s">
        <v>0</v>
      </c>
      <c r="C105" s="293" t="s">
        <v>0</v>
      </c>
      <c r="D105" s="294"/>
      <c r="E105" s="293" t="s">
        <v>0</v>
      </c>
      <c r="F105" s="309" t="s">
        <v>0</v>
      </c>
      <c r="G105" s="310"/>
      <c r="H105" s="295"/>
      <c r="I105" s="296"/>
      <c r="J105" s="293" t="s">
        <v>0</v>
      </c>
      <c r="K105" s="105"/>
      <c r="L105" s="3"/>
      <c r="N105" s="3"/>
    </row>
    <row r="106" spans="1:14" ht="15" x14ac:dyDescent="0.25">
      <c r="A106" s="291" t="s">
        <v>67</v>
      </c>
      <c r="B106" s="293" t="s">
        <v>0</v>
      </c>
      <c r="C106" s="293" t="s">
        <v>0</v>
      </c>
      <c r="D106" s="294"/>
      <c r="E106" s="293" t="s">
        <v>0</v>
      </c>
      <c r="F106" s="309" t="s">
        <v>0</v>
      </c>
      <c r="G106" s="310"/>
      <c r="H106" s="295"/>
      <c r="I106" s="296"/>
      <c r="J106" s="293" t="s">
        <v>0</v>
      </c>
      <c r="K106" s="105"/>
      <c r="L106" s="3"/>
      <c r="N106" s="3"/>
    </row>
    <row r="107" spans="1:14" ht="15" x14ac:dyDescent="0.25">
      <c r="A107" s="291" t="s">
        <v>68</v>
      </c>
      <c r="B107" s="293" t="s">
        <v>0</v>
      </c>
      <c r="C107" s="300">
        <v>0.12</v>
      </c>
      <c r="D107" s="294"/>
      <c r="E107" s="301">
        <f>MIN(B107:C107)</f>
        <v>0.12</v>
      </c>
      <c r="F107" s="343">
        <f>E107*A6</f>
        <v>6.41</v>
      </c>
      <c r="G107" s="319"/>
      <c r="H107" s="304"/>
      <c r="I107" s="353"/>
      <c r="J107" s="293" t="s">
        <v>0</v>
      </c>
      <c r="K107" s="112"/>
      <c r="L107" s="3"/>
      <c r="N107" s="3"/>
    </row>
    <row r="108" spans="1:14" ht="15" x14ac:dyDescent="0.25">
      <c r="A108" s="291" t="s">
        <v>69</v>
      </c>
      <c r="B108" s="293" t="s">
        <v>0</v>
      </c>
      <c r="C108" s="293" t="s">
        <v>0</v>
      </c>
      <c r="D108" s="294"/>
      <c r="E108" s="293" t="s">
        <v>0</v>
      </c>
      <c r="F108" s="309" t="s">
        <v>0</v>
      </c>
      <c r="G108" s="310"/>
      <c r="H108" s="295"/>
      <c r="I108" s="296"/>
      <c r="J108" s="293" t="s">
        <v>0</v>
      </c>
      <c r="K108" s="102"/>
      <c r="L108" s="3"/>
      <c r="N108" s="3"/>
    </row>
    <row r="109" spans="1:14" ht="15" x14ac:dyDescent="0.25">
      <c r="A109" s="291" t="s">
        <v>70</v>
      </c>
      <c r="B109" s="293" t="s">
        <v>0</v>
      </c>
      <c r="C109" s="293" t="s">
        <v>0</v>
      </c>
      <c r="D109" s="294"/>
      <c r="E109" s="293" t="s">
        <v>0</v>
      </c>
      <c r="F109" s="309" t="s">
        <v>0</v>
      </c>
      <c r="G109" s="310"/>
      <c r="H109" s="295"/>
      <c r="I109" s="329"/>
      <c r="J109" s="354">
        <v>400</v>
      </c>
      <c r="K109" s="102"/>
      <c r="L109" s="3"/>
      <c r="N109" s="3"/>
    </row>
    <row r="110" spans="1:14" ht="15" x14ac:dyDescent="0.25">
      <c r="A110" s="291" t="s">
        <v>71</v>
      </c>
      <c r="B110" s="293" t="s">
        <v>0</v>
      </c>
      <c r="C110" s="293" t="s">
        <v>0</v>
      </c>
      <c r="D110" s="294"/>
      <c r="E110" s="293" t="s">
        <v>0</v>
      </c>
      <c r="F110" s="309" t="s">
        <v>0</v>
      </c>
      <c r="G110" s="310"/>
      <c r="H110" s="295"/>
      <c r="I110" s="329"/>
      <c r="J110" s="293" t="s">
        <v>0</v>
      </c>
      <c r="K110" s="109"/>
      <c r="L110" s="3"/>
      <c r="N110" s="3"/>
    </row>
    <row r="111" spans="1:14" ht="15" x14ac:dyDescent="0.25">
      <c r="A111" s="291" t="s">
        <v>72</v>
      </c>
      <c r="B111" s="293" t="s">
        <v>0</v>
      </c>
      <c r="C111" s="293" t="s">
        <v>0</v>
      </c>
      <c r="D111" s="294"/>
      <c r="E111" s="293" t="s">
        <v>0</v>
      </c>
      <c r="F111" s="309" t="s">
        <v>0</v>
      </c>
      <c r="G111" s="310"/>
      <c r="H111" s="295"/>
      <c r="I111" s="296"/>
      <c r="J111" s="293" t="s">
        <v>0</v>
      </c>
      <c r="K111" s="102"/>
      <c r="L111" s="3"/>
      <c r="N111" s="3"/>
    </row>
    <row r="112" spans="1:14" ht="15" x14ac:dyDescent="0.25">
      <c r="A112" s="291" t="s">
        <v>73</v>
      </c>
      <c r="B112" s="293" t="s">
        <v>0</v>
      </c>
      <c r="C112" s="293" t="s">
        <v>0</v>
      </c>
      <c r="D112" s="294"/>
      <c r="E112" s="293" t="s">
        <v>0</v>
      </c>
      <c r="F112" s="309" t="s">
        <v>0</v>
      </c>
      <c r="G112" s="310"/>
      <c r="H112" s="295"/>
      <c r="I112" s="329"/>
      <c r="J112" s="293" t="s">
        <v>0</v>
      </c>
      <c r="K112" s="102"/>
      <c r="L112" s="3"/>
      <c r="N112" s="3"/>
    </row>
    <row r="113" spans="1:14" ht="15" x14ac:dyDescent="0.25">
      <c r="A113" s="291" t="s">
        <v>74</v>
      </c>
      <c r="B113" s="293" t="s">
        <v>0</v>
      </c>
      <c r="C113" s="293" t="s">
        <v>0</v>
      </c>
      <c r="D113" s="294"/>
      <c r="E113" s="293" t="s">
        <v>0</v>
      </c>
      <c r="F113" s="309" t="s">
        <v>0</v>
      </c>
      <c r="G113" s="310"/>
      <c r="H113" s="295"/>
      <c r="I113" s="296"/>
      <c r="J113" s="293" t="s">
        <v>0</v>
      </c>
      <c r="K113" s="102"/>
      <c r="L113" s="3"/>
      <c r="N113" s="3"/>
    </row>
    <row r="114" spans="1:14" ht="15" x14ac:dyDescent="0.25">
      <c r="A114" s="291" t="s">
        <v>75</v>
      </c>
      <c r="B114" s="293" t="s">
        <v>0</v>
      </c>
      <c r="C114" s="293" t="s">
        <v>0</v>
      </c>
      <c r="D114" s="294"/>
      <c r="E114" s="293" t="s">
        <v>0</v>
      </c>
      <c r="F114" s="309" t="s">
        <v>0</v>
      </c>
      <c r="G114" s="310"/>
      <c r="H114" s="295"/>
      <c r="I114" s="307"/>
      <c r="J114" s="293" t="s">
        <v>0</v>
      </c>
      <c r="K114" s="106"/>
      <c r="L114" s="3"/>
      <c r="N114" s="3"/>
    </row>
    <row r="115" spans="1:14" ht="36" x14ac:dyDescent="0.25">
      <c r="A115" s="291" t="s">
        <v>76</v>
      </c>
      <c r="B115" s="293" t="s">
        <v>0</v>
      </c>
      <c r="C115" s="293" t="s">
        <v>0</v>
      </c>
      <c r="D115" s="294"/>
      <c r="E115" s="293" t="s">
        <v>0</v>
      </c>
      <c r="F115" s="309" t="s">
        <v>0</v>
      </c>
      <c r="G115" s="310"/>
      <c r="H115" s="295"/>
      <c r="I115" s="355"/>
      <c r="J115" s="293" t="s">
        <v>0</v>
      </c>
      <c r="K115" s="121"/>
      <c r="L115" s="3"/>
      <c r="N115" s="3"/>
    </row>
    <row r="116" spans="1:14" ht="15" x14ac:dyDescent="0.25">
      <c r="A116" s="291" t="s">
        <v>77</v>
      </c>
      <c r="B116" s="301">
        <v>200</v>
      </c>
      <c r="C116" s="293" t="s">
        <v>0</v>
      </c>
      <c r="D116" s="294"/>
      <c r="E116" s="301">
        <f>MIN(B116:C116)</f>
        <v>200</v>
      </c>
      <c r="F116" s="318">
        <f>E116</f>
        <v>200</v>
      </c>
      <c r="G116" s="319"/>
      <c r="H116" s="295"/>
      <c r="I116" s="295"/>
      <c r="J116" s="293" t="s">
        <v>0</v>
      </c>
      <c r="K116" s="19"/>
      <c r="L116" s="3"/>
      <c r="N116" s="3"/>
    </row>
    <row r="117" spans="1:14" ht="15" x14ac:dyDescent="0.25">
      <c r="A117" s="291" t="s">
        <v>78</v>
      </c>
      <c r="B117" s="293" t="s">
        <v>0</v>
      </c>
      <c r="C117" s="293" t="s">
        <v>0</v>
      </c>
      <c r="D117" s="294"/>
      <c r="E117" s="293" t="s">
        <v>0</v>
      </c>
      <c r="F117" s="309" t="s">
        <v>0</v>
      </c>
      <c r="G117" s="310"/>
      <c r="H117" s="295"/>
      <c r="I117" s="307"/>
      <c r="J117" s="293" t="s">
        <v>0</v>
      </c>
      <c r="K117" s="105"/>
      <c r="L117" s="3"/>
      <c r="N117" s="3"/>
    </row>
    <row r="118" spans="1:14" ht="15" x14ac:dyDescent="0.25">
      <c r="A118" s="291" t="s">
        <v>79</v>
      </c>
      <c r="B118" s="293" t="s">
        <v>0</v>
      </c>
      <c r="C118" s="300">
        <v>0.11</v>
      </c>
      <c r="D118" s="294"/>
      <c r="E118" s="301">
        <f>MIN(B118:C118)</f>
        <v>0.11</v>
      </c>
      <c r="F118" s="343">
        <f>E118*A6</f>
        <v>5.8758333333333335</v>
      </c>
      <c r="G118" s="344"/>
      <c r="H118" s="304"/>
      <c r="I118" s="295"/>
      <c r="J118" s="293" t="s">
        <v>0</v>
      </c>
      <c r="K118" s="19"/>
      <c r="L118" s="3"/>
      <c r="N118" s="3"/>
    </row>
    <row r="119" spans="1:14" ht="15" x14ac:dyDescent="0.25">
      <c r="A119" s="291" t="s">
        <v>80</v>
      </c>
      <c r="B119" s="293" t="s">
        <v>0</v>
      </c>
      <c r="C119" s="293" t="s">
        <v>0</v>
      </c>
      <c r="D119" s="294"/>
      <c r="E119" s="293" t="s">
        <v>0</v>
      </c>
      <c r="F119" s="309" t="s">
        <v>0</v>
      </c>
      <c r="G119" s="310"/>
      <c r="H119" s="295"/>
      <c r="I119" s="296"/>
      <c r="J119" s="293" t="s">
        <v>0</v>
      </c>
      <c r="K119" s="102"/>
      <c r="L119" s="3"/>
      <c r="N119" s="3"/>
    </row>
    <row r="120" spans="1:14" ht="15" x14ac:dyDescent="0.25">
      <c r="A120" s="291" t="s">
        <v>81</v>
      </c>
      <c r="B120" s="293" t="s">
        <v>0</v>
      </c>
      <c r="C120" s="293" t="s">
        <v>0</v>
      </c>
      <c r="D120" s="294"/>
      <c r="E120" s="293" t="s">
        <v>0</v>
      </c>
      <c r="F120" s="309" t="s">
        <v>0</v>
      </c>
      <c r="G120" s="310"/>
      <c r="H120" s="295"/>
      <c r="I120" s="296"/>
      <c r="J120" s="293" t="s">
        <v>0</v>
      </c>
      <c r="K120" s="102"/>
      <c r="L120" s="3"/>
      <c r="N120" s="3"/>
    </row>
    <row r="121" spans="1:14" ht="15" x14ac:dyDescent="0.25">
      <c r="A121" s="291" t="s">
        <v>82</v>
      </c>
      <c r="B121" s="293" t="s">
        <v>0</v>
      </c>
      <c r="C121" s="293" t="s">
        <v>0</v>
      </c>
      <c r="D121" s="294"/>
      <c r="E121" s="293" t="s">
        <v>0</v>
      </c>
      <c r="F121" s="309" t="s">
        <v>0</v>
      </c>
      <c r="G121" s="310"/>
      <c r="H121" s="295"/>
      <c r="I121" s="296"/>
      <c r="J121" s="293" t="s">
        <v>0</v>
      </c>
      <c r="K121" s="102"/>
      <c r="L121" s="3"/>
      <c r="N121" s="3"/>
    </row>
    <row r="122" spans="1:14" ht="15" x14ac:dyDescent="0.25">
      <c r="A122" s="291" t="s">
        <v>83</v>
      </c>
      <c r="B122" s="293" t="s">
        <v>0</v>
      </c>
      <c r="C122" s="300">
        <v>8.5999999999999993E-2</v>
      </c>
      <c r="D122" s="294"/>
      <c r="E122" s="301">
        <f>MIN(B122:C122)</f>
        <v>8.5999999999999993E-2</v>
      </c>
      <c r="F122" s="339">
        <f>E122*A6</f>
        <v>4.5938333333333334</v>
      </c>
      <c r="G122" s="340"/>
      <c r="H122" s="304"/>
      <c r="I122" s="321"/>
      <c r="J122" s="293" t="s">
        <v>0</v>
      </c>
      <c r="K122" s="105"/>
      <c r="L122" s="3"/>
      <c r="N122" s="3"/>
    </row>
    <row r="123" spans="1:14" ht="15" x14ac:dyDescent="0.25">
      <c r="A123" s="291" t="s">
        <v>84</v>
      </c>
      <c r="B123" s="293" t="s">
        <v>0</v>
      </c>
      <c r="C123" s="293" t="s">
        <v>0</v>
      </c>
      <c r="D123" s="294"/>
      <c r="E123" s="293" t="s">
        <v>0</v>
      </c>
      <c r="F123" s="309" t="s">
        <v>0</v>
      </c>
      <c r="G123" s="310"/>
      <c r="H123" s="295"/>
      <c r="I123" s="296"/>
      <c r="J123" s="293" t="s">
        <v>0</v>
      </c>
      <c r="K123" s="102"/>
      <c r="L123" s="3"/>
      <c r="N123" s="3"/>
    </row>
    <row r="124" spans="1:14" ht="45" x14ac:dyDescent="0.25">
      <c r="A124" s="291" t="s">
        <v>85</v>
      </c>
      <c r="B124" s="292" t="s">
        <v>210</v>
      </c>
      <c r="C124" s="293" t="s">
        <v>0</v>
      </c>
      <c r="D124" s="294"/>
      <c r="E124" s="292" t="s">
        <v>210</v>
      </c>
      <c r="F124" s="292" t="s">
        <v>210</v>
      </c>
      <c r="G124" s="310"/>
      <c r="H124" s="295"/>
      <c r="I124" s="296"/>
      <c r="J124" s="293" t="s">
        <v>0</v>
      </c>
      <c r="K124" s="102"/>
      <c r="L124" s="3"/>
      <c r="N124" s="3"/>
    </row>
    <row r="125" spans="1:14" ht="15" x14ac:dyDescent="0.25">
      <c r="A125" s="291" t="s">
        <v>86</v>
      </c>
      <c r="B125" s="301">
        <v>0.05</v>
      </c>
      <c r="C125" s="293" t="s">
        <v>0</v>
      </c>
      <c r="D125" s="294"/>
      <c r="E125" s="301">
        <f>MIN(B125:C125)</f>
        <v>0.05</v>
      </c>
      <c r="F125" s="318">
        <f>E125</f>
        <v>0.05</v>
      </c>
      <c r="G125" s="319"/>
      <c r="H125" s="295"/>
      <c r="I125" s="295"/>
      <c r="J125" s="293" t="s">
        <v>0</v>
      </c>
      <c r="K125" s="19"/>
      <c r="L125" s="3"/>
      <c r="N125" s="3"/>
    </row>
    <row r="126" spans="1:14" ht="45" x14ac:dyDescent="0.25">
      <c r="A126" s="291" t="s">
        <v>207</v>
      </c>
      <c r="B126" s="292" t="s">
        <v>197</v>
      </c>
      <c r="C126" s="293" t="s">
        <v>0</v>
      </c>
      <c r="D126" s="294"/>
      <c r="E126" s="292" t="s">
        <v>197</v>
      </c>
      <c r="F126" s="292" t="s">
        <v>197</v>
      </c>
      <c r="G126" s="310"/>
      <c r="H126" s="295"/>
      <c r="I126" s="296"/>
      <c r="J126" s="293" t="s">
        <v>0</v>
      </c>
      <c r="K126" s="102"/>
      <c r="L126" s="3"/>
      <c r="N126" s="3"/>
    </row>
    <row r="127" spans="1:14" ht="45" x14ac:dyDescent="0.25">
      <c r="A127" s="291" t="s">
        <v>87</v>
      </c>
      <c r="B127" s="292" t="s">
        <v>197</v>
      </c>
      <c r="C127" s="293" t="s">
        <v>0</v>
      </c>
      <c r="D127" s="294"/>
      <c r="E127" s="292" t="s">
        <v>197</v>
      </c>
      <c r="F127" s="292" t="s">
        <v>197</v>
      </c>
      <c r="G127" s="310"/>
      <c r="H127" s="295"/>
      <c r="I127" s="296"/>
      <c r="J127" s="293" t="s">
        <v>0</v>
      </c>
      <c r="K127" s="102"/>
      <c r="L127" s="3"/>
      <c r="N127" s="3"/>
    </row>
    <row r="128" spans="1:14" ht="15" x14ac:dyDescent="0.25">
      <c r="A128" s="291" t="s">
        <v>88</v>
      </c>
      <c r="B128" s="293" t="s">
        <v>0</v>
      </c>
      <c r="C128" s="293" t="s">
        <v>0</v>
      </c>
      <c r="D128" s="294"/>
      <c r="E128" s="293" t="s">
        <v>0</v>
      </c>
      <c r="F128" s="309" t="s">
        <v>0</v>
      </c>
      <c r="G128" s="310"/>
      <c r="H128" s="304"/>
      <c r="I128" s="295"/>
      <c r="J128" s="293" t="s">
        <v>0</v>
      </c>
      <c r="K128" s="19"/>
      <c r="L128" s="3"/>
      <c r="N128" s="3"/>
    </row>
    <row r="129" spans="1:14" ht="15" x14ac:dyDescent="0.25">
      <c r="A129" s="291" t="s">
        <v>89</v>
      </c>
      <c r="B129" s="293" t="s">
        <v>0</v>
      </c>
      <c r="C129" s="300">
        <v>0.3</v>
      </c>
      <c r="D129" s="294"/>
      <c r="E129" s="301">
        <f>MIN(B129:C129)</f>
        <v>0.3</v>
      </c>
      <c r="F129" s="302">
        <f>E129*A6</f>
        <v>16.025000000000002</v>
      </c>
      <c r="G129" s="319"/>
      <c r="H129" s="304"/>
      <c r="I129" s="353"/>
      <c r="J129" s="293" t="s">
        <v>0</v>
      </c>
      <c r="K129" s="112"/>
      <c r="L129" s="3"/>
      <c r="N129" s="3"/>
    </row>
    <row r="130" spans="1:14" ht="15" x14ac:dyDescent="0.25">
      <c r="A130" s="291" t="s">
        <v>90</v>
      </c>
      <c r="B130" s="293" t="s">
        <v>0</v>
      </c>
      <c r="C130" s="300">
        <v>0.3</v>
      </c>
      <c r="D130" s="294"/>
      <c r="E130" s="301">
        <f>MIN(B130:C130)</f>
        <v>0.3</v>
      </c>
      <c r="F130" s="302">
        <f>E130*A6</f>
        <v>16.025000000000002</v>
      </c>
      <c r="G130" s="319"/>
      <c r="H130" s="304"/>
      <c r="I130" s="352"/>
      <c r="J130" s="293" t="s">
        <v>0</v>
      </c>
      <c r="K130" s="111"/>
      <c r="L130" s="3"/>
      <c r="N130" s="3"/>
    </row>
    <row r="131" spans="1:14" ht="15" x14ac:dyDescent="0.25">
      <c r="A131" s="291" t="s">
        <v>91</v>
      </c>
      <c r="B131" s="293" t="s">
        <v>0</v>
      </c>
      <c r="C131" s="293" t="s">
        <v>0</v>
      </c>
      <c r="D131" s="294"/>
      <c r="E131" s="293" t="s">
        <v>0</v>
      </c>
      <c r="F131" s="309" t="s">
        <v>0</v>
      </c>
      <c r="G131" s="310"/>
      <c r="H131" s="295"/>
      <c r="I131" s="352"/>
      <c r="J131" s="293" t="s">
        <v>0</v>
      </c>
      <c r="K131" s="111"/>
      <c r="L131" s="3"/>
      <c r="N131" s="3"/>
    </row>
    <row r="132" spans="1:14" ht="15" x14ac:dyDescent="0.25">
      <c r="A132" s="291" t="s">
        <v>92</v>
      </c>
      <c r="B132" s="293" t="s">
        <v>0</v>
      </c>
      <c r="C132" s="293" t="s">
        <v>0</v>
      </c>
      <c r="D132" s="294"/>
      <c r="E132" s="293" t="s">
        <v>0</v>
      </c>
      <c r="F132" s="309" t="s">
        <v>0</v>
      </c>
      <c r="G132" s="310"/>
      <c r="H132" s="295"/>
      <c r="I132" s="321"/>
      <c r="J132" s="293" t="s">
        <v>0</v>
      </c>
      <c r="K132" s="105"/>
      <c r="L132" s="3"/>
      <c r="N132" s="3"/>
    </row>
    <row r="133" spans="1:14" ht="24" x14ac:dyDescent="0.25">
      <c r="A133" s="291" t="s">
        <v>93</v>
      </c>
      <c r="B133" s="293" t="s">
        <v>0</v>
      </c>
      <c r="C133" s="293" t="s">
        <v>0</v>
      </c>
      <c r="D133" s="294"/>
      <c r="E133" s="293" t="s">
        <v>0</v>
      </c>
      <c r="F133" s="309" t="s">
        <v>0</v>
      </c>
      <c r="G133" s="310"/>
      <c r="H133" s="295"/>
      <c r="I133" s="327"/>
      <c r="J133" s="293" t="s">
        <v>0</v>
      </c>
      <c r="K133" s="108"/>
      <c r="L133" s="3"/>
      <c r="N133" s="3"/>
    </row>
    <row r="134" spans="1:14" ht="24" x14ac:dyDescent="0.25">
      <c r="A134" s="291" t="s">
        <v>94</v>
      </c>
      <c r="B134" s="293" t="s">
        <v>0</v>
      </c>
      <c r="C134" s="293" t="s">
        <v>0</v>
      </c>
      <c r="D134" s="294"/>
      <c r="E134" s="293" t="s">
        <v>0</v>
      </c>
      <c r="F134" s="309" t="s">
        <v>0</v>
      </c>
      <c r="G134" s="310"/>
      <c r="H134" s="295"/>
      <c r="I134" s="325"/>
      <c r="J134" s="293" t="s">
        <v>0</v>
      </c>
      <c r="K134" s="106"/>
      <c r="L134" s="3"/>
      <c r="N134" s="3"/>
    </row>
    <row r="135" spans="1:14" ht="36" x14ac:dyDescent="0.25">
      <c r="A135" s="291" t="s">
        <v>95</v>
      </c>
      <c r="B135" s="293" t="s">
        <v>0</v>
      </c>
      <c r="C135" s="300">
        <v>0.95</v>
      </c>
      <c r="D135" s="294"/>
      <c r="E135" s="301">
        <f>MIN(B135:C135)</f>
        <v>0.95</v>
      </c>
      <c r="F135" s="343">
        <f>E135*A6</f>
        <v>50.745833333333337</v>
      </c>
      <c r="G135" s="319"/>
      <c r="H135" s="295"/>
      <c r="I135" s="295"/>
      <c r="J135" s="293" t="s">
        <v>0</v>
      </c>
      <c r="K135" s="19"/>
      <c r="L135" s="3"/>
      <c r="N135" s="3"/>
    </row>
    <row r="136" spans="1:14" ht="36" x14ac:dyDescent="0.25">
      <c r="A136" s="291" t="s">
        <v>96</v>
      </c>
      <c r="B136" s="293" t="s">
        <v>0</v>
      </c>
      <c r="C136" s="293" t="s">
        <v>0</v>
      </c>
      <c r="D136" s="294"/>
      <c r="E136" s="293" t="s">
        <v>0</v>
      </c>
      <c r="F136" s="309" t="s">
        <v>0</v>
      </c>
      <c r="G136" s="310"/>
      <c r="H136" s="295"/>
      <c r="I136" s="307"/>
      <c r="J136" s="293" t="s">
        <v>0</v>
      </c>
      <c r="K136" s="103"/>
      <c r="L136" s="3"/>
      <c r="N136" s="3"/>
    </row>
    <row r="137" spans="1:14" ht="24" x14ac:dyDescent="0.25">
      <c r="A137" s="291" t="s">
        <v>97</v>
      </c>
      <c r="B137" s="293" t="s">
        <v>0</v>
      </c>
      <c r="C137" s="293" t="s">
        <v>0</v>
      </c>
      <c r="D137" s="294"/>
      <c r="E137" s="293" t="s">
        <v>0</v>
      </c>
      <c r="F137" s="309" t="s">
        <v>0</v>
      </c>
      <c r="G137" s="310"/>
      <c r="H137" s="295"/>
      <c r="I137" s="325"/>
      <c r="J137" s="293" t="s">
        <v>0</v>
      </c>
      <c r="K137" s="107"/>
      <c r="L137" s="3"/>
      <c r="N137" s="3"/>
    </row>
    <row r="138" spans="1:14" ht="15" x14ac:dyDescent="0.25">
      <c r="A138" s="291" t="s">
        <v>98</v>
      </c>
      <c r="B138" s="293" t="s">
        <v>0</v>
      </c>
      <c r="C138" s="293" t="s">
        <v>0</v>
      </c>
      <c r="D138" s="294"/>
      <c r="E138" s="293" t="s">
        <v>0</v>
      </c>
      <c r="F138" s="309" t="s">
        <v>0</v>
      </c>
      <c r="G138" s="310"/>
      <c r="H138" s="295"/>
      <c r="I138" s="296"/>
      <c r="J138" s="297">
        <v>1</v>
      </c>
      <c r="K138" s="102"/>
      <c r="L138" s="3"/>
      <c r="N138" s="3"/>
    </row>
    <row r="139" spans="1:14" ht="15" x14ac:dyDescent="0.25">
      <c r="A139" s="291" t="s">
        <v>99</v>
      </c>
      <c r="B139" s="293" t="s">
        <v>0</v>
      </c>
      <c r="C139" s="293" t="s">
        <v>0</v>
      </c>
      <c r="D139" s="294"/>
      <c r="E139" s="293" t="s">
        <v>0</v>
      </c>
      <c r="F139" s="309" t="s">
        <v>0</v>
      </c>
      <c r="G139" s="310"/>
      <c r="H139" s="295"/>
      <c r="I139" s="307"/>
      <c r="J139" s="293" t="s">
        <v>0</v>
      </c>
      <c r="K139" s="103"/>
      <c r="L139" s="3"/>
      <c r="N139" s="3"/>
    </row>
    <row r="140" spans="1:14" ht="45" x14ac:dyDescent="0.25">
      <c r="A140" s="291" t="s">
        <v>100</v>
      </c>
      <c r="B140" s="292" t="s">
        <v>208</v>
      </c>
      <c r="C140" s="293" t="s">
        <v>0</v>
      </c>
      <c r="D140" s="294"/>
      <c r="E140" s="292" t="s">
        <v>208</v>
      </c>
      <c r="F140" s="292" t="s">
        <v>208</v>
      </c>
      <c r="G140" s="310"/>
      <c r="H140" s="295"/>
      <c r="I140" s="326"/>
      <c r="J140" s="293" t="s">
        <v>0</v>
      </c>
      <c r="K140" s="107"/>
      <c r="L140" s="3"/>
      <c r="N140" s="3"/>
    </row>
    <row r="141" spans="1:14" ht="15" x14ac:dyDescent="0.25">
      <c r="A141" s="291" t="s">
        <v>101</v>
      </c>
      <c r="B141" s="298">
        <v>5000</v>
      </c>
      <c r="C141" s="293" t="s">
        <v>0</v>
      </c>
      <c r="D141" s="294"/>
      <c r="E141" s="301">
        <f>MIN(B141:C141)</f>
        <v>5000</v>
      </c>
      <c r="F141" s="356" t="s">
        <v>0</v>
      </c>
      <c r="G141" s="319"/>
      <c r="H141" s="311"/>
      <c r="I141" s="295"/>
      <c r="J141" s="293">
        <v>300</v>
      </c>
      <c r="K141" s="19"/>
      <c r="L141" s="3"/>
      <c r="N141" s="3"/>
    </row>
    <row r="142" spans="1:14" ht="15" x14ac:dyDescent="0.25">
      <c r="A142" s="291" t="s">
        <v>102</v>
      </c>
      <c r="B142" s="293" t="s">
        <v>0</v>
      </c>
      <c r="C142" s="293" t="s">
        <v>0</v>
      </c>
      <c r="D142" s="294"/>
      <c r="E142" s="293" t="s">
        <v>0</v>
      </c>
      <c r="F142" s="309" t="s">
        <v>0</v>
      </c>
      <c r="G142" s="310"/>
      <c r="H142" s="295"/>
      <c r="I142" s="329"/>
      <c r="J142" s="354"/>
      <c r="K142" s="102"/>
      <c r="L142" s="3"/>
      <c r="N142" s="3"/>
    </row>
    <row r="143" spans="1:14" ht="15" x14ac:dyDescent="0.25">
      <c r="A143" s="291" t="s">
        <v>103</v>
      </c>
      <c r="B143" s="301">
        <v>160</v>
      </c>
      <c r="C143" s="342">
        <f>(EXP(1.273*LN(D6)-1.46))</f>
        <v>275.54410768899396</v>
      </c>
      <c r="D143" s="294"/>
      <c r="E143" s="347">
        <f>MIN(B143:C143)</f>
        <v>160</v>
      </c>
      <c r="F143" s="343">
        <f>MIN(B143,(E143*A6))</f>
        <v>160</v>
      </c>
      <c r="G143" s="319"/>
      <c r="H143" s="357"/>
      <c r="I143" s="295"/>
      <c r="J143" s="293"/>
      <c r="K143" s="19"/>
      <c r="L143" s="3"/>
      <c r="N143" s="3"/>
    </row>
    <row r="144" spans="1:14" ht="15" x14ac:dyDescent="0.25">
      <c r="A144" s="291" t="s">
        <v>104</v>
      </c>
      <c r="B144" s="293" t="s">
        <v>0</v>
      </c>
      <c r="C144" s="293" t="s">
        <v>0</v>
      </c>
      <c r="D144" s="294"/>
      <c r="E144" s="293" t="s">
        <v>0</v>
      </c>
      <c r="F144" s="309" t="s">
        <v>0</v>
      </c>
      <c r="G144" s="310"/>
      <c r="H144" s="304"/>
      <c r="I144" s="295"/>
      <c r="J144" s="293"/>
      <c r="K144" s="19"/>
      <c r="L144" s="3"/>
      <c r="N144" s="3"/>
    </row>
    <row r="145" spans="1:14" ht="15" x14ac:dyDescent="0.25">
      <c r="A145" s="291" t="s">
        <v>105</v>
      </c>
      <c r="B145" s="293" t="s">
        <v>0</v>
      </c>
      <c r="C145" s="293" t="s">
        <v>0</v>
      </c>
      <c r="D145" s="294"/>
      <c r="E145" s="293" t="s">
        <v>0</v>
      </c>
      <c r="F145" s="309" t="s">
        <v>0</v>
      </c>
      <c r="G145" s="310"/>
      <c r="H145" s="295"/>
      <c r="I145" s="296"/>
      <c r="J145" s="297"/>
      <c r="K145" s="102"/>
      <c r="L145" s="3"/>
      <c r="N145" s="3"/>
    </row>
    <row r="146" spans="1:14" ht="15" x14ac:dyDescent="0.25">
      <c r="A146" s="291" t="s">
        <v>106</v>
      </c>
      <c r="B146" s="301">
        <v>0.73899999999999999</v>
      </c>
      <c r="C146" s="358">
        <f>1.4/0.85</f>
        <v>1.6470588235294117</v>
      </c>
      <c r="D146" s="294"/>
      <c r="E146" s="301">
        <f>B146</f>
        <v>0.73899999999999999</v>
      </c>
      <c r="F146" s="356">
        <f>B146</f>
        <v>0.73899999999999999</v>
      </c>
      <c r="G146" s="319"/>
      <c r="H146" s="359"/>
      <c r="I146" s="295"/>
      <c r="J146" s="293"/>
      <c r="K146" s="102"/>
      <c r="L146" s="3"/>
      <c r="N146" s="3"/>
    </row>
    <row r="147" spans="1:14" ht="15" x14ac:dyDescent="0.25">
      <c r="A147" s="291" t="s">
        <v>186</v>
      </c>
      <c r="B147" s="293" t="s">
        <v>0</v>
      </c>
      <c r="C147" s="293" t="s">
        <v>0</v>
      </c>
      <c r="D147" s="294"/>
      <c r="E147" s="293" t="s">
        <v>0</v>
      </c>
      <c r="F147" s="309" t="s">
        <v>0</v>
      </c>
      <c r="G147" s="310"/>
      <c r="H147" s="295"/>
      <c r="I147" s="295"/>
      <c r="J147" s="293"/>
      <c r="K147" s="19"/>
      <c r="L147" s="3"/>
      <c r="N147" s="3"/>
    </row>
    <row r="148" spans="1:14" ht="15" x14ac:dyDescent="0.25">
      <c r="A148" s="291" t="s">
        <v>107</v>
      </c>
      <c r="B148" s="293" t="s">
        <v>0</v>
      </c>
      <c r="C148" s="293" t="s">
        <v>0</v>
      </c>
      <c r="D148" s="294"/>
      <c r="E148" s="293" t="s">
        <v>0</v>
      </c>
      <c r="F148" s="309" t="s">
        <v>0</v>
      </c>
      <c r="G148" s="310"/>
      <c r="H148" s="304"/>
      <c r="I148" s="321"/>
      <c r="J148" s="360"/>
      <c r="K148" s="105"/>
      <c r="L148" s="3"/>
      <c r="N148" s="3"/>
    </row>
    <row r="149" spans="1:14" ht="15" x14ac:dyDescent="0.25">
      <c r="A149" s="291" t="s">
        <v>108</v>
      </c>
      <c r="B149" s="293" t="s">
        <v>0</v>
      </c>
      <c r="C149" s="293" t="s">
        <v>0</v>
      </c>
      <c r="D149" s="294"/>
      <c r="E149" s="293" t="s">
        <v>0</v>
      </c>
      <c r="F149" s="309" t="s">
        <v>0</v>
      </c>
      <c r="G149" s="310"/>
      <c r="H149" s="295"/>
      <c r="I149" s="295"/>
      <c r="J149" s="354">
        <v>1800</v>
      </c>
      <c r="K149" s="19"/>
      <c r="L149" s="3"/>
      <c r="N149" s="3"/>
    </row>
    <row r="150" spans="1:14" ht="24" x14ac:dyDescent="0.25">
      <c r="A150" s="291" t="s">
        <v>109</v>
      </c>
      <c r="B150" s="293" t="s">
        <v>0</v>
      </c>
      <c r="C150" s="293" t="s">
        <v>0</v>
      </c>
      <c r="D150" s="294"/>
      <c r="E150" s="293" t="s">
        <v>0</v>
      </c>
      <c r="F150" s="309" t="s">
        <v>0</v>
      </c>
      <c r="G150" s="310"/>
      <c r="H150" s="295"/>
      <c r="I150" s="329"/>
      <c r="J150" s="354">
        <v>3000</v>
      </c>
      <c r="K150" s="102"/>
      <c r="L150" s="3"/>
      <c r="N150" s="3"/>
    </row>
    <row r="151" spans="1:14" ht="15" x14ac:dyDescent="0.25">
      <c r="A151" s="291" t="s">
        <v>110</v>
      </c>
      <c r="B151" s="293" t="s">
        <v>0</v>
      </c>
      <c r="C151" s="293" t="s">
        <v>0</v>
      </c>
      <c r="D151" s="294"/>
      <c r="E151" s="293" t="s">
        <v>0</v>
      </c>
      <c r="F151" s="309" t="s">
        <v>0</v>
      </c>
      <c r="G151" s="310"/>
      <c r="H151" s="295"/>
      <c r="I151" s="295"/>
      <c r="J151" s="354">
        <v>20</v>
      </c>
      <c r="K151" s="19"/>
      <c r="L151" s="3"/>
      <c r="N151" s="3"/>
    </row>
    <row r="152" spans="1:14" ht="15" x14ac:dyDescent="0.25">
      <c r="A152" s="291" t="s">
        <v>111</v>
      </c>
      <c r="B152" s="293" t="s">
        <v>0</v>
      </c>
      <c r="C152" s="293" t="s">
        <v>0</v>
      </c>
      <c r="D152" s="294"/>
      <c r="E152" s="293" t="s">
        <v>0</v>
      </c>
      <c r="F152" s="309" t="s">
        <v>0</v>
      </c>
      <c r="G152" s="310"/>
      <c r="H152" s="295"/>
      <c r="I152" s="296"/>
      <c r="J152" s="297"/>
      <c r="K152" s="102"/>
      <c r="L152" s="3"/>
      <c r="N152" s="3"/>
    </row>
    <row r="153" spans="1:14" ht="15" x14ac:dyDescent="0.25">
      <c r="A153" s="291" t="s">
        <v>112</v>
      </c>
      <c r="B153" s="293" t="s">
        <v>0</v>
      </c>
      <c r="C153" s="293" t="s">
        <v>0</v>
      </c>
      <c r="D153" s="294"/>
      <c r="E153" s="293" t="s">
        <v>0</v>
      </c>
      <c r="F153" s="309" t="s">
        <v>0</v>
      </c>
      <c r="G153" s="310"/>
      <c r="H153" s="295"/>
      <c r="I153" s="329"/>
      <c r="J153" s="354"/>
      <c r="K153" s="102"/>
      <c r="L153" s="3"/>
      <c r="N153" s="3"/>
    </row>
    <row r="154" spans="1:14" ht="15" x14ac:dyDescent="0.25">
      <c r="A154" s="291" t="s">
        <v>113</v>
      </c>
      <c r="B154" s="301">
        <v>70</v>
      </c>
      <c r="C154" s="293"/>
      <c r="D154" s="294"/>
      <c r="E154" s="301">
        <f>B154</f>
        <v>70</v>
      </c>
      <c r="F154" s="356">
        <f>B154</f>
        <v>70</v>
      </c>
      <c r="G154" s="319"/>
      <c r="H154" s="295"/>
      <c r="I154" s="329"/>
      <c r="J154" s="354">
        <v>20</v>
      </c>
      <c r="K154" s="102"/>
      <c r="L154" s="3"/>
      <c r="N154" s="3"/>
    </row>
    <row r="155" spans="1:14" ht="24" x14ac:dyDescent="0.25">
      <c r="A155" s="328" t="s">
        <v>176</v>
      </c>
      <c r="B155" s="301">
        <v>4.5999999999999996</v>
      </c>
      <c r="C155" s="293" t="s">
        <v>0</v>
      </c>
      <c r="D155" s="294"/>
      <c r="E155" s="301">
        <f>B155</f>
        <v>4.5999999999999996</v>
      </c>
      <c r="F155" s="356">
        <f>B155</f>
        <v>4.5999999999999996</v>
      </c>
      <c r="G155" s="319"/>
      <c r="H155" s="295"/>
      <c r="I155" s="329"/>
      <c r="J155" s="293" t="s">
        <v>0</v>
      </c>
      <c r="K155" s="102"/>
      <c r="L155" s="3"/>
      <c r="N155" s="3"/>
    </row>
    <row r="156" spans="1:14" ht="15" x14ac:dyDescent="0.25">
      <c r="A156" s="291" t="s">
        <v>114</v>
      </c>
      <c r="B156" s="293" t="s">
        <v>0</v>
      </c>
      <c r="C156" s="293" t="s">
        <v>0</v>
      </c>
      <c r="D156" s="294"/>
      <c r="E156" s="293" t="s">
        <v>0</v>
      </c>
      <c r="F156" s="309" t="s">
        <v>0</v>
      </c>
      <c r="G156" s="310"/>
      <c r="H156" s="304"/>
      <c r="I156" s="361"/>
      <c r="J156" s="293" t="s">
        <v>0</v>
      </c>
      <c r="K156" s="114"/>
      <c r="L156" s="3"/>
      <c r="N156" s="3"/>
    </row>
    <row r="157" spans="1:14" ht="49.5" x14ac:dyDescent="0.25">
      <c r="A157" s="291" t="s">
        <v>115</v>
      </c>
      <c r="B157" s="301">
        <v>20</v>
      </c>
      <c r="C157" s="292" t="s">
        <v>208</v>
      </c>
      <c r="D157" s="294"/>
      <c r="E157" s="301">
        <f>MIN(B157:C157)</f>
        <v>20</v>
      </c>
      <c r="F157" s="292" t="s">
        <v>741</v>
      </c>
      <c r="G157" s="319"/>
      <c r="H157" s="295"/>
      <c r="I157" s="295"/>
      <c r="J157" s="293" t="s">
        <v>0</v>
      </c>
      <c r="K157" s="19"/>
      <c r="L157" s="3"/>
      <c r="N157" s="3"/>
    </row>
    <row r="158" spans="1:14" ht="15" x14ac:dyDescent="0.25">
      <c r="A158" s="291" t="s">
        <v>116</v>
      </c>
      <c r="B158" s="298">
        <v>1450</v>
      </c>
      <c r="C158" s="342">
        <f>(EXP(0.846*LN(D6)+2.255))</f>
        <v>1052.9348715477265</v>
      </c>
      <c r="D158" s="362" t="s">
        <v>0</v>
      </c>
      <c r="E158" s="347">
        <f>MIN(B158:C158)</f>
        <v>1052.9348715477265</v>
      </c>
      <c r="F158" s="343" t="str">
        <f>IF(C158*A6&lt;B158,C158*A6,D158)</f>
        <v>--</v>
      </c>
      <c r="G158" s="319"/>
      <c r="H158" s="345"/>
      <c r="I158" s="329"/>
      <c r="J158" s="293" t="s">
        <v>0</v>
      </c>
      <c r="K158" s="102"/>
      <c r="L158" s="3"/>
      <c r="N158" s="3"/>
    </row>
    <row r="159" spans="1:14" ht="57" x14ac:dyDescent="0.25">
      <c r="A159" s="291" t="s">
        <v>284</v>
      </c>
      <c r="B159" s="293" t="s">
        <v>0</v>
      </c>
      <c r="C159" s="293" t="s">
        <v>0</v>
      </c>
      <c r="D159" s="294"/>
      <c r="E159" s="293" t="s">
        <v>0</v>
      </c>
      <c r="F159" s="309" t="s">
        <v>0</v>
      </c>
      <c r="G159" s="310"/>
      <c r="H159" s="295"/>
      <c r="I159" s="295"/>
      <c r="J159" s="293" t="s">
        <v>0</v>
      </c>
      <c r="K159" s="109"/>
      <c r="L159" s="3"/>
      <c r="N159" s="3"/>
    </row>
    <row r="160" spans="1:14" ht="45.75" x14ac:dyDescent="0.25">
      <c r="A160" s="291" t="s">
        <v>285</v>
      </c>
      <c r="B160" s="293" t="s">
        <v>0</v>
      </c>
      <c r="C160" s="293" t="s">
        <v>0</v>
      </c>
      <c r="D160" s="294"/>
      <c r="E160" s="293" t="s">
        <v>0</v>
      </c>
      <c r="F160" s="309" t="s">
        <v>0</v>
      </c>
      <c r="G160" s="310"/>
      <c r="H160" s="295"/>
      <c r="I160" s="295"/>
      <c r="J160" s="293" t="s">
        <v>0</v>
      </c>
      <c r="K160" s="109"/>
      <c r="L160" s="3"/>
      <c r="N160" s="3"/>
    </row>
    <row r="161" spans="1:14" ht="15" x14ac:dyDescent="0.25">
      <c r="A161" s="291" t="s">
        <v>117</v>
      </c>
      <c r="B161" s="293" t="s">
        <v>0</v>
      </c>
      <c r="C161" s="293" t="s">
        <v>0</v>
      </c>
      <c r="D161" s="294"/>
      <c r="E161" s="293" t="s">
        <v>0</v>
      </c>
      <c r="F161" s="309" t="s">
        <v>0</v>
      </c>
      <c r="G161" s="310"/>
      <c r="H161" s="295"/>
      <c r="I161" s="296"/>
      <c r="J161" s="297">
        <v>30</v>
      </c>
      <c r="K161" s="102"/>
      <c r="L161" s="3"/>
      <c r="N161" s="3"/>
    </row>
    <row r="162" spans="1:14" ht="68.099999999999994" customHeight="1" x14ac:dyDescent="0.25">
      <c r="A162" s="291" t="s">
        <v>287</v>
      </c>
      <c r="B162" s="293">
        <v>10</v>
      </c>
      <c r="C162" s="363" t="s">
        <v>280</v>
      </c>
      <c r="D162" s="294"/>
      <c r="E162" s="293">
        <v>10</v>
      </c>
      <c r="F162" s="364" t="s">
        <v>281</v>
      </c>
      <c r="G162" s="310"/>
      <c r="H162" s="365"/>
      <c r="I162" s="295"/>
      <c r="J162" s="293" t="s">
        <v>0</v>
      </c>
      <c r="K162" s="19"/>
      <c r="L162" s="3"/>
      <c r="N162" s="3"/>
    </row>
    <row r="163" spans="1:14" ht="15" x14ac:dyDescent="0.25">
      <c r="A163" s="291" t="s">
        <v>118</v>
      </c>
      <c r="B163" s="293" t="s">
        <v>0</v>
      </c>
      <c r="C163" s="293" t="s">
        <v>0</v>
      </c>
      <c r="D163" s="294"/>
      <c r="E163" s="293" t="s">
        <v>0</v>
      </c>
      <c r="F163" s="309" t="s">
        <v>0</v>
      </c>
      <c r="G163" s="310"/>
      <c r="H163" s="295"/>
      <c r="I163" s="321"/>
      <c r="J163" s="293" t="s">
        <v>0</v>
      </c>
      <c r="K163" s="107"/>
      <c r="L163" s="3"/>
      <c r="N163" s="3"/>
    </row>
    <row r="164" spans="1:14" ht="15" x14ac:dyDescent="0.25">
      <c r="A164" s="291" t="s">
        <v>119</v>
      </c>
      <c r="B164" s="293" t="s">
        <v>0</v>
      </c>
      <c r="C164" s="293" t="s">
        <v>0</v>
      </c>
      <c r="D164" s="294"/>
      <c r="E164" s="293" t="s">
        <v>0</v>
      </c>
      <c r="F164" s="309" t="s">
        <v>0</v>
      </c>
      <c r="G164" s="310"/>
      <c r="H164" s="295"/>
      <c r="I164" s="321"/>
      <c r="J164" s="293" t="s">
        <v>0</v>
      </c>
      <c r="K164" s="107"/>
      <c r="L164" s="3"/>
      <c r="N164" s="3"/>
    </row>
    <row r="165" spans="1:14" ht="15" x14ac:dyDescent="0.25">
      <c r="A165" s="291" t="s">
        <v>120</v>
      </c>
      <c r="B165" s="293" t="s">
        <v>0</v>
      </c>
      <c r="C165" s="293" t="s">
        <v>0</v>
      </c>
      <c r="D165" s="294"/>
      <c r="E165" s="293" t="s">
        <v>0</v>
      </c>
      <c r="F165" s="309" t="s">
        <v>0</v>
      </c>
      <c r="G165" s="310"/>
      <c r="H165" s="295"/>
      <c r="I165" s="321"/>
      <c r="J165" s="293" t="s">
        <v>0</v>
      </c>
      <c r="K165" s="107"/>
      <c r="L165" s="3"/>
      <c r="N165" s="3"/>
    </row>
    <row r="166" spans="1:14" ht="15" x14ac:dyDescent="0.25">
      <c r="A166" s="291" t="s">
        <v>121</v>
      </c>
      <c r="B166" s="293" t="s">
        <v>0</v>
      </c>
      <c r="C166" s="293" t="s">
        <v>0</v>
      </c>
      <c r="D166" s="294"/>
      <c r="E166" s="293" t="s">
        <v>0</v>
      </c>
      <c r="F166" s="309" t="s">
        <v>0</v>
      </c>
      <c r="G166" s="310"/>
      <c r="H166" s="295"/>
      <c r="I166" s="296"/>
      <c r="J166" s="293" t="s">
        <v>0</v>
      </c>
      <c r="K166" s="106"/>
      <c r="L166" s="3"/>
      <c r="N166" s="3"/>
    </row>
    <row r="167" spans="1:14" ht="24" x14ac:dyDescent="0.25">
      <c r="A167" s="291" t="s">
        <v>122</v>
      </c>
      <c r="B167" s="293" t="s">
        <v>0</v>
      </c>
      <c r="C167" s="293" t="s">
        <v>0</v>
      </c>
      <c r="D167" s="294"/>
      <c r="E167" s="293" t="s">
        <v>0</v>
      </c>
      <c r="F167" s="309" t="s">
        <v>0</v>
      </c>
      <c r="G167" s="310"/>
      <c r="H167" s="295"/>
      <c r="I167" s="307"/>
      <c r="J167" s="293" t="s">
        <v>0</v>
      </c>
      <c r="K167" s="108"/>
      <c r="L167" s="3"/>
      <c r="N167" s="3"/>
    </row>
    <row r="168" spans="1:14" ht="15" x14ac:dyDescent="0.25">
      <c r="A168" s="291" t="s">
        <v>123</v>
      </c>
      <c r="B168" s="293" t="s">
        <v>0</v>
      </c>
      <c r="C168" s="293" t="s">
        <v>0</v>
      </c>
      <c r="D168" s="294"/>
      <c r="E168" s="293" t="s">
        <v>0</v>
      </c>
      <c r="F168" s="309" t="s">
        <v>0</v>
      </c>
      <c r="G168" s="310"/>
      <c r="H168" s="295"/>
      <c r="I168" s="321"/>
      <c r="J168" s="293" t="s">
        <v>0</v>
      </c>
      <c r="K168" s="107"/>
      <c r="L168" s="3"/>
      <c r="N168" s="3"/>
    </row>
    <row r="169" spans="1:14" ht="15" x14ac:dyDescent="0.25">
      <c r="A169" s="291" t="s">
        <v>124</v>
      </c>
      <c r="B169" s="293" t="s">
        <v>0</v>
      </c>
      <c r="C169" s="293" t="s">
        <v>0</v>
      </c>
      <c r="D169" s="294"/>
      <c r="E169" s="293" t="s">
        <v>0</v>
      </c>
      <c r="F169" s="309" t="s">
        <v>0</v>
      </c>
      <c r="G169" s="310"/>
      <c r="H169" s="295"/>
      <c r="I169" s="307"/>
      <c r="J169" s="293" t="s">
        <v>0</v>
      </c>
      <c r="K169" s="103"/>
      <c r="L169" s="3"/>
      <c r="N169" s="3"/>
    </row>
    <row r="170" spans="1:14" ht="15" x14ac:dyDescent="0.25">
      <c r="A170" s="291" t="s">
        <v>125</v>
      </c>
      <c r="B170" s="293" t="s">
        <v>0</v>
      </c>
      <c r="C170" s="300">
        <v>28</v>
      </c>
      <c r="D170" s="294"/>
      <c r="E170" s="301">
        <f>MIN(B170:C170)</f>
        <v>28</v>
      </c>
      <c r="F170" s="313">
        <f>E170*A6</f>
        <v>1495.6666666666667</v>
      </c>
      <c r="G170" s="319"/>
      <c r="H170" s="304"/>
      <c r="I170" s="295"/>
      <c r="J170" s="293" t="s">
        <v>0</v>
      </c>
      <c r="K170" s="19"/>
      <c r="L170" s="3"/>
      <c r="N170" s="3"/>
    </row>
    <row r="171" spans="1:14" ht="15" x14ac:dyDescent="0.25">
      <c r="A171" s="291" t="s">
        <v>126</v>
      </c>
      <c r="B171" s="293" t="s">
        <v>0</v>
      </c>
      <c r="C171" s="300">
        <v>6.5000000000000002E-2</v>
      </c>
      <c r="D171" s="294"/>
      <c r="E171" s="301">
        <f>MIN(B171:C171)</f>
        <v>6.5000000000000002E-2</v>
      </c>
      <c r="F171" s="339">
        <f>E171*A6</f>
        <v>3.4720833333333339</v>
      </c>
      <c r="G171" s="319"/>
      <c r="H171" s="304"/>
      <c r="I171" s="295"/>
      <c r="J171" s="293" t="s">
        <v>0</v>
      </c>
      <c r="K171" s="19"/>
      <c r="L171" s="3"/>
      <c r="N171" s="3"/>
    </row>
    <row r="172" spans="1:14" ht="15" x14ac:dyDescent="0.25">
      <c r="A172" s="291" t="s">
        <v>127</v>
      </c>
      <c r="B172" s="293" t="s">
        <v>0</v>
      </c>
      <c r="C172" s="293" t="s">
        <v>0</v>
      </c>
      <c r="D172" s="294"/>
      <c r="E172" s="293" t="s">
        <v>0</v>
      </c>
      <c r="F172" s="309" t="s">
        <v>0</v>
      </c>
      <c r="G172" s="310"/>
      <c r="H172" s="295"/>
      <c r="I172" s="307"/>
      <c r="J172" s="293" t="s">
        <v>0</v>
      </c>
      <c r="K172" s="103"/>
      <c r="L172" s="3"/>
      <c r="N172" s="3"/>
    </row>
    <row r="173" spans="1:14" ht="15" x14ac:dyDescent="0.25">
      <c r="A173" s="291" t="s">
        <v>128</v>
      </c>
      <c r="B173" s="324">
        <v>1</v>
      </c>
      <c r="C173" s="366">
        <f>EXP(1.005*(E6)-4.869)</f>
        <v>8.7233208775218429</v>
      </c>
      <c r="D173" s="336" t="s">
        <v>0</v>
      </c>
      <c r="E173" s="324">
        <f>B173</f>
        <v>1</v>
      </c>
      <c r="F173" s="367">
        <f>B173</f>
        <v>1</v>
      </c>
      <c r="G173" s="319"/>
      <c r="H173" s="368"/>
      <c r="I173" s="321"/>
      <c r="J173" s="293">
        <v>30</v>
      </c>
      <c r="K173" s="105"/>
      <c r="L173" s="3"/>
      <c r="N173" s="3"/>
    </row>
    <row r="174" spans="1:14" ht="15" x14ac:dyDescent="0.2">
      <c r="A174" s="291" t="s">
        <v>129</v>
      </c>
      <c r="B174" s="369" t="s">
        <v>132</v>
      </c>
      <c r="C174" s="370" t="s">
        <v>130</v>
      </c>
      <c r="D174" s="371"/>
      <c r="E174" s="369" t="s">
        <v>0</v>
      </c>
      <c r="F174" s="372" t="s">
        <v>130</v>
      </c>
      <c r="G174" s="310"/>
      <c r="H174" s="295"/>
      <c r="I174" s="295"/>
      <c r="J174" s="293" t="s">
        <v>0</v>
      </c>
      <c r="K174" s="19"/>
      <c r="L174" s="3"/>
      <c r="N174" s="3"/>
    </row>
    <row r="175" spans="1:14" ht="45" x14ac:dyDescent="0.25">
      <c r="A175" s="291" t="s">
        <v>209</v>
      </c>
      <c r="B175" s="292" t="s">
        <v>197</v>
      </c>
      <c r="C175" s="293" t="s">
        <v>0</v>
      </c>
      <c r="D175" s="294"/>
      <c r="E175" s="292" t="s">
        <v>197</v>
      </c>
      <c r="F175" s="292" t="s">
        <v>197</v>
      </c>
      <c r="G175" s="310"/>
      <c r="H175" s="295"/>
      <c r="I175" s="295"/>
      <c r="J175" s="293" t="s">
        <v>0</v>
      </c>
      <c r="K175" s="19"/>
      <c r="L175" s="3"/>
      <c r="N175" s="3"/>
    </row>
    <row r="176" spans="1:14" ht="15" x14ac:dyDescent="0.25">
      <c r="A176" s="291" t="s">
        <v>133</v>
      </c>
      <c r="B176" s="298">
        <v>1080</v>
      </c>
      <c r="C176" s="293" t="s">
        <v>0</v>
      </c>
      <c r="D176" s="294"/>
      <c r="E176" s="301">
        <f>MIN(B176:C176)</f>
        <v>1080</v>
      </c>
      <c r="F176" s="356" t="s">
        <v>0</v>
      </c>
      <c r="G176" s="319"/>
      <c r="H176" s="295"/>
      <c r="I176" s="329"/>
      <c r="J176" s="293">
        <v>300</v>
      </c>
      <c r="K176" s="109"/>
      <c r="L176" s="3"/>
      <c r="N176" s="3"/>
    </row>
    <row r="177" spans="1:14" ht="90" x14ac:dyDescent="0.25">
      <c r="A177" s="291" t="s">
        <v>217</v>
      </c>
      <c r="B177" s="293">
        <v>0.1</v>
      </c>
      <c r="C177" s="363" t="s">
        <v>196</v>
      </c>
      <c r="D177" s="294"/>
      <c r="E177" s="293">
        <v>0.1</v>
      </c>
      <c r="F177" s="309">
        <v>0.1</v>
      </c>
      <c r="G177" s="310"/>
      <c r="H177" s="295"/>
      <c r="I177" s="295"/>
      <c r="J177" s="293" t="s">
        <v>0</v>
      </c>
      <c r="K177" s="19"/>
      <c r="L177" s="3"/>
      <c r="N177" s="3"/>
    </row>
    <row r="178" spans="1:14" ht="15" x14ac:dyDescent="0.25">
      <c r="A178" s="291" t="s">
        <v>134</v>
      </c>
      <c r="B178" s="318">
        <v>0.5</v>
      </c>
      <c r="C178" s="309" t="s">
        <v>0</v>
      </c>
      <c r="D178" s="316"/>
      <c r="E178" s="318">
        <f>B178</f>
        <v>0.5</v>
      </c>
      <c r="F178" s="356">
        <f>B178</f>
        <v>0.5</v>
      </c>
      <c r="G178" s="319"/>
      <c r="H178" s="304"/>
      <c r="I178" s="352"/>
      <c r="J178" s="293" t="s">
        <v>0</v>
      </c>
      <c r="K178" s="111"/>
      <c r="L178" s="3"/>
      <c r="N178" s="3"/>
    </row>
    <row r="179" spans="1:14" ht="45" x14ac:dyDescent="0.25">
      <c r="A179" s="291" t="s">
        <v>135</v>
      </c>
      <c r="B179" s="292" t="s">
        <v>197</v>
      </c>
      <c r="C179" s="293" t="s">
        <v>0</v>
      </c>
      <c r="D179" s="294"/>
      <c r="E179" s="292" t="s">
        <v>197</v>
      </c>
      <c r="F179" s="292" t="s">
        <v>197</v>
      </c>
      <c r="G179" s="310"/>
      <c r="H179" s="295"/>
      <c r="I179" s="296"/>
      <c r="J179" s="293" t="s">
        <v>0</v>
      </c>
      <c r="K179" s="102"/>
      <c r="L179" s="3"/>
      <c r="N179" s="3"/>
    </row>
    <row r="180" spans="1:14" ht="123.75" x14ac:dyDescent="0.25">
      <c r="A180" s="291" t="s">
        <v>136</v>
      </c>
      <c r="B180" s="301">
        <v>235.8</v>
      </c>
      <c r="C180" s="373" t="s">
        <v>191</v>
      </c>
      <c r="D180" s="374"/>
      <c r="E180" s="301">
        <f>MIN(B180:C180)</f>
        <v>235.8</v>
      </c>
      <c r="F180" s="375" t="s">
        <v>212</v>
      </c>
      <c r="G180" s="376"/>
      <c r="H180" s="304"/>
      <c r="I180" s="329"/>
      <c r="J180" s="293" t="s">
        <v>0</v>
      </c>
      <c r="K180" s="102"/>
      <c r="L180" s="3"/>
      <c r="N180" s="3"/>
    </row>
    <row r="181" spans="1:14" ht="15" x14ac:dyDescent="0.25">
      <c r="A181" s="291" t="s">
        <v>137</v>
      </c>
      <c r="B181" s="301">
        <v>35.1</v>
      </c>
      <c r="C181" s="377">
        <f>(EXP(1.72*LN(D6)-6.59))</f>
        <v>19.577332763909503</v>
      </c>
      <c r="D181" s="294"/>
      <c r="E181" s="378">
        <f>MIN(B181:C181)</f>
        <v>19.577332763909503</v>
      </c>
      <c r="F181" s="339">
        <f>MIN(B181,C181*A6)</f>
        <v>35.1</v>
      </c>
      <c r="G181" s="319"/>
      <c r="H181" s="295"/>
      <c r="I181" s="295"/>
      <c r="J181" s="293" t="s">
        <v>0</v>
      </c>
      <c r="K181" s="19"/>
      <c r="L181" s="3"/>
      <c r="N181" s="3"/>
    </row>
    <row r="182" spans="1:14" ht="15" x14ac:dyDescent="0.25">
      <c r="A182" s="291" t="s">
        <v>138</v>
      </c>
      <c r="B182" s="293" t="s">
        <v>0</v>
      </c>
      <c r="C182" s="293" t="s">
        <v>0</v>
      </c>
      <c r="D182" s="294"/>
      <c r="E182" s="293" t="s">
        <v>0</v>
      </c>
      <c r="F182" s="293" t="s">
        <v>0</v>
      </c>
      <c r="G182" s="295"/>
      <c r="H182" s="295"/>
      <c r="I182" s="295"/>
      <c r="J182" s="293" t="s">
        <v>0</v>
      </c>
      <c r="K182" s="109"/>
      <c r="L182" s="3"/>
      <c r="N182" s="3"/>
    </row>
    <row r="183" spans="1:14" ht="15" x14ac:dyDescent="0.25">
      <c r="A183" s="291" t="s">
        <v>139</v>
      </c>
      <c r="B183" s="293" t="s">
        <v>0</v>
      </c>
      <c r="C183" s="293" t="s">
        <v>0</v>
      </c>
      <c r="D183" s="294"/>
      <c r="E183" s="293" t="s">
        <v>0</v>
      </c>
      <c r="F183" s="309" t="s">
        <v>0</v>
      </c>
      <c r="G183" s="310"/>
      <c r="H183" s="379"/>
      <c r="I183" s="295"/>
      <c r="J183" s="293" t="s">
        <v>0</v>
      </c>
      <c r="K183" s="19"/>
      <c r="L183" s="3"/>
      <c r="N183" s="3"/>
    </row>
    <row r="184" spans="1:14" s="16" customFormat="1" ht="56.25" x14ac:dyDescent="0.25">
      <c r="A184" s="322" t="s">
        <v>140</v>
      </c>
      <c r="B184" s="380">
        <v>83</v>
      </c>
      <c r="C184" s="381" t="s">
        <v>202</v>
      </c>
      <c r="D184" s="316"/>
      <c r="E184" s="309">
        <v>83</v>
      </c>
      <c r="F184" s="309">
        <v>83</v>
      </c>
      <c r="G184" s="310"/>
      <c r="H184" s="382"/>
      <c r="I184" s="310"/>
      <c r="J184" s="309" t="s">
        <v>0</v>
      </c>
      <c r="K184" s="122"/>
    </row>
    <row r="185" spans="1:14" ht="15" x14ac:dyDescent="0.25">
      <c r="A185" s="291" t="s">
        <v>141</v>
      </c>
      <c r="B185" s="301">
        <v>120</v>
      </c>
      <c r="C185" s="293" t="s">
        <v>0</v>
      </c>
      <c r="D185" s="294"/>
      <c r="E185" s="301">
        <f>MIN(B185:C185)</f>
        <v>120</v>
      </c>
      <c r="F185" s="313">
        <f>E185</f>
        <v>120</v>
      </c>
      <c r="G185" s="314"/>
      <c r="H185" s="295"/>
      <c r="I185" s="295"/>
      <c r="J185" s="293" t="s">
        <v>0</v>
      </c>
      <c r="K185" s="19"/>
      <c r="L185" s="3"/>
      <c r="N185" s="3"/>
    </row>
    <row r="186" spans="1:14" ht="15" x14ac:dyDescent="0.25">
      <c r="A186" s="291" t="s">
        <v>142</v>
      </c>
      <c r="B186" s="301">
        <v>90</v>
      </c>
      <c r="C186" s="293" t="s">
        <v>0</v>
      </c>
      <c r="D186" s="294"/>
      <c r="E186" s="301">
        <f>MIN(B186:C186)</f>
        <v>90</v>
      </c>
      <c r="F186" s="313">
        <f>E186</f>
        <v>90</v>
      </c>
      <c r="G186" s="314"/>
      <c r="H186" s="295"/>
      <c r="I186" s="295"/>
      <c r="J186" s="293" t="s">
        <v>0</v>
      </c>
      <c r="K186" s="19"/>
      <c r="L186" s="3"/>
      <c r="N186" s="3"/>
    </row>
    <row r="187" spans="1:14" ht="15" x14ac:dyDescent="0.25">
      <c r="A187" s="291" t="s">
        <v>143</v>
      </c>
      <c r="B187" s="293" t="s">
        <v>0</v>
      </c>
      <c r="C187" s="293" t="s">
        <v>0</v>
      </c>
      <c r="D187" s="294"/>
      <c r="E187" s="293" t="s">
        <v>0</v>
      </c>
      <c r="F187" s="309" t="s">
        <v>0</v>
      </c>
      <c r="G187" s="310"/>
      <c r="H187" s="295"/>
      <c r="I187" s="321"/>
      <c r="J187" s="293" t="s">
        <v>0</v>
      </c>
      <c r="K187" s="105"/>
      <c r="L187" s="3"/>
      <c r="N187" s="3"/>
    </row>
    <row r="188" spans="1:14" ht="15" x14ac:dyDescent="0.25">
      <c r="A188" s="291" t="s">
        <v>144</v>
      </c>
      <c r="B188" s="324">
        <v>5</v>
      </c>
      <c r="C188" s="293" t="s">
        <v>0</v>
      </c>
      <c r="D188" s="294"/>
      <c r="E188" s="324">
        <f>MIN(B188:C188)</f>
        <v>5</v>
      </c>
      <c r="F188" s="302">
        <f>E188</f>
        <v>5</v>
      </c>
      <c r="G188" s="303"/>
      <c r="H188" s="295"/>
      <c r="I188" s="296"/>
      <c r="J188" s="293" t="s">
        <v>0</v>
      </c>
      <c r="K188" s="102"/>
      <c r="L188" s="3"/>
      <c r="N188" s="3"/>
    </row>
    <row r="189" spans="1:14" ht="15" x14ac:dyDescent="0.25">
      <c r="A189" s="291" t="s">
        <v>145</v>
      </c>
      <c r="B189" s="293" t="s">
        <v>0</v>
      </c>
      <c r="C189" s="293" t="s">
        <v>0</v>
      </c>
      <c r="D189" s="294"/>
      <c r="E189" s="293" t="s">
        <v>0</v>
      </c>
      <c r="F189" s="309" t="s">
        <v>0</v>
      </c>
      <c r="G189" s="310"/>
      <c r="H189" s="295"/>
      <c r="I189" s="296"/>
      <c r="J189" s="293" t="s">
        <v>0</v>
      </c>
      <c r="K189" s="103"/>
      <c r="L189" s="3"/>
      <c r="N189" s="3"/>
    </row>
    <row r="190" spans="1:14" ht="15" x14ac:dyDescent="0.25">
      <c r="A190" s="291" t="s">
        <v>146</v>
      </c>
      <c r="B190" s="293" t="s">
        <v>0</v>
      </c>
      <c r="C190" s="293" t="s">
        <v>0</v>
      </c>
      <c r="D190" s="294"/>
      <c r="E190" s="293" t="s">
        <v>0</v>
      </c>
      <c r="F190" s="309" t="s">
        <v>0</v>
      </c>
      <c r="G190" s="310"/>
      <c r="H190" s="295"/>
      <c r="I190" s="295"/>
      <c r="J190" s="293">
        <v>1</v>
      </c>
      <c r="K190" s="19"/>
      <c r="L190" s="3"/>
      <c r="N190" s="3"/>
    </row>
    <row r="191" spans="1:14" ht="15" x14ac:dyDescent="0.25">
      <c r="A191" s="291" t="s">
        <v>147</v>
      </c>
      <c r="B191" s="293" t="s">
        <v>0</v>
      </c>
      <c r="C191" s="293" t="s">
        <v>0</v>
      </c>
      <c r="D191" s="294"/>
      <c r="E191" s="293" t="s">
        <v>0</v>
      </c>
      <c r="F191" s="309" t="s">
        <v>0</v>
      </c>
      <c r="G191" s="310"/>
      <c r="H191" s="295"/>
      <c r="I191" s="321"/>
      <c r="J191" s="293" t="s">
        <v>0</v>
      </c>
      <c r="K191" s="105"/>
      <c r="L191" s="3"/>
      <c r="N191" s="3"/>
    </row>
    <row r="192" spans="1:14" ht="45" x14ac:dyDescent="0.25">
      <c r="A192" s="291" t="s">
        <v>148</v>
      </c>
      <c r="B192" s="292" t="s">
        <v>210</v>
      </c>
      <c r="C192" s="293" t="s">
        <v>0</v>
      </c>
      <c r="D192" s="294"/>
      <c r="E192" s="292" t="s">
        <v>210</v>
      </c>
      <c r="F192" s="292" t="s">
        <v>210</v>
      </c>
      <c r="G192" s="310"/>
      <c r="H192" s="295"/>
      <c r="I192" s="296"/>
      <c r="J192" s="293" t="s">
        <v>0</v>
      </c>
      <c r="K192" s="102"/>
      <c r="L192" s="3"/>
      <c r="N192" s="3"/>
    </row>
    <row r="193" spans="1:14" ht="48" x14ac:dyDescent="0.25">
      <c r="A193" s="291" t="s">
        <v>201</v>
      </c>
      <c r="B193" s="301">
        <v>100</v>
      </c>
      <c r="C193" s="293" t="s">
        <v>0</v>
      </c>
      <c r="D193" s="294"/>
      <c r="E193" s="301">
        <f>MIN(B193:C193)</f>
        <v>100</v>
      </c>
      <c r="F193" s="318">
        <f>E193</f>
        <v>100</v>
      </c>
      <c r="G193" s="319"/>
      <c r="H193" s="295"/>
      <c r="I193" s="295"/>
      <c r="J193" s="293" t="s">
        <v>0</v>
      </c>
      <c r="K193" s="19"/>
      <c r="L193" s="3"/>
      <c r="N193" s="3"/>
    </row>
    <row r="194" spans="1:14" ht="96" x14ac:dyDescent="0.25">
      <c r="A194" s="291" t="s">
        <v>199</v>
      </c>
      <c r="B194" s="347">
        <v>0.35</v>
      </c>
      <c r="C194" s="293" t="s">
        <v>0</v>
      </c>
      <c r="D194" s="294"/>
      <c r="E194" s="347">
        <f>B194</f>
        <v>0.35</v>
      </c>
      <c r="F194" s="347">
        <f>B194</f>
        <v>0.35</v>
      </c>
      <c r="G194" s="344"/>
      <c r="H194" s="295"/>
      <c r="I194" s="295"/>
      <c r="J194" s="293" t="s">
        <v>0</v>
      </c>
      <c r="K194" s="19"/>
      <c r="L194" s="3"/>
      <c r="N194" s="3"/>
    </row>
    <row r="195" spans="1:14" ht="84" x14ac:dyDescent="0.25">
      <c r="A195" s="383" t="s">
        <v>198</v>
      </c>
      <c r="B195" s="384">
        <v>100</v>
      </c>
      <c r="C195" s="293" t="s">
        <v>0</v>
      </c>
      <c r="D195" s="374"/>
      <c r="E195" s="301">
        <f>B195</f>
        <v>100</v>
      </c>
      <c r="F195" s="385">
        <f>B195</f>
        <v>100</v>
      </c>
      <c r="G195" s="314"/>
      <c r="H195" s="295"/>
      <c r="I195" s="295"/>
      <c r="J195" s="293" t="s">
        <v>0</v>
      </c>
      <c r="K195" s="19"/>
      <c r="L195" s="3"/>
      <c r="N195" s="3"/>
    </row>
    <row r="196" spans="1:14" s="14" customFormat="1" ht="15" x14ac:dyDescent="0.2">
      <c r="A196" s="386" t="s">
        <v>149</v>
      </c>
      <c r="B196" s="298">
        <v>5000</v>
      </c>
      <c r="C196" s="293" t="s">
        <v>0</v>
      </c>
      <c r="D196" s="387"/>
      <c r="E196" s="388">
        <f>MIN(B196:C196)</f>
        <v>5000</v>
      </c>
      <c r="F196" s="389">
        <f>E196</f>
        <v>5000</v>
      </c>
      <c r="G196" s="314"/>
      <c r="H196" s="295"/>
      <c r="I196" s="295"/>
      <c r="J196" s="293" t="s">
        <v>0</v>
      </c>
      <c r="K196" s="19"/>
      <c r="L196" s="116"/>
    </row>
    <row r="197" spans="1:14" ht="15" x14ac:dyDescent="0.25">
      <c r="A197" s="390" t="s">
        <v>150</v>
      </c>
      <c r="B197" s="391">
        <v>190</v>
      </c>
      <c r="C197" s="293" t="s">
        <v>0</v>
      </c>
      <c r="D197" s="374"/>
      <c r="E197" s="301">
        <f>MIN(B197:C197)</f>
        <v>190</v>
      </c>
      <c r="F197" s="313">
        <f>E197</f>
        <v>190</v>
      </c>
      <c r="G197" s="314"/>
      <c r="H197" s="295"/>
      <c r="I197" s="295"/>
      <c r="J197" s="293" t="s">
        <v>0</v>
      </c>
      <c r="K197" s="19"/>
      <c r="L197" s="3"/>
      <c r="N197" s="3"/>
    </row>
    <row r="198" spans="1:14" ht="72" x14ac:dyDescent="0.25">
      <c r="A198" s="291" t="s">
        <v>200</v>
      </c>
      <c r="B198" s="293" t="s">
        <v>0</v>
      </c>
      <c r="C198" s="293" t="s">
        <v>0</v>
      </c>
      <c r="D198" s="294"/>
      <c r="E198" s="293" t="s">
        <v>0</v>
      </c>
      <c r="F198" s="309" t="s">
        <v>0</v>
      </c>
      <c r="G198" s="310"/>
      <c r="H198" s="295"/>
      <c r="I198" s="295"/>
      <c r="J198" s="293" t="s">
        <v>0</v>
      </c>
      <c r="K198" s="102"/>
      <c r="L198" s="3"/>
      <c r="N198" s="3"/>
    </row>
    <row r="199" spans="1:14" ht="15" x14ac:dyDescent="0.25">
      <c r="A199" s="291" t="s">
        <v>151</v>
      </c>
      <c r="B199" s="293" t="s">
        <v>0</v>
      </c>
      <c r="C199" s="300">
        <v>0.73</v>
      </c>
      <c r="D199" s="294"/>
      <c r="E199" s="301">
        <f>MIN(B199:C199)</f>
        <v>0.73</v>
      </c>
      <c r="F199" s="343">
        <f>E199*A6</f>
        <v>38.994166666666672</v>
      </c>
      <c r="G199" s="344"/>
      <c r="H199" s="304"/>
      <c r="I199" s="327"/>
      <c r="J199" s="293" t="s">
        <v>0</v>
      </c>
      <c r="K199" s="108"/>
      <c r="L199" s="3"/>
      <c r="N199" s="3"/>
    </row>
    <row r="200" spans="1:14" ht="15" x14ac:dyDescent="0.25">
      <c r="A200" s="291" t="s">
        <v>152</v>
      </c>
      <c r="B200" s="293" t="s">
        <v>0</v>
      </c>
      <c r="C200" s="300">
        <v>0.46</v>
      </c>
      <c r="D200" s="294"/>
      <c r="E200" s="301">
        <f>MIN(B200:C200)</f>
        <v>0.46</v>
      </c>
      <c r="F200" s="343">
        <f>E200*A6</f>
        <v>24.571666666666669</v>
      </c>
      <c r="G200" s="344"/>
      <c r="H200" s="304"/>
      <c r="I200" s="392"/>
      <c r="J200" s="293" t="s">
        <v>0</v>
      </c>
      <c r="K200" s="108"/>
      <c r="L200" s="3"/>
      <c r="N200" s="3"/>
    </row>
    <row r="201" spans="1:14" ht="15" x14ac:dyDescent="0.25">
      <c r="A201" s="291" t="s">
        <v>153</v>
      </c>
      <c r="B201" s="293" t="s">
        <v>0</v>
      </c>
      <c r="C201" s="293" t="s">
        <v>0</v>
      </c>
      <c r="D201" s="294"/>
      <c r="E201" s="293" t="s">
        <v>0</v>
      </c>
      <c r="F201" s="309" t="s">
        <v>0</v>
      </c>
      <c r="G201" s="310"/>
      <c r="H201" s="295"/>
      <c r="I201" s="329"/>
      <c r="J201" s="293" t="s">
        <v>0</v>
      </c>
      <c r="K201" s="102"/>
      <c r="L201" s="3"/>
      <c r="N201" s="3"/>
    </row>
    <row r="202" spans="1:14" ht="15" x14ac:dyDescent="0.25">
      <c r="A202" s="291" t="s">
        <v>154</v>
      </c>
      <c r="B202" s="293" t="s">
        <v>0</v>
      </c>
      <c r="C202" s="293" t="s">
        <v>0</v>
      </c>
      <c r="D202" s="294"/>
      <c r="E202" s="293" t="s">
        <v>0</v>
      </c>
      <c r="F202" s="309" t="s">
        <v>0</v>
      </c>
      <c r="G202" s="310"/>
      <c r="H202" s="295"/>
      <c r="I202" s="325"/>
      <c r="J202" s="293" t="s">
        <v>0</v>
      </c>
      <c r="K202" s="106"/>
      <c r="L202" s="3"/>
      <c r="N202" s="3"/>
    </row>
    <row r="203" spans="1:14" ht="15" x14ac:dyDescent="0.25">
      <c r="A203" s="291" t="s">
        <v>155</v>
      </c>
      <c r="B203" s="324">
        <v>5</v>
      </c>
      <c r="C203" s="293" t="s">
        <v>0</v>
      </c>
      <c r="D203" s="294"/>
      <c r="E203" s="324">
        <f>MIN(B203:C203)</f>
        <v>5</v>
      </c>
      <c r="F203" s="302">
        <f>E203</f>
        <v>5</v>
      </c>
      <c r="G203" s="303"/>
      <c r="H203" s="295"/>
      <c r="I203" s="296"/>
      <c r="J203" s="293" t="s">
        <v>0</v>
      </c>
      <c r="K203" s="103"/>
      <c r="L203" s="3"/>
      <c r="N203" s="3"/>
    </row>
    <row r="204" spans="1:14" ht="15" x14ac:dyDescent="0.25">
      <c r="A204" s="291" t="s">
        <v>156</v>
      </c>
      <c r="B204" s="301">
        <v>200</v>
      </c>
      <c r="C204" s="293" t="s">
        <v>0</v>
      </c>
      <c r="D204" s="294"/>
      <c r="E204" s="301">
        <f>MIN(B204:C204)</f>
        <v>200</v>
      </c>
      <c r="F204" s="313">
        <f>E204</f>
        <v>200</v>
      </c>
      <c r="G204" s="314"/>
      <c r="H204" s="295"/>
      <c r="I204" s="329"/>
      <c r="J204" s="293" t="s">
        <v>0</v>
      </c>
      <c r="K204" s="102"/>
      <c r="L204" s="3"/>
      <c r="N204" s="3"/>
    </row>
    <row r="205" spans="1:14" ht="15" x14ac:dyDescent="0.25">
      <c r="A205" s="291" t="s">
        <v>157</v>
      </c>
      <c r="B205" s="324">
        <v>5</v>
      </c>
      <c r="C205" s="293" t="s">
        <v>0</v>
      </c>
      <c r="D205" s="294"/>
      <c r="E205" s="324">
        <f>MIN(B205:C205)</f>
        <v>5</v>
      </c>
      <c r="F205" s="302">
        <f>E205</f>
        <v>5</v>
      </c>
      <c r="G205" s="303"/>
      <c r="H205" s="295"/>
      <c r="I205" s="307"/>
      <c r="J205" s="293" t="s">
        <v>0</v>
      </c>
      <c r="K205" s="105"/>
      <c r="L205" s="3"/>
      <c r="N205" s="3"/>
    </row>
    <row r="206" spans="1:14" ht="15" x14ac:dyDescent="0.25">
      <c r="A206" s="291" t="s">
        <v>158</v>
      </c>
      <c r="B206" s="293" t="s">
        <v>0</v>
      </c>
      <c r="C206" s="293" t="s">
        <v>0</v>
      </c>
      <c r="D206" s="294"/>
      <c r="E206" s="293" t="s">
        <v>0</v>
      </c>
      <c r="F206" s="309" t="s">
        <v>0</v>
      </c>
      <c r="G206" s="310"/>
      <c r="H206" s="295"/>
      <c r="I206" s="295"/>
      <c r="J206" s="293">
        <v>1</v>
      </c>
      <c r="K206" s="19"/>
      <c r="L206" s="3"/>
      <c r="N206" s="3"/>
    </row>
    <row r="207" spans="1:14" ht="15" x14ac:dyDescent="0.25">
      <c r="A207" s="291" t="s">
        <v>159</v>
      </c>
      <c r="B207" s="293" t="s">
        <v>0</v>
      </c>
      <c r="C207" s="293" t="s">
        <v>0</v>
      </c>
      <c r="D207" s="294"/>
      <c r="E207" s="293" t="s">
        <v>0</v>
      </c>
      <c r="F207" s="309" t="s">
        <v>0</v>
      </c>
      <c r="G207" s="310"/>
      <c r="H207" s="295"/>
      <c r="I207" s="296"/>
      <c r="J207" s="293">
        <v>1</v>
      </c>
      <c r="K207" s="102"/>
      <c r="L207" s="3"/>
      <c r="N207" s="3"/>
    </row>
    <row r="208" spans="1:14" ht="15" x14ac:dyDescent="0.25">
      <c r="A208" s="291" t="s">
        <v>160</v>
      </c>
      <c r="B208" s="293" t="s">
        <v>0</v>
      </c>
      <c r="C208" s="293" t="s">
        <v>0</v>
      </c>
      <c r="D208" s="294"/>
      <c r="E208" s="293" t="s">
        <v>0</v>
      </c>
      <c r="F208" s="309" t="s">
        <v>0</v>
      </c>
      <c r="G208" s="310"/>
      <c r="H208" s="295"/>
      <c r="I208" s="307"/>
      <c r="J208" s="293">
        <v>2</v>
      </c>
      <c r="K208" s="103"/>
      <c r="L208" s="3"/>
      <c r="N208" s="3"/>
    </row>
    <row r="209" spans="1:16" ht="15" x14ac:dyDescent="0.25">
      <c r="A209" s="291" t="s">
        <v>161</v>
      </c>
      <c r="B209" s="324">
        <v>2</v>
      </c>
      <c r="C209" s="293" t="s">
        <v>0</v>
      </c>
      <c r="D209" s="336" t="s">
        <v>182</v>
      </c>
      <c r="E209" s="324">
        <f>MIN(B209:C209)</f>
        <v>2</v>
      </c>
      <c r="F209" s="302">
        <f>E209</f>
        <v>2</v>
      </c>
      <c r="G209" s="303"/>
      <c r="H209" s="295"/>
      <c r="I209" s="307"/>
      <c r="J209" s="293" t="s">
        <v>0</v>
      </c>
      <c r="K209" s="106"/>
      <c r="L209" s="3"/>
      <c r="N209" s="3"/>
    </row>
    <row r="210" spans="1:16" ht="45" x14ac:dyDescent="0.25">
      <c r="A210" s="291" t="s">
        <v>211</v>
      </c>
      <c r="B210" s="292" t="s">
        <v>210</v>
      </c>
      <c r="C210" s="293" t="s">
        <v>0</v>
      </c>
      <c r="D210" s="336"/>
      <c r="E210" s="292" t="s">
        <v>210</v>
      </c>
      <c r="F210" s="292" t="s">
        <v>210</v>
      </c>
      <c r="G210" s="303"/>
      <c r="H210" s="295"/>
      <c r="I210" s="295"/>
      <c r="J210" s="293" t="s">
        <v>0</v>
      </c>
      <c r="K210" s="19"/>
      <c r="L210" s="3"/>
      <c r="N210" s="3"/>
    </row>
    <row r="211" spans="1:16" ht="15" x14ac:dyDescent="0.25">
      <c r="A211" s="291" t="s">
        <v>162</v>
      </c>
      <c r="B211" s="301">
        <v>420</v>
      </c>
      <c r="C211" s="377">
        <f>(EXP(0.8473*LN(D6)+0.884))</f>
        <v>269.22986890936767</v>
      </c>
      <c r="D211" s="294"/>
      <c r="E211" s="332">
        <f>MIN(B211:C211)</f>
        <v>269.22986890936767</v>
      </c>
      <c r="F211" s="332">
        <f>MIN(B211,E211*A6)</f>
        <v>420</v>
      </c>
      <c r="G211" s="333"/>
      <c r="H211" s="393"/>
      <c r="I211" s="329"/>
      <c r="J211" s="350">
        <v>5000</v>
      </c>
      <c r="K211" s="109"/>
      <c r="L211" s="3"/>
      <c r="N211" s="3"/>
    </row>
    <row r="212" spans="1:16" x14ac:dyDescent="0.2">
      <c r="A212" s="15"/>
    </row>
    <row r="213" spans="1:16" x14ac:dyDescent="0.2">
      <c r="A213" s="15"/>
    </row>
    <row r="214" spans="1:16" s="2" customFormat="1" x14ac:dyDescent="0.2">
      <c r="A214" s="15"/>
      <c r="F214" s="18"/>
      <c r="G214" s="18"/>
      <c r="H214" s="4"/>
      <c r="I214" s="4"/>
      <c r="J214" s="3"/>
      <c r="K214" s="3"/>
      <c r="L214" s="5"/>
      <c r="M214" s="3"/>
      <c r="O214" s="3"/>
      <c r="P214" s="3"/>
    </row>
    <row r="215" spans="1:16" s="2" customFormat="1" x14ac:dyDescent="0.2">
      <c r="A215" s="15"/>
      <c r="F215" s="18"/>
      <c r="G215" s="18"/>
      <c r="H215" s="4"/>
      <c r="I215" s="4"/>
      <c r="J215" s="3"/>
      <c r="K215" s="3"/>
      <c r="L215" s="5"/>
      <c r="M215" s="3"/>
      <c r="O215" s="3"/>
      <c r="P215" s="3"/>
    </row>
    <row r="216" spans="1:16" s="2" customFormat="1" x14ac:dyDescent="0.2">
      <c r="A216" s="15"/>
      <c r="F216" s="18"/>
      <c r="G216" s="18"/>
      <c r="H216" s="4"/>
      <c r="I216" s="4"/>
      <c r="J216" s="3"/>
      <c r="K216" s="3"/>
      <c r="L216" s="5"/>
      <c r="M216" s="3"/>
      <c r="O216" s="3"/>
      <c r="P216" s="3"/>
    </row>
    <row r="217" spans="1:16" s="2" customFormat="1" x14ac:dyDescent="0.2">
      <c r="A217" s="15"/>
      <c r="F217" s="18"/>
      <c r="G217" s="18"/>
      <c r="H217" s="4"/>
      <c r="I217" s="4"/>
      <c r="J217" s="3"/>
      <c r="K217" s="3"/>
      <c r="L217" s="5"/>
      <c r="M217" s="3"/>
      <c r="O217" s="3"/>
      <c r="P217" s="3"/>
    </row>
    <row r="218" spans="1:16" s="2" customFormat="1" x14ac:dyDescent="0.2">
      <c r="A218" s="15"/>
      <c r="F218" s="18"/>
      <c r="G218" s="18"/>
      <c r="H218" s="4"/>
      <c r="I218" s="4"/>
      <c r="J218" s="3"/>
      <c r="K218" s="3"/>
      <c r="L218" s="5"/>
      <c r="M218" s="3"/>
      <c r="O218" s="3"/>
      <c r="P218" s="3"/>
    </row>
    <row r="219" spans="1:16" s="2" customFormat="1" x14ac:dyDescent="0.2">
      <c r="A219" s="15"/>
      <c r="F219" s="18"/>
      <c r="G219" s="18"/>
      <c r="H219" s="4"/>
      <c r="I219" s="4"/>
      <c r="J219" s="3"/>
      <c r="K219" s="3"/>
      <c r="L219" s="5"/>
      <c r="M219" s="3"/>
      <c r="O219" s="3"/>
      <c r="P219" s="3"/>
    </row>
    <row r="220" spans="1:16" s="2" customFormat="1" x14ac:dyDescent="0.2">
      <c r="A220" s="15"/>
      <c r="F220" s="18"/>
      <c r="G220" s="18"/>
      <c r="H220" s="4"/>
      <c r="I220" s="4"/>
      <c r="J220" s="3"/>
      <c r="K220" s="3"/>
      <c r="L220" s="5"/>
      <c r="M220" s="3"/>
      <c r="O220" s="3"/>
      <c r="P220" s="3"/>
    </row>
    <row r="221" spans="1:16" s="2" customFormat="1" x14ac:dyDescent="0.2">
      <c r="A221" s="15"/>
      <c r="F221" s="18"/>
      <c r="G221" s="18"/>
      <c r="H221" s="4"/>
      <c r="I221" s="4"/>
      <c r="J221" s="3"/>
      <c r="K221" s="3"/>
      <c r="L221" s="5"/>
      <c r="M221" s="3"/>
      <c r="O221" s="3"/>
      <c r="P221" s="3"/>
    </row>
    <row r="222" spans="1:16" s="2" customFormat="1" x14ac:dyDescent="0.2">
      <c r="A222" s="15"/>
      <c r="F222" s="18"/>
      <c r="G222" s="18"/>
      <c r="H222" s="4"/>
      <c r="I222" s="4"/>
      <c r="J222" s="3"/>
      <c r="K222" s="3"/>
      <c r="L222" s="5"/>
      <c r="M222" s="3"/>
      <c r="O222" s="3"/>
      <c r="P222" s="3"/>
    </row>
    <row r="223" spans="1:16" s="2" customFormat="1" x14ac:dyDescent="0.2">
      <c r="A223" s="15"/>
      <c r="F223" s="18"/>
      <c r="G223" s="18"/>
      <c r="H223" s="4"/>
      <c r="I223" s="4"/>
      <c r="J223" s="3"/>
      <c r="K223" s="3"/>
      <c r="L223" s="5"/>
      <c r="M223" s="3"/>
      <c r="O223" s="3"/>
      <c r="P223" s="3"/>
    </row>
    <row r="224" spans="1:16" s="2" customFormat="1" x14ac:dyDescent="0.2">
      <c r="A224" s="15"/>
      <c r="F224" s="18"/>
      <c r="G224" s="18"/>
      <c r="H224" s="4"/>
      <c r="I224" s="4"/>
      <c r="J224" s="3"/>
      <c r="K224" s="3"/>
      <c r="L224" s="5"/>
      <c r="M224" s="3"/>
      <c r="O224" s="3"/>
      <c r="P224" s="3"/>
    </row>
    <row r="225" spans="1:16" s="2" customFormat="1" x14ac:dyDescent="0.2">
      <c r="A225" s="15"/>
      <c r="F225" s="18"/>
      <c r="G225" s="18"/>
      <c r="H225" s="4"/>
      <c r="I225" s="4"/>
      <c r="J225" s="3"/>
      <c r="K225" s="3"/>
      <c r="L225" s="5"/>
      <c r="M225" s="3"/>
      <c r="O225" s="3"/>
      <c r="P225" s="3"/>
    </row>
    <row r="226" spans="1:16" s="2" customFormat="1" x14ac:dyDescent="0.2">
      <c r="A226" s="15"/>
      <c r="F226" s="18"/>
      <c r="G226" s="18"/>
      <c r="H226" s="4"/>
      <c r="I226" s="4"/>
      <c r="J226" s="3"/>
      <c r="K226" s="3"/>
      <c r="L226" s="5"/>
      <c r="M226" s="3"/>
      <c r="O226" s="3"/>
      <c r="P226" s="3"/>
    </row>
    <row r="227" spans="1:16" s="2" customFormat="1" x14ac:dyDescent="0.2">
      <c r="A227" s="15"/>
      <c r="F227" s="18"/>
      <c r="G227" s="18"/>
      <c r="H227" s="4"/>
      <c r="I227" s="4"/>
      <c r="J227" s="3"/>
      <c r="K227" s="3"/>
      <c r="L227" s="5"/>
      <c r="M227" s="3"/>
      <c r="O227" s="3"/>
      <c r="P227" s="3"/>
    </row>
    <row r="228" spans="1:16" s="2" customFormat="1" x14ac:dyDescent="0.2">
      <c r="A228" s="15"/>
      <c r="F228" s="18"/>
      <c r="G228" s="18"/>
      <c r="H228" s="4"/>
      <c r="I228" s="4"/>
      <c r="J228" s="3"/>
      <c r="K228" s="3"/>
      <c r="L228" s="5"/>
      <c r="M228" s="3"/>
      <c r="O228" s="3"/>
      <c r="P228" s="3"/>
    </row>
    <row r="229" spans="1:16" s="2" customFormat="1" x14ac:dyDescent="0.2">
      <c r="A229" s="15"/>
      <c r="F229" s="18"/>
      <c r="G229" s="18"/>
      <c r="H229" s="4"/>
      <c r="I229" s="4"/>
      <c r="J229" s="3"/>
      <c r="K229" s="3"/>
      <c r="L229" s="5"/>
      <c r="M229" s="3"/>
      <c r="O229" s="3"/>
      <c r="P229" s="3"/>
    </row>
    <row r="230" spans="1:16" s="2" customFormat="1" x14ac:dyDescent="0.2">
      <c r="A230" s="15"/>
      <c r="F230" s="18"/>
      <c r="G230" s="18"/>
      <c r="H230" s="4"/>
      <c r="I230" s="4"/>
      <c r="J230" s="3"/>
      <c r="K230" s="3"/>
      <c r="L230" s="5"/>
      <c r="M230" s="3"/>
      <c r="O230" s="3"/>
      <c r="P230" s="3"/>
    </row>
    <row r="231" spans="1:16" s="2" customFormat="1" x14ac:dyDescent="0.2">
      <c r="A231" s="15"/>
      <c r="F231" s="18"/>
      <c r="G231" s="18"/>
      <c r="H231" s="4"/>
      <c r="I231" s="4"/>
      <c r="J231" s="3"/>
      <c r="K231" s="3"/>
      <c r="L231" s="5"/>
      <c r="M231" s="3"/>
      <c r="O231" s="3"/>
      <c r="P231" s="3"/>
    </row>
    <row r="232" spans="1:16" s="2" customFormat="1" x14ac:dyDescent="0.2">
      <c r="A232" s="15"/>
      <c r="F232" s="18"/>
      <c r="G232" s="18"/>
      <c r="H232" s="4"/>
      <c r="I232" s="4"/>
      <c r="J232" s="3"/>
      <c r="K232" s="3"/>
      <c r="L232" s="5"/>
      <c r="M232" s="3"/>
      <c r="O232" s="3"/>
      <c r="P232" s="3"/>
    </row>
    <row r="233" spans="1:16" s="2" customFormat="1" x14ac:dyDescent="0.2">
      <c r="A233" s="15"/>
      <c r="F233" s="18"/>
      <c r="G233" s="18"/>
      <c r="H233" s="4"/>
      <c r="I233" s="4"/>
      <c r="J233" s="3"/>
      <c r="K233" s="3"/>
      <c r="L233" s="5"/>
      <c r="M233" s="3"/>
      <c r="O233" s="3"/>
      <c r="P233" s="3"/>
    </row>
    <row r="234" spans="1:16" s="2" customFormat="1" x14ac:dyDescent="0.2">
      <c r="A234" s="15"/>
      <c r="F234" s="18"/>
      <c r="G234" s="18"/>
      <c r="H234" s="4"/>
      <c r="I234" s="4"/>
      <c r="J234" s="3"/>
      <c r="K234" s="3"/>
      <c r="L234" s="5"/>
      <c r="M234" s="3"/>
      <c r="O234" s="3"/>
      <c r="P234" s="3"/>
    </row>
    <row r="235" spans="1:16" s="2" customFormat="1" x14ac:dyDescent="0.2">
      <c r="A235" s="15"/>
      <c r="F235" s="18"/>
      <c r="G235" s="18"/>
      <c r="H235" s="4"/>
      <c r="I235" s="4"/>
      <c r="J235" s="3"/>
      <c r="K235" s="3"/>
      <c r="L235" s="5"/>
      <c r="M235" s="3"/>
      <c r="O235" s="3"/>
      <c r="P235" s="3"/>
    </row>
    <row r="236" spans="1:16" s="2" customFormat="1" x14ac:dyDescent="0.2">
      <c r="A236" s="15"/>
      <c r="F236" s="18"/>
      <c r="G236" s="18"/>
      <c r="H236" s="4"/>
      <c r="I236" s="4"/>
      <c r="J236" s="3"/>
      <c r="K236" s="3"/>
      <c r="L236" s="5"/>
      <c r="M236" s="3"/>
      <c r="O236" s="3"/>
      <c r="P236" s="3"/>
    </row>
    <row r="237" spans="1:16" s="2" customFormat="1" x14ac:dyDescent="0.2">
      <c r="A237" s="15"/>
      <c r="F237" s="18"/>
      <c r="G237" s="18"/>
      <c r="H237" s="4"/>
      <c r="I237" s="4"/>
      <c r="J237" s="3"/>
      <c r="K237" s="3"/>
      <c r="L237" s="5"/>
      <c r="M237" s="3"/>
      <c r="O237" s="3"/>
      <c r="P237" s="3"/>
    </row>
    <row r="238" spans="1:16" s="2" customFormat="1" x14ac:dyDescent="0.2">
      <c r="A238" s="15"/>
      <c r="F238" s="18"/>
      <c r="G238" s="18"/>
      <c r="H238" s="4"/>
      <c r="I238" s="4"/>
      <c r="J238" s="3"/>
      <c r="K238" s="3"/>
      <c r="L238" s="5"/>
      <c r="M238" s="3"/>
      <c r="O238" s="3"/>
      <c r="P238" s="3"/>
    </row>
    <row r="239" spans="1:16" s="2" customFormat="1" x14ac:dyDescent="0.2">
      <c r="A239" s="15"/>
      <c r="F239" s="18"/>
      <c r="G239" s="18"/>
      <c r="H239" s="4"/>
      <c r="I239" s="4"/>
      <c r="J239" s="3"/>
      <c r="K239" s="3"/>
      <c r="L239" s="5"/>
      <c r="M239" s="3"/>
      <c r="O239" s="3"/>
      <c r="P239" s="3"/>
    </row>
    <row r="240" spans="1:16" s="2" customFormat="1" x14ac:dyDescent="0.2">
      <c r="A240" s="15"/>
      <c r="F240" s="18"/>
      <c r="G240" s="18"/>
      <c r="H240" s="4"/>
      <c r="I240" s="4"/>
      <c r="J240" s="3"/>
      <c r="K240" s="3"/>
      <c r="L240" s="5"/>
      <c r="M240" s="3"/>
      <c r="O240" s="3"/>
      <c r="P240" s="3"/>
    </row>
    <row r="241" spans="1:16" s="2" customFormat="1" x14ac:dyDescent="0.2">
      <c r="A241" s="15"/>
      <c r="F241" s="18"/>
      <c r="G241" s="18"/>
      <c r="H241" s="4"/>
      <c r="I241" s="4"/>
      <c r="J241" s="3"/>
      <c r="K241" s="3"/>
      <c r="L241" s="5"/>
      <c r="M241" s="3"/>
      <c r="O241" s="3"/>
      <c r="P241" s="3"/>
    </row>
    <row r="242" spans="1:16" s="2" customFormat="1" x14ac:dyDescent="0.2">
      <c r="A242" s="15"/>
      <c r="F242" s="18"/>
      <c r="G242" s="18"/>
      <c r="H242" s="4"/>
      <c r="I242" s="4"/>
      <c r="J242" s="3"/>
      <c r="K242" s="3"/>
      <c r="L242" s="5"/>
      <c r="M242" s="3"/>
      <c r="O242" s="3"/>
      <c r="P242" s="3"/>
    </row>
    <row r="243" spans="1:16" s="2" customFormat="1" x14ac:dyDescent="0.2">
      <c r="A243" s="15"/>
      <c r="F243" s="18"/>
      <c r="G243" s="18"/>
      <c r="H243" s="4"/>
      <c r="I243" s="4"/>
      <c r="J243" s="3"/>
      <c r="K243" s="3"/>
      <c r="L243" s="5"/>
      <c r="M243" s="3"/>
      <c r="O243" s="3"/>
      <c r="P243" s="3"/>
    </row>
    <row r="244" spans="1:16" s="2" customFormat="1" x14ac:dyDescent="0.2">
      <c r="A244" s="15"/>
      <c r="F244" s="18"/>
      <c r="G244" s="18"/>
      <c r="H244" s="4"/>
      <c r="I244" s="4"/>
      <c r="J244" s="3"/>
      <c r="K244" s="3"/>
      <c r="L244" s="5"/>
      <c r="M244" s="3"/>
      <c r="O244" s="3"/>
      <c r="P244" s="3"/>
    </row>
    <row r="245" spans="1:16" s="2" customFormat="1" x14ac:dyDescent="0.2">
      <c r="A245" s="15"/>
      <c r="F245" s="18"/>
      <c r="G245" s="18"/>
      <c r="H245" s="4"/>
      <c r="I245" s="4"/>
      <c r="J245" s="3"/>
      <c r="K245" s="3"/>
      <c r="L245" s="5"/>
      <c r="M245" s="3"/>
      <c r="O245" s="3"/>
      <c r="P245" s="3"/>
    </row>
    <row r="246" spans="1:16" s="2" customFormat="1" x14ac:dyDescent="0.2">
      <c r="A246" s="15"/>
      <c r="F246" s="18"/>
      <c r="G246" s="18"/>
      <c r="H246" s="4"/>
      <c r="I246" s="4"/>
      <c r="J246" s="3"/>
      <c r="K246" s="3"/>
      <c r="L246" s="5"/>
      <c r="M246" s="3"/>
      <c r="O246" s="3"/>
      <c r="P246" s="3"/>
    </row>
    <row r="247" spans="1:16" s="2" customFormat="1" x14ac:dyDescent="0.2">
      <c r="A247" s="15"/>
      <c r="F247" s="18"/>
      <c r="G247" s="18"/>
      <c r="H247" s="4"/>
      <c r="I247" s="4"/>
      <c r="J247" s="3"/>
      <c r="K247" s="3"/>
      <c r="L247" s="5"/>
      <c r="M247" s="3"/>
      <c r="O247" s="3"/>
      <c r="P247" s="3"/>
    </row>
    <row r="248" spans="1:16" s="2" customFormat="1" x14ac:dyDescent="0.2">
      <c r="A248" s="15"/>
      <c r="F248" s="18"/>
      <c r="G248" s="18"/>
      <c r="H248" s="4"/>
      <c r="I248" s="4"/>
      <c r="J248" s="3"/>
      <c r="K248" s="3"/>
      <c r="L248" s="5"/>
      <c r="M248" s="3"/>
      <c r="O248" s="3"/>
      <c r="P248" s="3"/>
    </row>
    <row r="249" spans="1:16" s="2" customFormat="1" x14ac:dyDescent="0.2">
      <c r="A249" s="15"/>
      <c r="F249" s="18"/>
      <c r="G249" s="18"/>
      <c r="H249" s="4"/>
      <c r="I249" s="4"/>
      <c r="J249" s="3"/>
      <c r="K249" s="3"/>
      <c r="L249" s="5"/>
      <c r="M249" s="3"/>
      <c r="O249" s="3"/>
      <c r="P249" s="3"/>
    </row>
    <row r="250" spans="1:16" s="2" customFormat="1" x14ac:dyDescent="0.2">
      <c r="A250" s="15"/>
      <c r="F250" s="18"/>
      <c r="G250" s="18"/>
      <c r="H250" s="4"/>
      <c r="I250" s="4"/>
      <c r="J250" s="3"/>
      <c r="K250" s="3"/>
      <c r="L250" s="5"/>
      <c r="M250" s="3"/>
      <c r="O250" s="3"/>
      <c r="P250" s="3"/>
    </row>
    <row r="251" spans="1:16" s="2" customFormat="1" x14ac:dyDescent="0.2">
      <c r="A251" s="15"/>
      <c r="F251" s="18"/>
      <c r="G251" s="18"/>
      <c r="H251" s="4"/>
      <c r="I251" s="4"/>
      <c r="J251" s="3"/>
      <c r="K251" s="3"/>
      <c r="L251" s="5"/>
      <c r="M251" s="3"/>
      <c r="O251" s="3"/>
      <c r="P251" s="3"/>
    </row>
    <row r="252" spans="1:16" s="2" customFormat="1" x14ac:dyDescent="0.2">
      <c r="A252" s="15"/>
      <c r="F252" s="18"/>
      <c r="G252" s="18"/>
      <c r="H252" s="4"/>
      <c r="I252" s="4"/>
      <c r="J252" s="3"/>
      <c r="K252" s="3"/>
      <c r="L252" s="5"/>
      <c r="M252" s="3"/>
      <c r="O252" s="3"/>
      <c r="P252" s="3"/>
    </row>
    <row r="253" spans="1:16" s="2" customFormat="1" x14ac:dyDescent="0.2">
      <c r="A253" s="15"/>
      <c r="F253" s="18"/>
      <c r="G253" s="18"/>
      <c r="H253" s="4"/>
      <c r="I253" s="4"/>
      <c r="J253" s="3"/>
      <c r="K253" s="3"/>
      <c r="L253" s="5"/>
      <c r="M253" s="3"/>
      <c r="O253" s="3"/>
      <c r="P253" s="3"/>
    </row>
    <row r="254" spans="1:16" s="2" customFormat="1" x14ac:dyDescent="0.2">
      <c r="A254" s="15"/>
      <c r="F254" s="18"/>
      <c r="G254" s="18"/>
      <c r="H254" s="4"/>
      <c r="I254" s="4"/>
      <c r="J254" s="3"/>
      <c r="K254" s="3"/>
      <c r="L254" s="5"/>
      <c r="M254" s="3"/>
      <c r="O254" s="3"/>
      <c r="P254" s="3"/>
    </row>
    <row r="255" spans="1:16" s="2" customFormat="1" x14ac:dyDescent="0.2">
      <c r="A255" s="15"/>
      <c r="F255" s="18"/>
      <c r="G255" s="18"/>
      <c r="H255" s="4"/>
      <c r="I255" s="4"/>
      <c r="J255" s="3"/>
      <c r="K255" s="3"/>
      <c r="L255" s="5"/>
      <c r="M255" s="3"/>
      <c r="O255" s="3"/>
      <c r="P255" s="3"/>
    </row>
    <row r="256" spans="1:16" s="2" customFormat="1" x14ac:dyDescent="0.2">
      <c r="A256" s="15"/>
      <c r="F256" s="18"/>
      <c r="G256" s="18"/>
      <c r="H256" s="4"/>
      <c r="I256" s="4"/>
      <c r="J256" s="3"/>
      <c r="K256" s="3"/>
      <c r="L256" s="5"/>
      <c r="M256" s="3"/>
      <c r="O256" s="3"/>
      <c r="P256" s="3"/>
    </row>
    <row r="257" spans="1:16" s="2" customFormat="1" x14ac:dyDescent="0.2">
      <c r="A257" s="15"/>
      <c r="F257" s="18"/>
      <c r="G257" s="18"/>
      <c r="H257" s="4"/>
      <c r="I257" s="4"/>
      <c r="J257" s="3"/>
      <c r="K257" s="3"/>
      <c r="L257" s="5"/>
      <c r="M257" s="3"/>
      <c r="O257" s="3"/>
      <c r="P257" s="3"/>
    </row>
    <row r="258" spans="1:16" s="2" customFormat="1" x14ac:dyDescent="0.2">
      <c r="A258" s="15"/>
      <c r="F258" s="18"/>
      <c r="G258" s="18"/>
      <c r="H258" s="4"/>
      <c r="I258" s="4"/>
      <c r="J258" s="3"/>
      <c r="K258" s="3"/>
      <c r="L258" s="5"/>
      <c r="M258" s="3"/>
      <c r="O258" s="3"/>
      <c r="P258" s="3"/>
    </row>
    <row r="259" spans="1:16" s="2" customFormat="1" x14ac:dyDescent="0.2">
      <c r="A259" s="15"/>
      <c r="F259" s="18"/>
      <c r="G259" s="18"/>
      <c r="H259" s="4"/>
      <c r="I259" s="4"/>
      <c r="J259" s="3"/>
      <c r="K259" s="3"/>
      <c r="L259" s="5"/>
      <c r="M259" s="3"/>
      <c r="O259" s="3"/>
      <c r="P259" s="3"/>
    </row>
    <row r="260" spans="1:16" s="2" customFormat="1" x14ac:dyDescent="0.2">
      <c r="A260" s="15"/>
      <c r="F260" s="18"/>
      <c r="G260" s="18"/>
      <c r="H260" s="4"/>
      <c r="I260" s="4"/>
      <c r="J260" s="3"/>
      <c r="K260" s="3"/>
      <c r="L260" s="5"/>
      <c r="M260" s="3"/>
      <c r="O260" s="3"/>
      <c r="P260" s="3"/>
    </row>
    <row r="261" spans="1:16" s="2" customFormat="1" x14ac:dyDescent="0.2">
      <c r="A261" s="15"/>
      <c r="F261" s="18"/>
      <c r="G261" s="18"/>
      <c r="H261" s="4"/>
      <c r="I261" s="4"/>
      <c r="J261" s="3"/>
      <c r="K261" s="3"/>
      <c r="L261" s="5"/>
      <c r="M261" s="3"/>
      <c r="O261" s="3"/>
      <c r="P261" s="3"/>
    </row>
    <row r="262" spans="1:16" s="2" customFormat="1" x14ac:dyDescent="0.2">
      <c r="A262" s="15"/>
      <c r="F262" s="18"/>
      <c r="G262" s="18"/>
      <c r="H262" s="4"/>
      <c r="I262" s="4"/>
      <c r="J262" s="3"/>
      <c r="K262" s="3"/>
      <c r="L262" s="5"/>
      <c r="M262" s="3"/>
      <c r="O262" s="3"/>
      <c r="P262" s="3"/>
    </row>
    <row r="263" spans="1:16" s="2" customFormat="1" x14ac:dyDescent="0.2">
      <c r="A263" s="15"/>
      <c r="F263" s="18"/>
      <c r="G263" s="18"/>
      <c r="H263" s="4"/>
      <c r="I263" s="4"/>
      <c r="J263" s="3"/>
      <c r="K263" s="3"/>
      <c r="L263" s="5"/>
      <c r="M263" s="3"/>
      <c r="O263" s="3"/>
      <c r="P263" s="3"/>
    </row>
    <row r="264" spans="1:16" s="2" customFormat="1" x14ac:dyDescent="0.2">
      <c r="A264" s="15"/>
      <c r="F264" s="18"/>
      <c r="G264" s="18"/>
      <c r="H264" s="4"/>
      <c r="I264" s="4"/>
      <c r="J264" s="3"/>
      <c r="K264" s="3"/>
      <c r="L264" s="5"/>
      <c r="M264" s="3"/>
      <c r="O264" s="3"/>
      <c r="P264" s="3"/>
    </row>
    <row r="265" spans="1:16" s="2" customFormat="1" x14ac:dyDescent="0.2">
      <c r="A265" s="15"/>
      <c r="F265" s="18"/>
      <c r="G265" s="18"/>
      <c r="H265" s="4"/>
      <c r="I265" s="4"/>
      <c r="J265" s="3"/>
      <c r="K265" s="3"/>
      <c r="L265" s="5"/>
      <c r="M265" s="3"/>
      <c r="O265" s="3"/>
      <c r="P265" s="3"/>
    </row>
    <row r="266" spans="1:16" s="2" customFormat="1" x14ac:dyDescent="0.2">
      <c r="A266" s="15"/>
      <c r="F266" s="18"/>
      <c r="G266" s="18"/>
      <c r="H266" s="4"/>
      <c r="I266" s="4"/>
      <c r="J266" s="3"/>
      <c r="K266" s="3"/>
      <c r="L266" s="5"/>
      <c r="M266" s="3"/>
      <c r="O266" s="3"/>
      <c r="P266" s="3"/>
    </row>
    <row r="267" spans="1:16" s="2" customFormat="1" x14ac:dyDescent="0.2">
      <c r="A267" s="15"/>
      <c r="F267" s="18"/>
      <c r="G267" s="18"/>
      <c r="H267" s="4"/>
      <c r="I267" s="4"/>
      <c r="J267" s="3"/>
      <c r="K267" s="3"/>
      <c r="L267" s="5"/>
      <c r="M267" s="3"/>
      <c r="O267" s="3"/>
      <c r="P267" s="3"/>
    </row>
    <row r="268" spans="1:16" s="2" customFormat="1" x14ac:dyDescent="0.2">
      <c r="A268" s="15"/>
      <c r="F268" s="18"/>
      <c r="G268" s="18"/>
      <c r="H268" s="4"/>
      <c r="I268" s="4"/>
      <c r="J268" s="3"/>
      <c r="K268" s="3"/>
      <c r="L268" s="5"/>
      <c r="M268" s="3"/>
      <c r="O268" s="3"/>
      <c r="P268" s="3"/>
    </row>
    <row r="269" spans="1:16" s="2" customFormat="1" x14ac:dyDescent="0.2">
      <c r="A269" s="15"/>
      <c r="F269" s="18"/>
      <c r="G269" s="18"/>
      <c r="H269" s="4"/>
      <c r="I269" s="4"/>
      <c r="J269" s="3"/>
      <c r="K269" s="3"/>
      <c r="L269" s="5"/>
      <c r="M269" s="3"/>
      <c r="O269" s="3"/>
      <c r="P269" s="3"/>
    </row>
    <row r="270" spans="1:16" s="2" customFormat="1" x14ac:dyDescent="0.2">
      <c r="A270" s="15"/>
      <c r="F270" s="18"/>
      <c r="G270" s="18"/>
      <c r="H270" s="4"/>
      <c r="I270" s="4"/>
      <c r="J270" s="3"/>
      <c r="K270" s="3"/>
      <c r="L270" s="5"/>
      <c r="M270" s="3"/>
      <c r="O270" s="3"/>
      <c r="P270" s="3"/>
    </row>
    <row r="271" spans="1:16" s="2" customFormat="1" x14ac:dyDescent="0.2">
      <c r="A271" s="15"/>
      <c r="F271" s="18"/>
      <c r="G271" s="18"/>
      <c r="H271" s="4"/>
      <c r="I271" s="4"/>
      <c r="J271" s="3"/>
      <c r="K271" s="3"/>
      <c r="L271" s="5"/>
      <c r="M271" s="3"/>
      <c r="O271" s="3"/>
      <c r="P271" s="3"/>
    </row>
    <row r="272" spans="1:16" s="2" customFormat="1" x14ac:dyDescent="0.2">
      <c r="A272" s="15"/>
      <c r="F272" s="18"/>
      <c r="G272" s="18"/>
      <c r="H272" s="4"/>
      <c r="I272" s="4"/>
      <c r="J272" s="3"/>
      <c r="K272" s="3"/>
      <c r="L272" s="5"/>
      <c r="M272" s="3"/>
      <c r="O272" s="3"/>
      <c r="P272" s="3"/>
    </row>
    <row r="273" spans="1:16" s="2" customFormat="1" x14ac:dyDescent="0.2">
      <c r="A273" s="15"/>
      <c r="F273" s="18"/>
      <c r="G273" s="18"/>
      <c r="H273" s="4"/>
      <c r="I273" s="4"/>
      <c r="J273" s="3"/>
      <c r="K273" s="3"/>
      <c r="L273" s="5"/>
      <c r="M273" s="3"/>
      <c r="O273" s="3"/>
      <c r="P273" s="3"/>
    </row>
    <row r="274" spans="1:16" s="2" customFormat="1" x14ac:dyDescent="0.2">
      <c r="A274" s="15"/>
      <c r="F274" s="18"/>
      <c r="G274" s="18"/>
      <c r="H274" s="4"/>
      <c r="I274" s="4"/>
      <c r="J274" s="3"/>
      <c r="K274" s="3"/>
      <c r="L274" s="5"/>
      <c r="M274" s="3"/>
      <c r="O274" s="3"/>
      <c r="P274" s="3"/>
    </row>
    <row r="275" spans="1:16" s="2" customFormat="1" x14ac:dyDescent="0.2">
      <c r="A275" s="15"/>
      <c r="F275" s="18"/>
      <c r="G275" s="18"/>
      <c r="H275" s="4"/>
      <c r="I275" s="4"/>
      <c r="J275" s="3"/>
      <c r="K275" s="3"/>
      <c r="L275" s="5"/>
      <c r="M275" s="3"/>
      <c r="O275" s="3"/>
      <c r="P275" s="3"/>
    </row>
    <row r="276" spans="1:16" s="2" customFormat="1" x14ac:dyDescent="0.2">
      <c r="A276" s="15"/>
      <c r="F276" s="18"/>
      <c r="G276" s="18"/>
      <c r="H276" s="4"/>
      <c r="I276" s="4"/>
      <c r="J276" s="3"/>
      <c r="K276" s="3"/>
      <c r="L276" s="5"/>
      <c r="M276" s="3"/>
      <c r="O276" s="3"/>
      <c r="P276" s="3"/>
    </row>
    <row r="277" spans="1:16" s="2" customFormat="1" x14ac:dyDescent="0.2">
      <c r="A277" s="15"/>
      <c r="F277" s="18"/>
      <c r="G277" s="18"/>
      <c r="H277" s="4"/>
      <c r="I277" s="4"/>
      <c r="J277" s="3"/>
      <c r="K277" s="3"/>
      <c r="L277" s="5"/>
      <c r="M277" s="3"/>
      <c r="O277" s="3"/>
      <c r="P277" s="3"/>
    </row>
    <row r="278" spans="1:16" s="2" customFormat="1" x14ac:dyDescent="0.2">
      <c r="A278" s="15"/>
      <c r="F278" s="18"/>
      <c r="G278" s="18"/>
      <c r="H278" s="4"/>
      <c r="I278" s="4"/>
      <c r="J278" s="3"/>
      <c r="K278" s="3"/>
      <c r="L278" s="5"/>
      <c r="M278" s="3"/>
      <c r="O278" s="3"/>
      <c r="P278" s="3"/>
    </row>
    <row r="279" spans="1:16" s="2" customFormat="1" x14ac:dyDescent="0.2">
      <c r="A279" s="15"/>
      <c r="F279" s="18"/>
      <c r="G279" s="18"/>
      <c r="H279" s="4"/>
      <c r="I279" s="4"/>
      <c r="J279" s="3"/>
      <c r="K279" s="3"/>
      <c r="L279" s="5"/>
      <c r="M279" s="3"/>
      <c r="O279" s="3"/>
      <c r="P279" s="3"/>
    </row>
    <row r="280" spans="1:16" s="2" customFormat="1" x14ac:dyDescent="0.2">
      <c r="A280" s="15"/>
      <c r="F280" s="18"/>
      <c r="G280" s="18"/>
      <c r="H280" s="4"/>
      <c r="I280" s="4"/>
      <c r="J280" s="3"/>
      <c r="K280" s="3"/>
      <c r="L280" s="5"/>
      <c r="M280" s="3"/>
      <c r="O280" s="3"/>
      <c r="P280" s="3"/>
    </row>
    <row r="281" spans="1:16" s="2" customFormat="1" x14ac:dyDescent="0.2">
      <c r="A281" s="15"/>
      <c r="F281" s="18"/>
      <c r="G281" s="18"/>
      <c r="H281" s="4"/>
      <c r="I281" s="4"/>
      <c r="J281" s="3"/>
      <c r="K281" s="3"/>
      <c r="L281" s="5"/>
      <c r="M281" s="3"/>
      <c r="O281" s="3"/>
      <c r="P281" s="3"/>
    </row>
    <row r="282" spans="1:16" s="2" customFormat="1" x14ac:dyDescent="0.2">
      <c r="A282" s="15"/>
      <c r="F282" s="18"/>
      <c r="G282" s="18"/>
      <c r="H282" s="4"/>
      <c r="I282" s="4"/>
      <c r="J282" s="3"/>
      <c r="K282" s="3"/>
      <c r="L282" s="5"/>
      <c r="M282" s="3"/>
      <c r="O282" s="3"/>
      <c r="P282" s="3"/>
    </row>
    <row r="283" spans="1:16" s="2" customFormat="1" x14ac:dyDescent="0.2">
      <c r="A283" s="15"/>
      <c r="F283" s="18"/>
      <c r="G283" s="18"/>
      <c r="H283" s="4"/>
      <c r="I283" s="4"/>
      <c r="J283" s="3"/>
      <c r="K283" s="3"/>
      <c r="L283" s="5"/>
      <c r="M283" s="3"/>
      <c r="O283" s="3"/>
      <c r="P283" s="3"/>
    </row>
    <row r="284" spans="1:16" s="2" customFormat="1" x14ac:dyDescent="0.2">
      <c r="A284" s="15"/>
      <c r="F284" s="18"/>
      <c r="G284" s="18"/>
      <c r="H284" s="4"/>
      <c r="I284" s="4"/>
      <c r="J284" s="3"/>
      <c r="K284" s="3"/>
      <c r="L284" s="5"/>
      <c r="M284" s="3"/>
      <c r="O284" s="3"/>
      <c r="P284" s="3"/>
    </row>
    <row r="285" spans="1:16" s="2" customFormat="1" x14ac:dyDescent="0.2">
      <c r="A285" s="15"/>
      <c r="F285" s="18"/>
      <c r="G285" s="18"/>
      <c r="H285" s="4"/>
      <c r="I285" s="4"/>
      <c r="J285" s="3"/>
      <c r="K285" s="3"/>
      <c r="L285" s="5"/>
      <c r="M285" s="3"/>
      <c r="O285" s="3"/>
      <c r="P285" s="3"/>
    </row>
    <row r="286" spans="1:16" s="2" customFormat="1" x14ac:dyDescent="0.2">
      <c r="A286" s="15"/>
      <c r="F286" s="18"/>
      <c r="G286" s="18"/>
      <c r="H286" s="4"/>
      <c r="I286" s="4"/>
      <c r="J286" s="3"/>
      <c r="K286" s="3"/>
      <c r="L286" s="5"/>
      <c r="M286" s="3"/>
      <c r="O286" s="3"/>
      <c r="P286" s="3"/>
    </row>
    <row r="287" spans="1:16" s="2" customFormat="1" x14ac:dyDescent="0.2">
      <c r="A287" s="15"/>
      <c r="F287" s="18"/>
      <c r="G287" s="18"/>
      <c r="H287" s="4"/>
      <c r="I287" s="4"/>
      <c r="J287" s="3"/>
      <c r="K287" s="3"/>
      <c r="L287" s="5"/>
      <c r="M287" s="3"/>
      <c r="O287" s="3"/>
      <c r="P287" s="3"/>
    </row>
    <row r="288" spans="1:16" s="2" customFormat="1" x14ac:dyDescent="0.2">
      <c r="A288" s="15"/>
      <c r="F288" s="18"/>
      <c r="G288" s="18"/>
      <c r="H288" s="4"/>
      <c r="I288" s="4"/>
      <c r="J288" s="3"/>
      <c r="K288" s="3"/>
      <c r="L288" s="5"/>
      <c r="M288" s="3"/>
      <c r="O288" s="3"/>
      <c r="P288" s="3"/>
    </row>
    <row r="289" spans="1:16" s="2" customFormat="1" x14ac:dyDescent="0.2">
      <c r="A289" s="15"/>
      <c r="F289" s="18"/>
      <c r="G289" s="18"/>
      <c r="H289" s="4"/>
      <c r="I289" s="4"/>
      <c r="J289" s="3"/>
      <c r="K289" s="3"/>
      <c r="L289" s="5"/>
      <c r="M289" s="3"/>
      <c r="O289" s="3"/>
      <c r="P289" s="3"/>
    </row>
    <row r="290" spans="1:16" s="2" customFormat="1" x14ac:dyDescent="0.2">
      <c r="A290" s="15"/>
      <c r="F290" s="18"/>
      <c r="G290" s="18"/>
      <c r="H290" s="4"/>
      <c r="I290" s="4"/>
      <c r="J290" s="3"/>
      <c r="K290" s="3"/>
      <c r="L290" s="5"/>
      <c r="M290" s="3"/>
      <c r="O290" s="3"/>
      <c r="P290" s="3"/>
    </row>
    <row r="291" spans="1:16" s="2" customFormat="1" x14ac:dyDescent="0.2">
      <c r="A291" s="15"/>
      <c r="F291" s="18"/>
      <c r="G291" s="18"/>
      <c r="H291" s="4"/>
      <c r="I291" s="4"/>
      <c r="J291" s="3"/>
      <c r="K291" s="3"/>
      <c r="L291" s="5"/>
      <c r="M291" s="3"/>
      <c r="O291" s="3"/>
      <c r="P291" s="3"/>
    </row>
    <row r="292" spans="1:16" s="2" customFormat="1" x14ac:dyDescent="0.2">
      <c r="A292" s="15"/>
      <c r="F292" s="18"/>
      <c r="G292" s="18"/>
      <c r="H292" s="4"/>
      <c r="I292" s="4"/>
      <c r="J292" s="3"/>
      <c r="K292" s="3"/>
      <c r="L292" s="5"/>
      <c r="M292" s="3"/>
      <c r="O292" s="3"/>
      <c r="P292" s="3"/>
    </row>
    <row r="293" spans="1:16" s="2" customFormat="1" x14ac:dyDescent="0.2">
      <c r="A293" s="15"/>
      <c r="F293" s="18"/>
      <c r="G293" s="18"/>
      <c r="H293" s="4"/>
      <c r="I293" s="4"/>
      <c r="J293" s="3"/>
      <c r="K293" s="3"/>
      <c r="L293" s="5"/>
      <c r="M293" s="3"/>
      <c r="O293" s="3"/>
      <c r="P293" s="3"/>
    </row>
    <row r="294" spans="1:16" s="2" customFormat="1" x14ac:dyDescent="0.2">
      <c r="A294" s="15"/>
      <c r="F294" s="18"/>
      <c r="G294" s="18"/>
      <c r="H294" s="4"/>
      <c r="I294" s="4"/>
      <c r="J294" s="3"/>
      <c r="K294" s="3"/>
      <c r="L294" s="5"/>
      <c r="M294" s="3"/>
      <c r="O294" s="3"/>
      <c r="P294" s="3"/>
    </row>
    <row r="295" spans="1:16" s="2" customFormat="1" x14ac:dyDescent="0.2">
      <c r="A295" s="15"/>
      <c r="F295" s="18"/>
      <c r="G295" s="18"/>
      <c r="H295" s="4"/>
      <c r="I295" s="4"/>
      <c r="J295" s="3"/>
      <c r="K295" s="3"/>
      <c r="L295" s="5"/>
      <c r="M295" s="3"/>
      <c r="O295" s="3"/>
      <c r="P295" s="3"/>
    </row>
    <row r="296" spans="1:16" s="2" customFormat="1" x14ac:dyDescent="0.2">
      <c r="A296" s="15"/>
      <c r="F296" s="18"/>
      <c r="G296" s="18"/>
      <c r="H296" s="4"/>
      <c r="I296" s="4"/>
      <c r="J296" s="3"/>
      <c r="K296" s="3"/>
      <c r="L296" s="5"/>
      <c r="M296" s="3"/>
      <c r="O296" s="3"/>
      <c r="P296" s="3"/>
    </row>
    <row r="297" spans="1:16" s="2" customFormat="1" x14ac:dyDescent="0.2">
      <c r="A297" s="15"/>
      <c r="F297" s="18"/>
      <c r="G297" s="18"/>
      <c r="H297" s="4"/>
      <c r="I297" s="4"/>
      <c r="J297" s="3"/>
      <c r="K297" s="3"/>
      <c r="L297" s="5"/>
      <c r="M297" s="3"/>
      <c r="O297" s="3"/>
      <c r="P297" s="3"/>
    </row>
    <row r="298" spans="1:16" s="2" customFormat="1" x14ac:dyDescent="0.2">
      <c r="A298" s="15"/>
      <c r="F298" s="18"/>
      <c r="G298" s="18"/>
      <c r="H298" s="4"/>
      <c r="I298" s="4"/>
      <c r="J298" s="3"/>
      <c r="K298" s="3"/>
      <c r="L298" s="5"/>
      <c r="M298" s="3"/>
      <c r="O298" s="3"/>
      <c r="P298" s="3"/>
    </row>
    <row r="299" spans="1:16" s="2" customFormat="1" x14ac:dyDescent="0.2">
      <c r="A299" s="15"/>
      <c r="F299" s="18"/>
      <c r="G299" s="18"/>
      <c r="H299" s="4"/>
      <c r="I299" s="4"/>
      <c r="J299" s="3"/>
      <c r="K299" s="3"/>
      <c r="L299" s="5"/>
      <c r="M299" s="3"/>
      <c r="O299" s="3"/>
      <c r="P299" s="3"/>
    </row>
    <row r="300" spans="1:16" s="2" customFormat="1" x14ac:dyDescent="0.2">
      <c r="A300" s="15"/>
      <c r="F300" s="18"/>
      <c r="G300" s="18"/>
      <c r="H300" s="4"/>
      <c r="I300" s="4"/>
      <c r="J300" s="3"/>
      <c r="K300" s="3"/>
      <c r="L300" s="5"/>
      <c r="M300" s="3"/>
      <c r="O300" s="3"/>
      <c r="P300" s="3"/>
    </row>
    <row r="301" spans="1:16" s="2" customFormat="1" x14ac:dyDescent="0.2">
      <c r="A301" s="15"/>
      <c r="F301" s="18"/>
      <c r="G301" s="18"/>
      <c r="H301" s="4"/>
      <c r="I301" s="4"/>
      <c r="J301" s="3"/>
      <c r="K301" s="3"/>
      <c r="L301" s="5"/>
      <c r="M301" s="3"/>
      <c r="O301" s="3"/>
      <c r="P301" s="3"/>
    </row>
    <row r="302" spans="1:16" s="2" customFormat="1" x14ac:dyDescent="0.2">
      <c r="A302" s="15"/>
      <c r="F302" s="18"/>
      <c r="G302" s="18"/>
      <c r="H302" s="4"/>
      <c r="I302" s="4"/>
      <c r="J302" s="3"/>
      <c r="K302" s="3"/>
      <c r="L302" s="5"/>
      <c r="M302" s="3"/>
      <c r="O302" s="3"/>
      <c r="P302" s="3"/>
    </row>
    <row r="303" spans="1:16" s="2" customFormat="1" x14ac:dyDescent="0.2">
      <c r="A303" s="15"/>
      <c r="F303" s="18"/>
      <c r="G303" s="18"/>
      <c r="H303" s="4"/>
      <c r="I303" s="4"/>
      <c r="J303" s="3"/>
      <c r="K303" s="3"/>
      <c r="L303" s="5"/>
      <c r="M303" s="3"/>
      <c r="O303" s="3"/>
      <c r="P303" s="3"/>
    </row>
    <row r="304" spans="1:16" s="2" customFormat="1" x14ac:dyDescent="0.2">
      <c r="A304" s="15"/>
      <c r="F304" s="18"/>
      <c r="G304" s="18"/>
      <c r="H304" s="4"/>
      <c r="I304" s="4"/>
      <c r="J304" s="3"/>
      <c r="K304" s="3"/>
      <c r="L304" s="5"/>
      <c r="M304" s="3"/>
      <c r="O304" s="3"/>
      <c r="P304" s="3"/>
    </row>
    <row r="305" spans="1:16" s="2" customFormat="1" x14ac:dyDescent="0.2">
      <c r="A305" s="15"/>
      <c r="F305" s="18"/>
      <c r="G305" s="18"/>
      <c r="H305" s="4"/>
      <c r="I305" s="4"/>
      <c r="J305" s="3"/>
      <c r="K305" s="3"/>
      <c r="L305" s="5"/>
      <c r="M305" s="3"/>
      <c r="O305" s="3"/>
      <c r="P305" s="3"/>
    </row>
    <row r="306" spans="1:16" s="2" customFormat="1" x14ac:dyDescent="0.2">
      <c r="A306" s="15"/>
      <c r="F306" s="18"/>
      <c r="G306" s="18"/>
      <c r="H306" s="4"/>
      <c r="I306" s="4"/>
      <c r="J306" s="3"/>
      <c r="K306" s="3"/>
      <c r="L306" s="5"/>
      <c r="M306" s="3"/>
      <c r="O306" s="3"/>
      <c r="P306" s="3"/>
    </row>
    <row r="307" spans="1:16" s="2" customFormat="1" x14ac:dyDescent="0.2">
      <c r="A307" s="15"/>
      <c r="F307" s="18"/>
      <c r="G307" s="18"/>
      <c r="H307" s="4"/>
      <c r="I307" s="4"/>
      <c r="J307" s="3"/>
      <c r="K307" s="3"/>
      <c r="L307" s="5"/>
      <c r="M307" s="3"/>
      <c r="O307" s="3"/>
      <c r="P307" s="3"/>
    </row>
    <row r="308" spans="1:16" s="2" customFormat="1" x14ac:dyDescent="0.2">
      <c r="A308" s="15"/>
      <c r="F308" s="18"/>
      <c r="G308" s="18"/>
      <c r="H308" s="4"/>
      <c r="I308" s="4"/>
      <c r="J308" s="3"/>
      <c r="K308" s="3"/>
      <c r="L308" s="5"/>
      <c r="M308" s="3"/>
      <c r="O308" s="3"/>
      <c r="P308" s="3"/>
    </row>
    <row r="309" spans="1:16" s="2" customFormat="1" x14ac:dyDescent="0.2">
      <c r="A309" s="15"/>
      <c r="F309" s="18"/>
      <c r="G309" s="18"/>
      <c r="H309" s="4"/>
      <c r="I309" s="4"/>
      <c r="J309" s="3"/>
      <c r="K309" s="3"/>
      <c r="L309" s="5"/>
      <c r="M309" s="3"/>
      <c r="O309" s="3"/>
      <c r="P309" s="3"/>
    </row>
    <row r="310" spans="1:16" s="2" customFormat="1" x14ac:dyDescent="0.2">
      <c r="A310" s="15"/>
      <c r="F310" s="18"/>
      <c r="G310" s="18"/>
      <c r="H310" s="4"/>
      <c r="I310" s="4"/>
      <c r="J310" s="3"/>
      <c r="K310" s="3"/>
      <c r="L310" s="5"/>
      <c r="M310" s="3"/>
      <c r="O310" s="3"/>
      <c r="P310" s="3"/>
    </row>
    <row r="311" spans="1:16" s="2" customFormat="1" x14ac:dyDescent="0.2">
      <c r="A311" s="15"/>
      <c r="F311" s="18"/>
      <c r="G311" s="18"/>
      <c r="H311" s="4"/>
      <c r="I311" s="4"/>
      <c r="J311" s="3"/>
      <c r="K311" s="3"/>
      <c r="L311" s="5"/>
      <c r="M311" s="3"/>
      <c r="O311" s="3"/>
      <c r="P311" s="3"/>
    </row>
    <row r="312" spans="1:16" s="2" customFormat="1" x14ac:dyDescent="0.2">
      <c r="A312" s="15"/>
      <c r="F312" s="18"/>
      <c r="G312" s="18"/>
      <c r="H312" s="4"/>
      <c r="I312" s="4"/>
      <c r="J312" s="3"/>
      <c r="K312" s="3"/>
      <c r="L312" s="5"/>
      <c r="M312" s="3"/>
      <c r="O312" s="3"/>
      <c r="P312" s="3"/>
    </row>
    <row r="313" spans="1:16" s="2" customFormat="1" x14ac:dyDescent="0.2">
      <c r="A313" s="15"/>
      <c r="F313" s="18"/>
      <c r="G313" s="18"/>
      <c r="H313" s="4"/>
      <c r="I313" s="4"/>
      <c r="J313" s="3"/>
      <c r="K313" s="3"/>
      <c r="L313" s="5"/>
      <c r="M313" s="3"/>
      <c r="O313" s="3"/>
      <c r="P313" s="3"/>
    </row>
    <row r="314" spans="1:16" s="2" customFormat="1" x14ac:dyDescent="0.2">
      <c r="A314" s="15"/>
      <c r="F314" s="18"/>
      <c r="G314" s="18"/>
      <c r="H314" s="4"/>
      <c r="I314" s="4"/>
      <c r="J314" s="3"/>
      <c r="K314" s="3"/>
      <c r="L314" s="5"/>
      <c r="M314" s="3"/>
      <c r="O314" s="3"/>
      <c r="P314" s="3"/>
    </row>
    <row r="315" spans="1:16" s="2" customFormat="1" x14ac:dyDescent="0.2">
      <c r="A315" s="15"/>
      <c r="F315" s="18"/>
      <c r="G315" s="18"/>
      <c r="H315" s="4"/>
      <c r="I315" s="4"/>
      <c r="J315" s="3"/>
      <c r="K315" s="3"/>
      <c r="L315" s="5"/>
      <c r="M315" s="3"/>
      <c r="O315" s="3"/>
      <c r="P315" s="3"/>
    </row>
    <row r="316" spans="1:16" s="2" customFormat="1" x14ac:dyDescent="0.2">
      <c r="A316" s="15"/>
      <c r="F316" s="18"/>
      <c r="G316" s="18"/>
      <c r="H316" s="4"/>
      <c r="I316" s="4"/>
      <c r="J316" s="3"/>
      <c r="K316" s="3"/>
      <c r="L316" s="5"/>
      <c r="M316" s="3"/>
      <c r="O316" s="3"/>
      <c r="P316" s="3"/>
    </row>
    <row r="317" spans="1:16" s="2" customFormat="1" x14ac:dyDescent="0.2">
      <c r="A317" s="15"/>
      <c r="F317" s="18"/>
      <c r="G317" s="18"/>
      <c r="H317" s="4"/>
      <c r="I317" s="4"/>
      <c r="J317" s="3"/>
      <c r="K317" s="3"/>
      <c r="L317" s="5"/>
      <c r="M317" s="3"/>
      <c r="O317" s="3"/>
      <c r="P317" s="3"/>
    </row>
    <row r="318" spans="1:16" s="2" customFormat="1" x14ac:dyDescent="0.2">
      <c r="A318" s="15"/>
      <c r="F318" s="18"/>
      <c r="G318" s="18"/>
      <c r="H318" s="4"/>
      <c r="I318" s="4"/>
      <c r="J318" s="3"/>
      <c r="K318" s="3"/>
      <c r="L318" s="5"/>
      <c r="M318" s="3"/>
      <c r="O318" s="3"/>
      <c r="P318" s="3"/>
    </row>
    <row r="319" spans="1:16" s="2" customFormat="1" x14ac:dyDescent="0.2">
      <c r="A319" s="15"/>
      <c r="F319" s="18"/>
      <c r="G319" s="18"/>
      <c r="H319" s="4"/>
      <c r="I319" s="4"/>
      <c r="J319" s="3"/>
      <c r="K319" s="3"/>
      <c r="L319" s="5"/>
      <c r="M319" s="3"/>
      <c r="O319" s="3"/>
      <c r="P319" s="3"/>
    </row>
    <row r="320" spans="1:16" s="2" customFormat="1" x14ac:dyDescent="0.2">
      <c r="A320" s="15"/>
      <c r="F320" s="18"/>
      <c r="G320" s="18"/>
      <c r="H320" s="4"/>
      <c r="I320" s="4"/>
      <c r="J320" s="3"/>
      <c r="K320" s="3"/>
      <c r="L320" s="5"/>
      <c r="M320" s="3"/>
      <c r="O320" s="3"/>
      <c r="P320" s="3"/>
    </row>
    <row r="321" spans="1:16" s="2" customFormat="1" x14ac:dyDescent="0.2">
      <c r="A321" s="15"/>
      <c r="F321" s="18"/>
      <c r="G321" s="18"/>
      <c r="H321" s="4"/>
      <c r="I321" s="4"/>
      <c r="J321" s="3"/>
      <c r="K321" s="3"/>
      <c r="L321" s="5"/>
      <c r="M321" s="3"/>
      <c r="O321" s="3"/>
      <c r="P321" s="3"/>
    </row>
    <row r="322" spans="1:16" s="2" customFormat="1" x14ac:dyDescent="0.2">
      <c r="A322" s="15"/>
      <c r="F322" s="18"/>
      <c r="G322" s="18"/>
      <c r="H322" s="4"/>
      <c r="I322" s="4"/>
      <c r="J322" s="3"/>
      <c r="K322" s="3"/>
      <c r="L322" s="5"/>
      <c r="M322" s="3"/>
      <c r="O322" s="3"/>
      <c r="P322" s="3"/>
    </row>
    <row r="323" spans="1:16" s="2" customFormat="1" x14ac:dyDescent="0.2">
      <c r="A323" s="15"/>
      <c r="F323" s="18"/>
      <c r="G323" s="18"/>
      <c r="H323" s="4"/>
      <c r="I323" s="4"/>
      <c r="J323" s="3"/>
      <c r="K323" s="3"/>
      <c r="L323" s="5"/>
      <c r="M323" s="3"/>
      <c r="O323" s="3"/>
      <c r="P323" s="3"/>
    </row>
    <row r="324" spans="1:16" s="2" customFormat="1" x14ac:dyDescent="0.2">
      <c r="A324" s="15"/>
      <c r="F324" s="18"/>
      <c r="G324" s="18"/>
      <c r="H324" s="4"/>
      <c r="I324" s="4"/>
      <c r="J324" s="3"/>
      <c r="K324" s="3"/>
      <c r="L324" s="5"/>
      <c r="M324" s="3"/>
      <c r="O324" s="3"/>
      <c r="P324" s="3"/>
    </row>
    <row r="325" spans="1:16" s="2" customFormat="1" x14ac:dyDescent="0.2">
      <c r="A325" s="15"/>
      <c r="F325" s="18"/>
      <c r="G325" s="18"/>
      <c r="H325" s="4"/>
      <c r="I325" s="4"/>
      <c r="J325" s="3"/>
      <c r="K325" s="3"/>
      <c r="L325" s="5"/>
      <c r="M325" s="3"/>
      <c r="O325" s="3"/>
      <c r="P325" s="3"/>
    </row>
    <row r="326" spans="1:16" s="2" customFormat="1" x14ac:dyDescent="0.2">
      <c r="A326" s="15"/>
      <c r="F326" s="18"/>
      <c r="G326" s="18"/>
      <c r="H326" s="4"/>
      <c r="I326" s="4"/>
      <c r="J326" s="3"/>
      <c r="K326" s="3"/>
      <c r="L326" s="5"/>
      <c r="M326" s="3"/>
      <c r="O326" s="3"/>
      <c r="P326" s="3"/>
    </row>
    <row r="327" spans="1:16" s="2" customFormat="1" x14ac:dyDescent="0.2">
      <c r="A327" s="15"/>
      <c r="F327" s="18"/>
      <c r="G327" s="18"/>
      <c r="H327" s="4"/>
      <c r="I327" s="4"/>
      <c r="J327" s="3"/>
      <c r="K327" s="3"/>
      <c r="L327" s="5"/>
      <c r="M327" s="3"/>
      <c r="O327" s="3"/>
      <c r="P327" s="3"/>
    </row>
    <row r="328" spans="1:16" s="2" customFormat="1" x14ac:dyDescent="0.2">
      <c r="A328" s="15"/>
      <c r="F328" s="18"/>
      <c r="G328" s="18"/>
      <c r="H328" s="4"/>
      <c r="I328" s="4"/>
      <c r="J328" s="3"/>
      <c r="K328" s="3"/>
      <c r="L328" s="5"/>
      <c r="M328" s="3"/>
      <c r="O328" s="3"/>
      <c r="P328" s="3"/>
    </row>
    <row r="329" spans="1:16" s="2" customFormat="1" x14ac:dyDescent="0.2">
      <c r="A329" s="15"/>
      <c r="F329" s="18"/>
      <c r="G329" s="18"/>
      <c r="H329" s="4"/>
      <c r="I329" s="4"/>
      <c r="J329" s="3"/>
      <c r="K329" s="3"/>
      <c r="L329" s="5"/>
      <c r="M329" s="3"/>
      <c r="O329" s="3"/>
      <c r="P329" s="3"/>
    </row>
    <row r="330" spans="1:16" s="2" customFormat="1" x14ac:dyDescent="0.2">
      <c r="A330" s="15"/>
      <c r="F330" s="18"/>
      <c r="G330" s="18"/>
      <c r="H330" s="4"/>
      <c r="I330" s="4"/>
      <c r="J330" s="3"/>
      <c r="K330" s="3"/>
      <c r="L330" s="5"/>
      <c r="M330" s="3"/>
      <c r="O330" s="3"/>
      <c r="P330" s="3"/>
    </row>
    <row r="331" spans="1:16" s="2" customFormat="1" x14ac:dyDescent="0.2">
      <c r="A331" s="15"/>
      <c r="F331" s="18"/>
      <c r="G331" s="18"/>
      <c r="H331" s="4"/>
      <c r="I331" s="4"/>
      <c r="J331" s="3"/>
      <c r="K331" s="3"/>
      <c r="L331" s="5"/>
      <c r="M331" s="3"/>
      <c r="O331" s="3"/>
      <c r="P331" s="3"/>
    </row>
    <row r="332" spans="1:16" s="2" customFormat="1" x14ac:dyDescent="0.2">
      <c r="A332" s="15"/>
      <c r="F332" s="18"/>
      <c r="G332" s="18"/>
      <c r="H332" s="4"/>
      <c r="I332" s="4"/>
      <c r="J332" s="3"/>
      <c r="K332" s="3"/>
      <c r="L332" s="5"/>
      <c r="M332" s="3"/>
      <c r="O332" s="3"/>
      <c r="P332" s="3"/>
    </row>
    <row r="333" spans="1:16" s="2" customFormat="1" x14ac:dyDescent="0.2">
      <c r="A333" s="15"/>
      <c r="F333" s="18"/>
      <c r="G333" s="18"/>
      <c r="H333" s="4"/>
      <c r="I333" s="4"/>
      <c r="J333" s="3"/>
      <c r="K333" s="3"/>
      <c r="L333" s="5"/>
      <c r="M333" s="3"/>
      <c r="O333" s="3"/>
      <c r="P333" s="3"/>
    </row>
    <row r="334" spans="1:16" s="2" customFormat="1" x14ac:dyDescent="0.2">
      <c r="A334" s="15"/>
      <c r="F334" s="18"/>
      <c r="G334" s="18"/>
      <c r="H334" s="4"/>
      <c r="I334" s="4"/>
      <c r="J334" s="3"/>
      <c r="K334" s="3"/>
      <c r="L334" s="5"/>
      <c r="M334" s="3"/>
      <c r="O334" s="3"/>
      <c r="P334" s="3"/>
    </row>
    <row r="335" spans="1:16" s="2" customFormat="1" x14ac:dyDescent="0.2">
      <c r="A335" s="15"/>
      <c r="F335" s="18"/>
      <c r="G335" s="18"/>
      <c r="H335" s="4"/>
      <c r="I335" s="4"/>
      <c r="J335" s="3"/>
      <c r="K335" s="3"/>
      <c r="L335" s="5"/>
      <c r="M335" s="3"/>
      <c r="O335" s="3"/>
      <c r="P335" s="3"/>
    </row>
    <row r="336" spans="1:16" s="2" customFormat="1" x14ac:dyDescent="0.2">
      <c r="A336" s="15"/>
      <c r="F336" s="18"/>
      <c r="G336" s="18"/>
      <c r="H336" s="4"/>
      <c r="I336" s="4"/>
      <c r="J336" s="3"/>
      <c r="K336" s="3"/>
      <c r="L336" s="5"/>
      <c r="M336" s="3"/>
      <c r="O336" s="3"/>
      <c r="P336" s="3"/>
    </row>
    <row r="337" spans="1:16" s="2" customFormat="1" x14ac:dyDescent="0.2">
      <c r="A337" s="15"/>
      <c r="F337" s="18"/>
      <c r="G337" s="18"/>
      <c r="H337" s="4"/>
      <c r="I337" s="4"/>
      <c r="J337" s="3"/>
      <c r="K337" s="3"/>
      <c r="L337" s="5"/>
      <c r="M337" s="3"/>
      <c r="O337" s="3"/>
      <c r="P337" s="3"/>
    </row>
    <row r="338" spans="1:16" s="2" customFormat="1" x14ac:dyDescent="0.2">
      <c r="A338" s="15"/>
      <c r="F338" s="18"/>
      <c r="G338" s="18"/>
      <c r="H338" s="4"/>
      <c r="I338" s="4"/>
      <c r="J338" s="3"/>
      <c r="K338" s="3"/>
      <c r="L338" s="5"/>
      <c r="M338" s="3"/>
      <c r="O338" s="3"/>
      <c r="P338" s="3"/>
    </row>
    <row r="339" spans="1:16" s="2" customFormat="1" x14ac:dyDescent="0.2">
      <c r="A339" s="15"/>
      <c r="F339" s="18"/>
      <c r="G339" s="18"/>
      <c r="H339" s="4"/>
      <c r="I339" s="4"/>
      <c r="J339" s="3"/>
      <c r="K339" s="3"/>
      <c r="L339" s="5"/>
      <c r="M339" s="3"/>
      <c r="O339" s="3"/>
      <c r="P339" s="3"/>
    </row>
    <row r="340" spans="1:16" s="2" customFormat="1" x14ac:dyDescent="0.2">
      <c r="A340" s="15"/>
      <c r="F340" s="18"/>
      <c r="G340" s="18"/>
      <c r="H340" s="4"/>
      <c r="I340" s="4"/>
      <c r="J340" s="3"/>
      <c r="K340" s="3"/>
      <c r="L340" s="5"/>
      <c r="M340" s="3"/>
      <c r="O340" s="3"/>
      <c r="P340" s="3"/>
    </row>
    <row r="341" spans="1:16" s="2" customFormat="1" x14ac:dyDescent="0.2">
      <c r="A341" s="15"/>
      <c r="F341" s="18"/>
      <c r="G341" s="18"/>
      <c r="H341" s="4"/>
      <c r="I341" s="4"/>
      <c r="J341" s="3"/>
      <c r="K341" s="3"/>
      <c r="L341" s="5"/>
      <c r="M341" s="3"/>
      <c r="O341" s="3"/>
      <c r="P341" s="3"/>
    </row>
    <row r="342" spans="1:16" s="2" customFormat="1" x14ac:dyDescent="0.2">
      <c r="A342" s="15"/>
      <c r="F342" s="18"/>
      <c r="G342" s="18"/>
      <c r="H342" s="4"/>
      <c r="I342" s="4"/>
      <c r="J342" s="3"/>
      <c r="K342" s="3"/>
      <c r="L342" s="5"/>
      <c r="M342" s="3"/>
      <c r="O342" s="3"/>
      <c r="P342" s="3"/>
    </row>
    <row r="343" spans="1:16" s="2" customFormat="1" x14ac:dyDescent="0.2">
      <c r="A343" s="15"/>
      <c r="F343" s="18"/>
      <c r="G343" s="18"/>
      <c r="H343" s="4"/>
      <c r="I343" s="4"/>
      <c r="J343" s="3"/>
      <c r="K343" s="3"/>
      <c r="L343" s="5"/>
      <c r="M343" s="3"/>
      <c r="O343" s="3"/>
      <c r="P343" s="3"/>
    </row>
    <row r="344" spans="1:16" s="2" customFormat="1" x14ac:dyDescent="0.2">
      <c r="A344" s="15"/>
      <c r="F344" s="18"/>
      <c r="G344" s="18"/>
      <c r="H344" s="4"/>
      <c r="I344" s="4"/>
      <c r="J344" s="3"/>
      <c r="K344" s="3"/>
      <c r="L344" s="5"/>
      <c r="M344" s="3"/>
      <c r="O344" s="3"/>
      <c r="P344" s="3"/>
    </row>
    <row r="345" spans="1:16" s="2" customFormat="1" x14ac:dyDescent="0.2">
      <c r="A345" s="15"/>
      <c r="F345" s="18"/>
      <c r="G345" s="18"/>
      <c r="H345" s="4"/>
      <c r="I345" s="4"/>
      <c r="J345" s="3"/>
      <c r="K345" s="3"/>
      <c r="L345" s="5"/>
      <c r="M345" s="3"/>
      <c r="O345" s="3"/>
      <c r="P345" s="3"/>
    </row>
    <row r="346" spans="1:16" s="2" customFormat="1" x14ac:dyDescent="0.2">
      <c r="A346" s="15"/>
      <c r="F346" s="18"/>
      <c r="G346" s="18"/>
      <c r="H346" s="4"/>
      <c r="I346" s="4"/>
      <c r="J346" s="3"/>
      <c r="K346" s="3"/>
      <c r="L346" s="5"/>
      <c r="M346" s="3"/>
      <c r="O346" s="3"/>
      <c r="P346" s="3"/>
    </row>
    <row r="347" spans="1:16" s="2" customFormat="1" x14ac:dyDescent="0.2">
      <c r="A347" s="15"/>
      <c r="F347" s="18"/>
      <c r="G347" s="18"/>
      <c r="H347" s="4"/>
      <c r="I347" s="4"/>
      <c r="J347" s="3"/>
      <c r="K347" s="3"/>
      <c r="L347" s="5"/>
      <c r="M347" s="3"/>
      <c r="O347" s="3"/>
      <c r="P347" s="3"/>
    </row>
    <row r="348" spans="1:16" s="2" customFormat="1" x14ac:dyDescent="0.2">
      <c r="A348" s="15"/>
      <c r="F348" s="18"/>
      <c r="G348" s="18"/>
      <c r="H348" s="4"/>
      <c r="I348" s="4"/>
      <c r="J348" s="3"/>
      <c r="K348" s="3"/>
      <c r="L348" s="5"/>
      <c r="M348" s="3"/>
      <c r="O348" s="3"/>
      <c r="P348" s="3"/>
    </row>
    <row r="349" spans="1:16" s="2" customFormat="1" x14ac:dyDescent="0.2">
      <c r="A349" s="15"/>
      <c r="F349" s="18"/>
      <c r="G349" s="18"/>
      <c r="H349" s="4"/>
      <c r="I349" s="4"/>
      <c r="J349" s="3"/>
      <c r="K349" s="3"/>
      <c r="L349" s="5"/>
      <c r="M349" s="3"/>
      <c r="O349" s="3"/>
      <c r="P349" s="3"/>
    </row>
    <row r="350" spans="1:16" s="2" customFormat="1" x14ac:dyDescent="0.2">
      <c r="A350" s="15"/>
      <c r="F350" s="18"/>
      <c r="G350" s="18"/>
      <c r="H350" s="4"/>
      <c r="I350" s="4"/>
      <c r="J350" s="3"/>
      <c r="K350" s="3"/>
      <c r="L350" s="5"/>
      <c r="M350" s="3"/>
      <c r="O350" s="3"/>
      <c r="P350" s="3"/>
    </row>
    <row r="351" spans="1:16" s="2" customFormat="1" x14ac:dyDescent="0.2">
      <c r="A351" s="15"/>
      <c r="F351" s="18"/>
      <c r="G351" s="18"/>
      <c r="H351" s="4"/>
      <c r="I351" s="4"/>
      <c r="J351" s="3"/>
      <c r="K351" s="3"/>
      <c r="L351" s="5"/>
      <c r="M351" s="3"/>
      <c r="O351" s="3"/>
      <c r="P351" s="3"/>
    </row>
    <row r="352" spans="1:16" s="2" customFormat="1" x14ac:dyDescent="0.2">
      <c r="A352" s="15"/>
      <c r="F352" s="18"/>
      <c r="G352" s="18"/>
      <c r="H352" s="4"/>
      <c r="I352" s="4"/>
      <c r="J352" s="3"/>
      <c r="K352" s="3"/>
      <c r="L352" s="5"/>
      <c r="M352" s="3"/>
      <c r="O352" s="3"/>
      <c r="P352" s="3"/>
    </row>
    <row r="353" spans="1:16" s="2" customFormat="1" x14ac:dyDescent="0.2">
      <c r="A353" s="15"/>
      <c r="F353" s="18"/>
      <c r="G353" s="18"/>
      <c r="H353" s="4"/>
      <c r="I353" s="4"/>
      <c r="J353" s="3"/>
      <c r="K353" s="3"/>
      <c r="L353" s="5"/>
      <c r="M353" s="3"/>
      <c r="O353" s="3"/>
      <c r="P353" s="3"/>
    </row>
    <row r="354" spans="1:16" s="2" customFormat="1" x14ac:dyDescent="0.2">
      <c r="A354" s="15"/>
      <c r="F354" s="18"/>
      <c r="G354" s="18"/>
      <c r="H354" s="4"/>
      <c r="I354" s="4"/>
      <c r="J354" s="3"/>
      <c r="K354" s="3"/>
      <c r="L354" s="5"/>
      <c r="M354" s="3"/>
      <c r="O354" s="3"/>
      <c r="P354" s="3"/>
    </row>
    <row r="355" spans="1:16" s="2" customFormat="1" x14ac:dyDescent="0.2">
      <c r="A355" s="15"/>
      <c r="F355" s="18"/>
      <c r="G355" s="18"/>
      <c r="H355" s="4"/>
      <c r="I355" s="4"/>
      <c r="J355" s="3"/>
      <c r="K355" s="3"/>
      <c r="L355" s="5"/>
      <c r="M355" s="3"/>
      <c r="O355" s="3"/>
      <c r="P355" s="3"/>
    </row>
    <row r="356" spans="1:16" s="2" customFormat="1" x14ac:dyDescent="0.2">
      <c r="A356" s="15"/>
      <c r="F356" s="18"/>
      <c r="G356" s="18"/>
      <c r="H356" s="4"/>
      <c r="I356" s="4"/>
      <c r="J356" s="3"/>
      <c r="K356" s="3"/>
      <c r="L356" s="5"/>
      <c r="M356" s="3"/>
      <c r="O356" s="3"/>
      <c r="P356" s="3"/>
    </row>
    <row r="357" spans="1:16" s="2" customFormat="1" x14ac:dyDescent="0.2">
      <c r="A357" s="15"/>
      <c r="F357" s="18"/>
      <c r="G357" s="18"/>
      <c r="H357" s="4"/>
      <c r="I357" s="4"/>
      <c r="J357" s="3"/>
      <c r="K357" s="3"/>
      <c r="L357" s="5"/>
      <c r="M357" s="3"/>
      <c r="O357" s="3"/>
      <c r="P357" s="3"/>
    </row>
    <row r="358" spans="1:16" s="2" customFormat="1" x14ac:dyDescent="0.2">
      <c r="A358" s="15"/>
      <c r="F358" s="18"/>
      <c r="G358" s="18"/>
      <c r="H358" s="4"/>
      <c r="I358" s="4"/>
      <c r="J358" s="3"/>
      <c r="K358" s="3"/>
      <c r="L358" s="5"/>
      <c r="M358" s="3"/>
      <c r="O358" s="3"/>
      <c r="P358" s="3"/>
    </row>
    <row r="359" spans="1:16" s="2" customFormat="1" x14ac:dyDescent="0.2">
      <c r="A359" s="15"/>
      <c r="F359" s="18"/>
      <c r="G359" s="18"/>
      <c r="H359" s="4"/>
      <c r="I359" s="4"/>
      <c r="J359" s="3"/>
      <c r="K359" s="3"/>
      <c r="L359" s="5"/>
      <c r="M359" s="3"/>
      <c r="O359" s="3"/>
      <c r="P359" s="3"/>
    </row>
    <row r="360" spans="1:16" s="2" customFormat="1" x14ac:dyDescent="0.2">
      <c r="A360" s="15"/>
      <c r="F360" s="18"/>
      <c r="G360" s="18"/>
      <c r="H360" s="4"/>
      <c r="I360" s="4"/>
      <c r="J360" s="3"/>
      <c r="K360" s="3"/>
      <c r="L360" s="5"/>
      <c r="M360" s="3"/>
      <c r="O360" s="3"/>
      <c r="P360" s="3"/>
    </row>
    <row r="361" spans="1:16" s="2" customFormat="1" x14ac:dyDescent="0.2">
      <c r="A361" s="15"/>
      <c r="F361" s="18"/>
      <c r="G361" s="18"/>
      <c r="H361" s="4"/>
      <c r="I361" s="4"/>
      <c r="J361" s="3"/>
      <c r="K361" s="3"/>
      <c r="L361" s="5"/>
      <c r="M361" s="3"/>
      <c r="O361" s="3"/>
      <c r="P361" s="3"/>
    </row>
    <row r="362" spans="1:16" s="2" customFormat="1" x14ac:dyDescent="0.2">
      <c r="A362" s="15"/>
      <c r="F362" s="18"/>
      <c r="G362" s="18"/>
      <c r="H362" s="4"/>
      <c r="I362" s="4"/>
      <c r="J362" s="3"/>
      <c r="K362" s="3"/>
      <c r="L362" s="5"/>
      <c r="M362" s="3"/>
      <c r="O362" s="3"/>
      <c r="P362" s="3"/>
    </row>
    <row r="363" spans="1:16" s="2" customFormat="1" x14ac:dyDescent="0.2">
      <c r="A363" s="15"/>
      <c r="F363" s="18"/>
      <c r="G363" s="18"/>
      <c r="H363" s="4"/>
      <c r="I363" s="4"/>
      <c r="J363" s="3"/>
      <c r="K363" s="3"/>
      <c r="L363" s="5"/>
      <c r="M363" s="3"/>
      <c r="O363" s="3"/>
      <c r="P363" s="3"/>
    </row>
    <row r="364" spans="1:16" s="2" customFormat="1" x14ac:dyDescent="0.2">
      <c r="A364" s="15"/>
      <c r="F364" s="18"/>
      <c r="G364" s="18"/>
      <c r="H364" s="4"/>
      <c r="I364" s="4"/>
      <c r="J364" s="3"/>
      <c r="K364" s="3"/>
      <c r="L364" s="5"/>
      <c r="M364" s="3"/>
      <c r="O364" s="3"/>
      <c r="P364" s="3"/>
    </row>
    <row r="365" spans="1:16" s="2" customFormat="1" x14ac:dyDescent="0.2">
      <c r="A365" s="15"/>
      <c r="F365" s="18"/>
      <c r="G365" s="18"/>
      <c r="H365" s="4"/>
      <c r="I365" s="4"/>
      <c r="J365" s="3"/>
      <c r="K365" s="3"/>
      <c r="L365" s="5"/>
      <c r="M365" s="3"/>
      <c r="O365" s="3"/>
      <c r="P365" s="3"/>
    </row>
    <row r="366" spans="1:16" s="2" customFormat="1" x14ac:dyDescent="0.2">
      <c r="A366" s="15"/>
      <c r="F366" s="18"/>
      <c r="G366" s="18"/>
      <c r="H366" s="4"/>
      <c r="I366" s="4"/>
      <c r="J366" s="3"/>
      <c r="K366" s="3"/>
      <c r="L366" s="5"/>
      <c r="M366" s="3"/>
      <c r="O366" s="3"/>
      <c r="P366" s="3"/>
    </row>
    <row r="367" spans="1:16" s="2" customFormat="1" x14ac:dyDescent="0.2">
      <c r="A367" s="15"/>
      <c r="F367" s="18"/>
      <c r="G367" s="18"/>
      <c r="H367" s="4"/>
      <c r="I367" s="4"/>
      <c r="J367" s="3"/>
      <c r="K367" s="3"/>
      <c r="L367" s="5"/>
      <c r="M367" s="3"/>
      <c r="O367" s="3"/>
      <c r="P367" s="3"/>
    </row>
    <row r="368" spans="1:16" s="2" customFormat="1" x14ac:dyDescent="0.2">
      <c r="A368" s="15"/>
      <c r="F368" s="18"/>
      <c r="G368" s="18"/>
      <c r="H368" s="4"/>
      <c r="I368" s="4"/>
      <c r="J368" s="3"/>
      <c r="K368" s="3"/>
      <c r="L368" s="5"/>
      <c r="M368" s="3"/>
      <c r="O368" s="3"/>
      <c r="P368" s="3"/>
    </row>
    <row r="369" spans="1:16" s="2" customFormat="1" x14ac:dyDescent="0.2">
      <c r="A369" s="15"/>
      <c r="F369" s="18"/>
      <c r="G369" s="18"/>
      <c r="H369" s="4"/>
      <c r="I369" s="4"/>
      <c r="J369" s="3"/>
      <c r="K369" s="3"/>
      <c r="L369" s="5"/>
      <c r="M369" s="3"/>
      <c r="O369" s="3"/>
      <c r="P369" s="3"/>
    </row>
    <row r="370" spans="1:16" s="2" customFormat="1" x14ac:dyDescent="0.2">
      <c r="A370" s="15"/>
      <c r="F370" s="18"/>
      <c r="G370" s="18"/>
      <c r="H370" s="4"/>
      <c r="I370" s="4"/>
      <c r="J370" s="3"/>
      <c r="K370" s="3"/>
      <c r="L370" s="5"/>
      <c r="M370" s="3"/>
      <c r="O370" s="3"/>
      <c r="P370" s="3"/>
    </row>
    <row r="371" spans="1:16" s="2" customFormat="1" x14ac:dyDescent="0.2">
      <c r="A371" s="15"/>
      <c r="F371" s="18"/>
      <c r="G371" s="18"/>
      <c r="H371" s="4"/>
      <c r="I371" s="4"/>
      <c r="J371" s="3"/>
      <c r="K371" s="3"/>
      <c r="L371" s="5"/>
      <c r="M371" s="3"/>
      <c r="O371" s="3"/>
      <c r="P371" s="3"/>
    </row>
    <row r="372" spans="1:16" s="2" customFormat="1" x14ac:dyDescent="0.2">
      <c r="A372" s="15"/>
      <c r="F372" s="18"/>
      <c r="G372" s="18"/>
      <c r="H372" s="4"/>
      <c r="I372" s="4"/>
      <c r="J372" s="3"/>
      <c r="K372" s="3"/>
      <c r="L372" s="5"/>
      <c r="M372" s="3"/>
      <c r="O372" s="3"/>
      <c r="P372" s="3"/>
    </row>
    <row r="373" spans="1:16" s="2" customFormat="1" x14ac:dyDescent="0.2">
      <c r="A373" s="15"/>
      <c r="F373" s="18"/>
      <c r="G373" s="18"/>
      <c r="H373" s="4"/>
      <c r="I373" s="4"/>
      <c r="J373" s="3"/>
      <c r="K373" s="3"/>
      <c r="L373" s="5"/>
      <c r="M373" s="3"/>
      <c r="O373" s="3"/>
      <c r="P373" s="3"/>
    </row>
    <row r="374" spans="1:16" s="2" customFormat="1" x14ac:dyDescent="0.2">
      <c r="A374" s="15"/>
      <c r="F374" s="18"/>
      <c r="G374" s="18"/>
      <c r="H374" s="4"/>
      <c r="I374" s="4"/>
      <c r="J374" s="3"/>
      <c r="K374" s="3"/>
      <c r="L374" s="5"/>
      <c r="M374" s="3"/>
      <c r="O374" s="3"/>
      <c r="P374" s="3"/>
    </row>
    <row r="375" spans="1:16" s="2" customFormat="1" x14ac:dyDescent="0.2">
      <c r="A375" s="15"/>
      <c r="F375" s="18"/>
      <c r="G375" s="18"/>
      <c r="H375" s="4"/>
      <c r="I375" s="4"/>
      <c r="J375" s="3"/>
      <c r="K375" s="3"/>
      <c r="L375" s="5"/>
      <c r="M375" s="3"/>
      <c r="O375" s="3"/>
      <c r="P375" s="3"/>
    </row>
    <row r="376" spans="1:16" s="2" customFormat="1" x14ac:dyDescent="0.2">
      <c r="A376" s="15"/>
      <c r="F376" s="18"/>
      <c r="G376" s="18"/>
      <c r="H376" s="4"/>
      <c r="I376" s="4"/>
      <c r="J376" s="3"/>
      <c r="K376" s="3"/>
      <c r="L376" s="5"/>
      <c r="M376" s="3"/>
      <c r="O376" s="3"/>
      <c r="P376" s="3"/>
    </row>
    <row r="377" spans="1:16" s="2" customFormat="1" x14ac:dyDescent="0.2">
      <c r="A377" s="15"/>
      <c r="F377" s="18"/>
      <c r="G377" s="18"/>
      <c r="H377" s="4"/>
      <c r="I377" s="4"/>
      <c r="J377" s="3"/>
      <c r="K377" s="3"/>
      <c r="L377" s="5"/>
      <c r="M377" s="3"/>
      <c r="O377" s="3"/>
      <c r="P377" s="3"/>
    </row>
    <row r="378" spans="1:16" s="2" customFormat="1" x14ac:dyDescent="0.2">
      <c r="A378" s="15"/>
      <c r="F378" s="18"/>
      <c r="G378" s="18"/>
      <c r="H378" s="4"/>
      <c r="I378" s="4"/>
      <c r="J378" s="3"/>
      <c r="K378" s="3"/>
      <c r="L378" s="5"/>
      <c r="M378" s="3"/>
      <c r="O378" s="3"/>
      <c r="P378" s="3"/>
    </row>
    <row r="379" spans="1:16" s="2" customFormat="1" x14ac:dyDescent="0.2">
      <c r="A379" s="15"/>
      <c r="F379" s="18"/>
      <c r="G379" s="18"/>
      <c r="H379" s="4"/>
      <c r="I379" s="4"/>
      <c r="J379" s="3"/>
      <c r="K379" s="3"/>
      <c r="L379" s="5"/>
      <c r="M379" s="3"/>
      <c r="O379" s="3"/>
      <c r="P379" s="3"/>
    </row>
    <row r="380" spans="1:16" s="2" customFormat="1" x14ac:dyDescent="0.2">
      <c r="A380" s="15"/>
      <c r="F380" s="18"/>
      <c r="G380" s="18"/>
      <c r="H380" s="4"/>
      <c r="I380" s="4"/>
      <c r="J380" s="3"/>
      <c r="K380" s="3"/>
      <c r="L380" s="5"/>
      <c r="M380" s="3"/>
      <c r="O380" s="3"/>
      <c r="P380" s="3"/>
    </row>
    <row r="381" spans="1:16" s="2" customFormat="1" x14ac:dyDescent="0.2">
      <c r="A381" s="15"/>
      <c r="F381" s="18"/>
      <c r="G381" s="18"/>
      <c r="H381" s="4"/>
      <c r="I381" s="4"/>
      <c r="J381" s="3"/>
      <c r="K381" s="3"/>
      <c r="L381" s="5"/>
      <c r="M381" s="3"/>
      <c r="O381" s="3"/>
      <c r="P381" s="3"/>
    </row>
    <row r="382" spans="1:16" s="2" customFormat="1" x14ac:dyDescent="0.2">
      <c r="A382" s="15"/>
      <c r="F382" s="18"/>
      <c r="G382" s="18"/>
      <c r="H382" s="4"/>
      <c r="I382" s="4"/>
      <c r="J382" s="3"/>
      <c r="K382" s="3"/>
      <c r="L382" s="5"/>
      <c r="M382" s="3"/>
      <c r="O382" s="3"/>
      <c r="P382" s="3"/>
    </row>
    <row r="383" spans="1:16" s="2" customFormat="1" x14ac:dyDescent="0.2">
      <c r="A383" s="15"/>
      <c r="F383" s="18"/>
      <c r="G383" s="18"/>
      <c r="H383" s="4"/>
      <c r="I383" s="4"/>
      <c r="J383" s="3"/>
      <c r="K383" s="3"/>
      <c r="L383" s="5"/>
      <c r="M383" s="3"/>
      <c r="O383" s="3"/>
      <c r="P383" s="3"/>
    </row>
    <row r="389" spans="1:16" s="2" customFormat="1" x14ac:dyDescent="0.2">
      <c r="A389" s="15"/>
      <c r="F389" s="18"/>
      <c r="G389" s="18"/>
      <c r="H389" s="4"/>
      <c r="I389" s="4"/>
      <c r="J389" s="3"/>
      <c r="K389" s="3"/>
      <c r="L389" s="5"/>
      <c r="M389" s="3"/>
      <c r="O389" s="3"/>
      <c r="P389" s="3"/>
    </row>
    <row r="390" spans="1:16" s="2" customFormat="1" x14ac:dyDescent="0.2">
      <c r="A390" s="15"/>
      <c r="F390" s="18"/>
      <c r="G390" s="18"/>
      <c r="H390" s="4"/>
      <c r="I390" s="4"/>
      <c r="J390" s="3"/>
      <c r="K390" s="3"/>
      <c r="L390" s="5"/>
      <c r="M390" s="3"/>
      <c r="O390" s="3"/>
      <c r="P390" s="3"/>
    </row>
    <row r="391" spans="1:16" s="2" customFormat="1" x14ac:dyDescent="0.2">
      <c r="A391" s="15"/>
      <c r="F391" s="18"/>
      <c r="G391" s="18"/>
      <c r="H391" s="4"/>
      <c r="I391" s="4"/>
      <c r="J391" s="3"/>
      <c r="K391" s="3"/>
      <c r="L391" s="5"/>
      <c r="M391" s="3"/>
      <c r="O391" s="3"/>
      <c r="P391" s="3"/>
    </row>
    <row r="396" spans="1:16" s="2" customFormat="1" x14ac:dyDescent="0.2">
      <c r="A396" s="15"/>
      <c r="F396" s="18"/>
      <c r="G396" s="18"/>
      <c r="H396" s="4"/>
      <c r="I396" s="4"/>
      <c r="J396" s="3"/>
      <c r="K396" s="3"/>
      <c r="L396" s="5"/>
      <c r="M396" s="3"/>
      <c r="O396" s="3"/>
      <c r="P396" s="3"/>
    </row>
  </sheetData>
  <sheetProtection algorithmName="SHA-512" hashValue="XHz2QfIX8jLVMA+cOYhxx+rIV5Tsu7R9QBHWBz3iUe7n2sVYe5WCKRFvEgZPp9AUE/aLboPz1eE6l/AZh9ld7A==" saltValue="GJ3gkTfMvo0KnFWePOoQbQ==" spinCount="100000" sheet="1" objects="1" scenarios="1" formatCells="0" formatRows="0" deleteRows="0"/>
  <mergeCells count="7">
    <mergeCell ref="A1:J1"/>
    <mergeCell ref="A11:C11"/>
    <mergeCell ref="E11:F11"/>
    <mergeCell ref="H11:I11"/>
    <mergeCell ref="A7:J7"/>
    <mergeCell ref="A8:J8"/>
    <mergeCell ref="A9:J9"/>
  </mergeCells>
  <pageMargins left="0.7" right="0.7" top="0.75" bottom="0.75" header="0.3" footer="0.3"/>
  <pageSetup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C5925-54D7-4B91-8FA4-ACADED4DE266}">
  <dimension ref="A1:P396"/>
  <sheetViews>
    <sheetView zoomScaleNormal="100" workbookViewId="0">
      <selection sqref="A1:J1"/>
    </sheetView>
  </sheetViews>
  <sheetFormatPr defaultColWidth="8.83203125" defaultRowHeight="12.75" x14ac:dyDescent="0.2"/>
  <cols>
    <col min="1" max="1" width="31.6640625" style="13" customWidth="1"/>
    <col min="2" max="2" width="16.33203125" style="2" customWidth="1"/>
    <col min="3" max="3" width="16.1640625" style="2" customWidth="1"/>
    <col min="4" max="4" width="12.6640625" style="2" customWidth="1"/>
    <col min="5" max="5" width="25.33203125" style="2" customWidth="1"/>
    <col min="6" max="6" width="23.33203125" style="18" customWidth="1"/>
    <col min="7" max="7" width="9.33203125" style="18" customWidth="1"/>
    <col min="8" max="8" width="9" style="23" customWidth="1"/>
    <col min="9" max="9" width="8.1640625" style="23" customWidth="1"/>
    <col min="10" max="10" width="15.6640625" style="16" customWidth="1"/>
    <col min="11" max="11" width="17.6640625" style="16" customWidth="1"/>
    <col min="12" max="12" width="27.33203125" style="5" customWidth="1"/>
    <col min="13" max="13" width="27.83203125" style="3" customWidth="1"/>
    <col min="14" max="14" width="15.83203125" style="2" customWidth="1"/>
    <col min="15" max="16384" width="8.83203125" style="3"/>
  </cols>
  <sheetData>
    <row r="1" spans="1:14" ht="20.100000000000001" customHeight="1" x14ac:dyDescent="0.2">
      <c r="A1" s="578" t="s">
        <v>681</v>
      </c>
      <c r="B1" s="578"/>
      <c r="C1" s="578"/>
      <c r="D1" s="578"/>
      <c r="E1" s="578"/>
      <c r="F1" s="578"/>
      <c r="G1" s="578"/>
      <c r="H1" s="578"/>
      <c r="I1" s="578"/>
      <c r="J1" s="578"/>
    </row>
    <row r="2" spans="1:14" ht="15.75" x14ac:dyDescent="0.25">
      <c r="A2" s="247" t="s">
        <v>725</v>
      </c>
      <c r="B2" s="394"/>
      <c r="C2" s="394"/>
      <c r="D2" s="394"/>
      <c r="E2" s="394"/>
      <c r="F2" s="395"/>
      <c r="G2" s="395"/>
      <c r="H2" s="258"/>
      <c r="I2" s="258"/>
      <c r="J2" s="259"/>
    </row>
    <row r="3" spans="1:14" ht="15.75" x14ac:dyDescent="0.25">
      <c r="A3" s="251" t="s">
        <v>682</v>
      </c>
      <c r="B3" s="396"/>
      <c r="C3" s="396"/>
      <c r="D3" s="396"/>
      <c r="E3" s="396"/>
      <c r="F3" s="397"/>
      <c r="G3" s="398"/>
      <c r="H3" s="399"/>
      <c r="I3" s="258"/>
      <c r="J3" s="259"/>
      <c r="L3" s="22"/>
    </row>
    <row r="4" spans="1:14" s="6" customFormat="1" ht="15.75" x14ac:dyDescent="0.25">
      <c r="A4" s="240" t="s">
        <v>683</v>
      </c>
      <c r="B4" s="256"/>
      <c r="C4" s="256"/>
      <c r="D4" s="256"/>
      <c r="E4" s="256"/>
      <c r="F4" s="257"/>
      <c r="G4" s="257"/>
      <c r="H4" s="258"/>
      <c r="I4" s="258"/>
      <c r="J4" s="259"/>
      <c r="K4" s="17"/>
      <c r="L4" s="22"/>
      <c r="N4" s="7"/>
    </row>
    <row r="5" spans="1:14" ht="63" hidden="1" x14ac:dyDescent="0.25">
      <c r="A5" s="400" t="s">
        <v>684</v>
      </c>
      <c r="B5" s="401" t="s">
        <v>731</v>
      </c>
      <c r="C5" s="400" t="s">
        <v>685</v>
      </c>
      <c r="D5" s="400" t="s">
        <v>227</v>
      </c>
      <c r="E5" s="400" t="s">
        <v>686</v>
      </c>
      <c r="F5" s="402"/>
      <c r="G5" s="402"/>
      <c r="H5" s="401" t="s">
        <v>687</v>
      </c>
      <c r="I5" s="258"/>
      <c r="J5" s="259"/>
      <c r="K5" s="25"/>
      <c r="L5" s="3"/>
      <c r="M5" s="8"/>
      <c r="N5" s="3"/>
    </row>
    <row r="6" spans="1:14" ht="15.75" hidden="1" x14ac:dyDescent="0.25">
      <c r="A6" s="403">
        <f>START!A10</f>
        <v>53.416666666666671</v>
      </c>
      <c r="B6" s="404">
        <f>START!B10</f>
        <v>18.87</v>
      </c>
      <c r="C6" s="405">
        <f>START!C10</f>
        <v>0.36</v>
      </c>
      <c r="D6" s="406">
        <f>START!F10</f>
        <v>15</v>
      </c>
      <c r="E6" s="407">
        <f>START!E10</f>
        <v>7</v>
      </c>
      <c r="F6" s="402"/>
      <c r="G6" s="402"/>
      <c r="H6" s="408">
        <f>START!I10</f>
        <v>29.4</v>
      </c>
      <c r="I6" s="258"/>
      <c r="J6" s="259"/>
      <c r="K6" s="25"/>
      <c r="L6" s="9"/>
      <c r="M6" s="10"/>
      <c r="N6" s="3"/>
    </row>
    <row r="7" spans="1:14" ht="33.950000000000003" customHeight="1" x14ac:dyDescent="0.2">
      <c r="A7" s="576" t="s">
        <v>714</v>
      </c>
      <c r="B7" s="576"/>
      <c r="C7" s="576"/>
      <c r="D7" s="576"/>
      <c r="E7" s="576"/>
      <c r="F7" s="576"/>
      <c r="G7" s="576"/>
      <c r="H7" s="576"/>
      <c r="I7" s="576"/>
      <c r="J7" s="576"/>
      <c r="K7" s="3"/>
    </row>
    <row r="8" spans="1:14" s="16" customFormat="1" ht="48" customHeight="1" x14ac:dyDescent="0.2">
      <c r="A8" s="577" t="s">
        <v>715</v>
      </c>
      <c r="B8" s="577"/>
      <c r="C8" s="577"/>
      <c r="D8" s="577"/>
      <c r="E8" s="577"/>
      <c r="F8" s="577"/>
      <c r="G8" s="577"/>
      <c r="H8" s="577"/>
      <c r="I8" s="577"/>
      <c r="J8" s="577"/>
      <c r="L8" s="25"/>
      <c r="N8" s="30"/>
    </row>
    <row r="9" spans="1:14" ht="15.75" x14ac:dyDescent="0.2">
      <c r="A9" s="576" t="s">
        <v>716</v>
      </c>
      <c r="B9" s="576"/>
      <c r="C9" s="576"/>
      <c r="D9" s="576"/>
      <c r="E9" s="576"/>
      <c r="F9" s="576"/>
      <c r="G9" s="576"/>
      <c r="H9" s="576"/>
      <c r="I9" s="576"/>
      <c r="J9" s="576"/>
      <c r="K9" s="3"/>
      <c r="N9" s="12"/>
    </row>
    <row r="10" spans="1:14" ht="15.75" x14ac:dyDescent="0.25">
      <c r="A10" s="409" t="s">
        <v>717</v>
      </c>
      <c r="B10" s="410"/>
      <c r="C10" s="411"/>
      <c r="D10" s="411"/>
      <c r="E10" s="410"/>
      <c r="F10" s="395"/>
      <c r="G10" s="395"/>
      <c r="H10" s="239"/>
      <c r="I10" s="239"/>
      <c r="J10" s="247"/>
      <c r="K10" s="3"/>
      <c r="N10" s="12"/>
    </row>
    <row r="11" spans="1:14" ht="26.1" customHeight="1" x14ac:dyDescent="0.25">
      <c r="A11" s="572" t="s">
        <v>179</v>
      </c>
      <c r="B11" s="573"/>
      <c r="C11" s="574"/>
      <c r="D11" s="249"/>
      <c r="E11" s="572" t="s">
        <v>187</v>
      </c>
      <c r="F11" s="574"/>
      <c r="G11" s="274"/>
      <c r="H11" s="579"/>
      <c r="I11" s="580"/>
      <c r="J11" s="412" t="s">
        <v>195</v>
      </c>
      <c r="K11" s="124"/>
      <c r="N11" s="3"/>
    </row>
    <row r="12" spans="1:14" ht="42.6" customHeight="1" x14ac:dyDescent="0.2">
      <c r="A12" s="276"/>
      <c r="B12" s="277"/>
      <c r="C12" s="278"/>
      <c r="D12" s="279"/>
      <c r="E12" s="280" t="s">
        <v>260</v>
      </c>
      <c r="F12" s="280" t="s">
        <v>259</v>
      </c>
      <c r="G12" s="281"/>
      <c r="H12" s="282"/>
      <c r="I12" s="413"/>
      <c r="J12" s="414" t="s">
        <v>267</v>
      </c>
      <c r="K12" s="125"/>
      <c r="N12" s="3"/>
    </row>
    <row r="13" spans="1:14" ht="48" x14ac:dyDescent="0.2">
      <c r="A13" s="284" t="s">
        <v>730</v>
      </c>
      <c r="B13" s="285" t="s">
        <v>189</v>
      </c>
      <c r="C13" s="286" t="s">
        <v>190</v>
      </c>
      <c r="D13" s="279"/>
      <c r="E13" s="287" t="s">
        <v>163</v>
      </c>
      <c r="F13" s="287" t="s">
        <v>222</v>
      </c>
      <c r="G13" s="288"/>
      <c r="H13" s="415"/>
      <c r="I13" s="416"/>
      <c r="J13" s="417" t="s">
        <v>193</v>
      </c>
      <c r="K13" s="126"/>
      <c r="L13" s="3"/>
      <c r="N13" s="3"/>
    </row>
    <row r="14" spans="1:14" ht="45" x14ac:dyDescent="0.25">
      <c r="A14" s="291" t="s">
        <v>204</v>
      </c>
      <c r="B14" s="292" t="s">
        <v>197</v>
      </c>
      <c r="C14" s="293" t="s">
        <v>0</v>
      </c>
      <c r="D14" s="294"/>
      <c r="E14" s="292" t="s">
        <v>197</v>
      </c>
      <c r="F14" s="293" t="s">
        <v>0</v>
      </c>
      <c r="G14" s="295"/>
      <c r="H14" s="310"/>
      <c r="I14" s="418"/>
      <c r="J14" s="419">
        <v>20</v>
      </c>
      <c r="K14" s="127"/>
      <c r="L14" s="3"/>
      <c r="N14" s="3"/>
    </row>
    <row r="15" spans="1:14" ht="45" x14ac:dyDescent="0.25">
      <c r="A15" s="291" t="s">
        <v>205</v>
      </c>
      <c r="B15" s="292" t="s">
        <v>197</v>
      </c>
      <c r="C15" s="293" t="s">
        <v>0</v>
      </c>
      <c r="D15" s="294"/>
      <c r="E15" s="292" t="s">
        <v>197</v>
      </c>
      <c r="F15" s="293" t="s">
        <v>0</v>
      </c>
      <c r="G15" s="295"/>
      <c r="H15" s="310"/>
      <c r="I15" s="420"/>
      <c r="J15" s="421" t="s">
        <v>0</v>
      </c>
      <c r="K15" s="128"/>
      <c r="L15" s="3"/>
      <c r="N15" s="3"/>
    </row>
    <row r="16" spans="1:14" ht="15" x14ac:dyDescent="0.25">
      <c r="A16" s="291" t="s">
        <v>1</v>
      </c>
      <c r="B16" s="298">
        <v>7970</v>
      </c>
      <c r="C16" s="293" t="s">
        <v>0</v>
      </c>
      <c r="D16" s="294"/>
      <c r="E16" s="298">
        <f>MIN(B16:C16)</f>
        <v>7970</v>
      </c>
      <c r="F16" s="298">
        <f>MIN(B16:C16)</f>
        <v>7970</v>
      </c>
      <c r="G16" s="299"/>
      <c r="H16" s="310"/>
      <c r="I16" s="420"/>
      <c r="J16" s="421" t="s">
        <v>0</v>
      </c>
      <c r="K16" s="128"/>
      <c r="L16" s="3"/>
      <c r="N16" s="3"/>
    </row>
    <row r="17" spans="1:14" ht="15" x14ac:dyDescent="0.25">
      <c r="A17" s="291" t="s">
        <v>2</v>
      </c>
      <c r="B17" s="293" t="s">
        <v>0</v>
      </c>
      <c r="C17" s="293" t="s">
        <v>0</v>
      </c>
      <c r="D17" s="294"/>
      <c r="E17" s="301" t="str">
        <f>C17</f>
        <v>--</v>
      </c>
      <c r="F17" s="293" t="s">
        <v>0</v>
      </c>
      <c r="G17" s="303"/>
      <c r="H17" s="341"/>
      <c r="I17" s="418"/>
      <c r="J17" s="421" t="s">
        <v>0</v>
      </c>
      <c r="K17" s="127"/>
      <c r="L17" s="3"/>
      <c r="N17" s="3"/>
    </row>
    <row r="18" spans="1:14" ht="15" x14ac:dyDescent="0.25">
      <c r="A18" s="291" t="s">
        <v>3</v>
      </c>
      <c r="B18" s="293" t="s">
        <v>0</v>
      </c>
      <c r="C18" s="293" t="s">
        <v>0</v>
      </c>
      <c r="D18" s="294"/>
      <c r="E18" s="293" t="s">
        <v>0</v>
      </c>
      <c r="F18" s="305" t="s">
        <v>0</v>
      </c>
      <c r="G18" s="306"/>
      <c r="H18" s="310"/>
      <c r="I18" s="422"/>
      <c r="J18" s="421" t="s">
        <v>0</v>
      </c>
      <c r="K18" s="129"/>
      <c r="L18" s="3"/>
      <c r="N18" s="3"/>
    </row>
    <row r="19" spans="1:14" ht="15" x14ac:dyDescent="0.25">
      <c r="A19" s="291" t="s">
        <v>4</v>
      </c>
      <c r="B19" s="293" t="s">
        <v>0</v>
      </c>
      <c r="C19" s="300">
        <v>0.65</v>
      </c>
      <c r="D19" s="294"/>
      <c r="E19" s="301">
        <f>MIN(B19:C19)</f>
        <v>0.65</v>
      </c>
      <c r="F19" s="302">
        <f>E19*A6</f>
        <v>34.720833333333339</v>
      </c>
      <c r="G19" s="303"/>
      <c r="H19" s="310"/>
      <c r="I19" s="423"/>
      <c r="J19" s="421" t="s">
        <v>0</v>
      </c>
      <c r="K19" s="130"/>
      <c r="L19" s="3"/>
      <c r="N19" s="3"/>
    </row>
    <row r="20" spans="1:14" ht="15" x14ac:dyDescent="0.25">
      <c r="A20" s="291" t="s">
        <v>5</v>
      </c>
      <c r="B20" s="293" t="s">
        <v>0</v>
      </c>
      <c r="C20" s="293" t="s">
        <v>0</v>
      </c>
      <c r="D20" s="294"/>
      <c r="E20" s="293" t="s">
        <v>0</v>
      </c>
      <c r="F20" s="309" t="s">
        <v>0</v>
      </c>
      <c r="G20" s="310"/>
      <c r="H20" s="424"/>
      <c r="I20" s="420"/>
      <c r="J20" s="421" t="s">
        <v>0</v>
      </c>
      <c r="K20" s="128"/>
      <c r="L20" s="3"/>
      <c r="N20" s="3"/>
    </row>
    <row r="21" spans="1:14" ht="24" x14ac:dyDescent="0.25">
      <c r="A21" s="291" t="s">
        <v>6</v>
      </c>
      <c r="B21" s="293" t="s">
        <v>0</v>
      </c>
      <c r="C21" s="293" t="s">
        <v>0</v>
      </c>
      <c r="D21" s="294"/>
      <c r="E21" s="309" t="s">
        <v>0</v>
      </c>
      <c r="F21" s="309" t="s">
        <v>0</v>
      </c>
      <c r="G21" s="310"/>
      <c r="H21" s="310"/>
      <c r="I21" s="420"/>
      <c r="J21" s="421" t="s">
        <v>0</v>
      </c>
      <c r="K21" s="128"/>
      <c r="L21" s="3"/>
      <c r="N21" s="3"/>
    </row>
    <row r="22" spans="1:14" ht="15" x14ac:dyDescent="0.25">
      <c r="A22" s="312" t="s">
        <v>305</v>
      </c>
      <c r="B22" s="293" t="s">
        <v>0</v>
      </c>
      <c r="C22" s="293" t="s">
        <v>0</v>
      </c>
      <c r="D22" s="294"/>
      <c r="E22" s="293" t="s">
        <v>0</v>
      </c>
      <c r="F22" s="293" t="s">
        <v>0</v>
      </c>
      <c r="G22" s="314"/>
      <c r="H22" s="351"/>
      <c r="I22" s="420"/>
      <c r="J22" s="421" t="s">
        <v>0</v>
      </c>
      <c r="K22" s="128"/>
      <c r="L22" s="3"/>
      <c r="N22" s="3"/>
    </row>
    <row r="23" spans="1:14" ht="24" x14ac:dyDescent="0.25">
      <c r="A23" s="312" t="s">
        <v>306</v>
      </c>
      <c r="B23" s="293" t="s">
        <v>0</v>
      </c>
      <c r="C23" s="293" t="s">
        <v>0</v>
      </c>
      <c r="D23" s="294"/>
      <c r="E23" s="293" t="s">
        <v>0</v>
      </c>
      <c r="F23" s="293" t="s">
        <v>0</v>
      </c>
      <c r="G23" s="314"/>
      <c r="H23" s="351"/>
      <c r="I23" s="420"/>
      <c r="J23" s="421" t="s">
        <v>0</v>
      </c>
      <c r="K23" s="128"/>
      <c r="L23" s="3"/>
      <c r="N23" s="3"/>
    </row>
    <row r="24" spans="1:14" ht="36" x14ac:dyDescent="0.25">
      <c r="A24" s="312" t="s">
        <v>307</v>
      </c>
      <c r="B24" s="293" t="s">
        <v>0</v>
      </c>
      <c r="C24" s="293" t="s">
        <v>0</v>
      </c>
      <c r="D24" s="294"/>
      <c r="E24" s="293" t="s">
        <v>0</v>
      </c>
      <c r="F24" s="293" t="s">
        <v>0</v>
      </c>
      <c r="G24" s="314"/>
      <c r="H24" s="351"/>
      <c r="I24" s="420"/>
      <c r="J24" s="421" t="s">
        <v>0</v>
      </c>
      <c r="K24" s="128"/>
      <c r="L24" s="3"/>
      <c r="N24" s="3"/>
    </row>
    <row r="25" spans="1:14" ht="15" x14ac:dyDescent="0.25">
      <c r="A25" s="312" t="s">
        <v>308</v>
      </c>
      <c r="B25" s="293" t="s">
        <v>0</v>
      </c>
      <c r="C25" s="293" t="s">
        <v>0</v>
      </c>
      <c r="D25" s="294"/>
      <c r="E25" s="293" t="s">
        <v>0</v>
      </c>
      <c r="F25" s="309" t="s">
        <v>0</v>
      </c>
      <c r="G25" s="310"/>
      <c r="H25" s="310"/>
      <c r="I25" s="420"/>
      <c r="J25" s="421" t="s">
        <v>0</v>
      </c>
      <c r="K25" s="128"/>
      <c r="L25" s="3"/>
      <c r="N25" s="3"/>
    </row>
    <row r="26" spans="1:14" ht="26.25" x14ac:dyDescent="0.25">
      <c r="A26" s="312" t="s">
        <v>636</v>
      </c>
      <c r="B26" s="293" t="s">
        <v>0</v>
      </c>
      <c r="C26" s="293" t="s">
        <v>0</v>
      </c>
      <c r="D26" s="294"/>
      <c r="E26" s="293" t="s">
        <v>0</v>
      </c>
      <c r="F26" s="293" t="s">
        <v>0</v>
      </c>
      <c r="G26" s="314"/>
      <c r="H26" s="351"/>
      <c r="I26" s="420"/>
      <c r="J26" s="421" t="s">
        <v>0</v>
      </c>
      <c r="K26" s="128"/>
      <c r="L26" s="3"/>
      <c r="N26" s="3"/>
    </row>
    <row r="27" spans="1:14" ht="26.25" x14ac:dyDescent="0.25">
      <c r="A27" s="312" t="s">
        <v>637</v>
      </c>
      <c r="B27" s="293" t="s">
        <v>0</v>
      </c>
      <c r="C27" s="293" t="s">
        <v>0</v>
      </c>
      <c r="D27" s="294"/>
      <c r="E27" s="293" t="s">
        <v>0</v>
      </c>
      <c r="F27" s="293" t="s">
        <v>0</v>
      </c>
      <c r="G27" s="314"/>
      <c r="H27" s="351"/>
      <c r="I27" s="420"/>
      <c r="J27" s="421" t="s">
        <v>0</v>
      </c>
      <c r="K27" s="128"/>
      <c r="L27" s="3"/>
      <c r="N27" s="3"/>
    </row>
    <row r="28" spans="1:14" ht="15" x14ac:dyDescent="0.25">
      <c r="A28" s="312" t="s">
        <v>309</v>
      </c>
      <c r="B28" s="293" t="s">
        <v>0</v>
      </c>
      <c r="C28" s="293" t="s">
        <v>0</v>
      </c>
      <c r="D28" s="294"/>
      <c r="E28" s="293" t="s">
        <v>0</v>
      </c>
      <c r="F28" s="293" t="s">
        <v>0</v>
      </c>
      <c r="G28" s="314"/>
      <c r="H28" s="351"/>
      <c r="I28" s="420"/>
      <c r="J28" s="421" t="s">
        <v>0</v>
      </c>
      <c r="K28" s="128"/>
      <c r="L28" s="3"/>
      <c r="N28" s="3"/>
    </row>
    <row r="29" spans="1:14" ht="38.25" x14ac:dyDescent="0.25">
      <c r="A29" s="312" t="s">
        <v>638</v>
      </c>
      <c r="B29" s="293" t="s">
        <v>0</v>
      </c>
      <c r="C29" s="293" t="s">
        <v>0</v>
      </c>
      <c r="D29" s="294"/>
      <c r="E29" s="293" t="s">
        <v>0</v>
      </c>
      <c r="F29" s="293" t="s">
        <v>0</v>
      </c>
      <c r="G29" s="314"/>
      <c r="H29" s="351"/>
      <c r="I29" s="420"/>
      <c r="J29" s="421" t="s">
        <v>0</v>
      </c>
      <c r="K29" s="128"/>
      <c r="L29" s="3"/>
      <c r="N29" s="3"/>
    </row>
    <row r="30" spans="1:14" ht="15" x14ac:dyDescent="0.25">
      <c r="A30" s="312" t="s">
        <v>310</v>
      </c>
      <c r="B30" s="293" t="s">
        <v>0</v>
      </c>
      <c r="C30" s="293" t="s">
        <v>0</v>
      </c>
      <c r="D30" s="294"/>
      <c r="E30" s="293" t="s">
        <v>0</v>
      </c>
      <c r="F30" s="293" t="s">
        <v>0</v>
      </c>
      <c r="G30" s="314"/>
      <c r="H30" s="351"/>
      <c r="I30" s="420"/>
      <c r="J30" s="421" t="s">
        <v>0</v>
      </c>
      <c r="K30" s="128"/>
      <c r="L30" s="3"/>
      <c r="N30" s="3"/>
    </row>
    <row r="31" spans="1:14" ht="15" x14ac:dyDescent="0.25">
      <c r="A31" s="312" t="s">
        <v>311</v>
      </c>
      <c r="B31" s="293" t="s">
        <v>0</v>
      </c>
      <c r="C31" s="293" t="s">
        <v>0</v>
      </c>
      <c r="D31" s="294"/>
      <c r="E31" s="293" t="s">
        <v>0</v>
      </c>
      <c r="F31" s="293" t="s">
        <v>0</v>
      </c>
      <c r="G31" s="314"/>
      <c r="H31" s="351"/>
      <c r="I31" s="420"/>
      <c r="J31" s="421" t="s">
        <v>0</v>
      </c>
      <c r="K31" s="128"/>
      <c r="L31" s="3"/>
      <c r="N31" s="3"/>
    </row>
    <row r="32" spans="1:14" ht="24" x14ac:dyDescent="0.25">
      <c r="A32" s="312" t="s">
        <v>312</v>
      </c>
      <c r="B32" s="293" t="s">
        <v>0</v>
      </c>
      <c r="C32" s="293" t="s">
        <v>0</v>
      </c>
      <c r="D32" s="294"/>
      <c r="E32" s="293" t="s">
        <v>0</v>
      </c>
      <c r="F32" s="293" t="s">
        <v>0</v>
      </c>
      <c r="G32" s="314"/>
      <c r="H32" s="351"/>
      <c r="I32" s="420"/>
      <c r="J32" s="421" t="s">
        <v>0</v>
      </c>
      <c r="K32" s="128"/>
      <c r="L32" s="3"/>
      <c r="N32" s="3"/>
    </row>
    <row r="33" spans="1:14" ht="15" x14ac:dyDescent="0.25">
      <c r="A33" s="312" t="s">
        <v>313</v>
      </c>
      <c r="B33" s="293" t="s">
        <v>0</v>
      </c>
      <c r="C33" s="293" t="s">
        <v>0</v>
      </c>
      <c r="D33" s="294"/>
      <c r="E33" s="293" t="s">
        <v>0</v>
      </c>
      <c r="F33" s="309" t="s">
        <v>0</v>
      </c>
      <c r="G33" s="310"/>
      <c r="H33" s="310"/>
      <c r="I33" s="420"/>
      <c r="J33" s="421" t="s">
        <v>0</v>
      </c>
      <c r="K33" s="128"/>
      <c r="L33" s="3"/>
      <c r="N33" s="3"/>
    </row>
    <row r="34" spans="1:14" ht="38.25" x14ac:dyDescent="0.25">
      <c r="A34" s="312" t="s">
        <v>639</v>
      </c>
      <c r="B34" s="293" t="s">
        <v>0</v>
      </c>
      <c r="C34" s="293" t="s">
        <v>0</v>
      </c>
      <c r="D34" s="294"/>
      <c r="E34" s="293" t="s">
        <v>0</v>
      </c>
      <c r="F34" s="293" t="s">
        <v>0</v>
      </c>
      <c r="G34" s="314"/>
      <c r="H34" s="351"/>
      <c r="I34" s="420"/>
      <c r="J34" s="421" t="s">
        <v>0</v>
      </c>
      <c r="K34" s="128"/>
      <c r="L34" s="3"/>
      <c r="N34" s="3"/>
    </row>
    <row r="35" spans="1:14" ht="15" x14ac:dyDescent="0.25">
      <c r="A35" s="312" t="s">
        <v>314</v>
      </c>
      <c r="B35" s="293" t="s">
        <v>0</v>
      </c>
      <c r="C35" s="293" t="s">
        <v>0</v>
      </c>
      <c r="D35" s="294"/>
      <c r="E35" s="293" t="s">
        <v>0</v>
      </c>
      <c r="F35" s="293" t="s">
        <v>0</v>
      </c>
      <c r="G35" s="314"/>
      <c r="H35" s="351"/>
      <c r="I35" s="420"/>
      <c r="J35" s="421" t="s">
        <v>0</v>
      </c>
      <c r="K35" s="128"/>
      <c r="L35" s="3"/>
      <c r="N35" s="3"/>
    </row>
    <row r="36" spans="1:14" ht="26.25" x14ac:dyDescent="0.25">
      <c r="A36" s="312" t="s">
        <v>640</v>
      </c>
      <c r="B36" s="293" t="s">
        <v>0</v>
      </c>
      <c r="C36" s="293" t="s">
        <v>0</v>
      </c>
      <c r="D36" s="294"/>
      <c r="E36" s="293" t="s">
        <v>0</v>
      </c>
      <c r="F36" s="293" t="s">
        <v>0</v>
      </c>
      <c r="G36" s="314"/>
      <c r="H36" s="351"/>
      <c r="I36" s="420"/>
      <c r="J36" s="421" t="s">
        <v>0</v>
      </c>
      <c r="K36" s="128"/>
      <c r="L36" s="3"/>
      <c r="N36" s="3"/>
    </row>
    <row r="37" spans="1:14" ht="15" x14ac:dyDescent="0.25">
      <c r="A37" s="312" t="s">
        <v>315</v>
      </c>
      <c r="B37" s="293" t="s">
        <v>0</v>
      </c>
      <c r="C37" s="293" t="s">
        <v>0</v>
      </c>
      <c r="D37" s="294"/>
      <c r="E37" s="293" t="s">
        <v>0</v>
      </c>
      <c r="F37" s="293" t="s">
        <v>0</v>
      </c>
      <c r="G37" s="314"/>
      <c r="H37" s="351"/>
      <c r="I37" s="420"/>
      <c r="J37" s="421" t="s">
        <v>0</v>
      </c>
      <c r="K37" s="128"/>
      <c r="L37" s="3"/>
      <c r="N37" s="3"/>
    </row>
    <row r="38" spans="1:14" ht="24" x14ac:dyDescent="0.25">
      <c r="A38" s="312" t="s">
        <v>316</v>
      </c>
      <c r="B38" s="293" t="s">
        <v>0</v>
      </c>
      <c r="C38" s="293" t="s">
        <v>0</v>
      </c>
      <c r="D38" s="294"/>
      <c r="E38" s="293" t="s">
        <v>0</v>
      </c>
      <c r="F38" s="293" t="s">
        <v>0</v>
      </c>
      <c r="G38" s="314"/>
      <c r="H38" s="351"/>
      <c r="I38" s="420"/>
      <c r="J38" s="421" t="s">
        <v>0</v>
      </c>
      <c r="K38" s="128"/>
      <c r="L38" s="3"/>
      <c r="N38" s="3"/>
    </row>
    <row r="39" spans="1:14" ht="26.25" x14ac:dyDescent="0.25">
      <c r="A39" s="312" t="s">
        <v>641</v>
      </c>
      <c r="B39" s="293" t="s">
        <v>0</v>
      </c>
      <c r="C39" s="293" t="s">
        <v>0</v>
      </c>
      <c r="D39" s="294"/>
      <c r="E39" s="293" t="s">
        <v>0</v>
      </c>
      <c r="F39" s="293" t="s">
        <v>0</v>
      </c>
      <c r="G39" s="314"/>
      <c r="H39" s="425"/>
      <c r="I39" s="420"/>
      <c r="J39" s="421" t="s">
        <v>0</v>
      </c>
      <c r="K39" s="128"/>
      <c r="L39" s="3"/>
      <c r="N39" s="3"/>
    </row>
    <row r="40" spans="1:14" ht="57.75" x14ac:dyDescent="0.25">
      <c r="A40" s="291" t="s">
        <v>288</v>
      </c>
      <c r="B40" s="309" t="s">
        <v>0</v>
      </c>
      <c r="C40" s="309">
        <f>AmmSWCrit!E142</f>
        <v>31.68</v>
      </c>
      <c r="D40" s="316"/>
      <c r="E40" s="309">
        <f>C40</f>
        <v>31.68</v>
      </c>
      <c r="F40" s="309">
        <f>C40*A6</f>
        <v>1692.2400000000002</v>
      </c>
      <c r="G40" s="310"/>
      <c r="H40" s="310"/>
      <c r="I40" s="420"/>
      <c r="J40" s="421" t="s">
        <v>0</v>
      </c>
      <c r="K40" s="128"/>
      <c r="L40" s="3"/>
      <c r="N40" s="3"/>
    </row>
    <row r="41" spans="1:14" ht="57.75" x14ac:dyDescent="0.25">
      <c r="A41" s="291" t="s">
        <v>289</v>
      </c>
      <c r="B41" s="426" t="s">
        <v>0</v>
      </c>
      <c r="C41" s="309">
        <v>0.23300000000000001</v>
      </c>
      <c r="D41" s="316"/>
      <c r="E41" s="426">
        <f>C41</f>
        <v>0.23300000000000001</v>
      </c>
      <c r="F41" s="510">
        <f>C41*A6</f>
        <v>12.446083333333336</v>
      </c>
      <c r="G41" s="310"/>
      <c r="H41" s="310"/>
      <c r="I41" s="420"/>
      <c r="J41" s="421" t="s">
        <v>0</v>
      </c>
      <c r="K41" s="128"/>
      <c r="L41" s="3"/>
      <c r="N41" s="3"/>
    </row>
    <row r="42" spans="1:14" ht="45" x14ac:dyDescent="0.25">
      <c r="A42" s="291" t="s">
        <v>206</v>
      </c>
      <c r="B42" s="292" t="s">
        <v>197</v>
      </c>
      <c r="C42" s="292" t="s">
        <v>197</v>
      </c>
      <c r="D42" s="294"/>
      <c r="E42" s="292" t="s">
        <v>197</v>
      </c>
      <c r="F42" s="292" t="s">
        <v>197</v>
      </c>
      <c r="G42" s="310"/>
      <c r="H42" s="310"/>
      <c r="I42" s="418"/>
      <c r="J42" s="421" t="s">
        <v>0</v>
      </c>
      <c r="K42" s="127"/>
      <c r="L42" s="3"/>
      <c r="N42" s="3"/>
    </row>
    <row r="43" spans="1:14" ht="15" x14ac:dyDescent="0.25">
      <c r="A43" s="291" t="s">
        <v>17</v>
      </c>
      <c r="B43" s="301">
        <v>206</v>
      </c>
      <c r="C43" s="293" t="s">
        <v>0</v>
      </c>
      <c r="D43" s="294"/>
      <c r="E43" s="301">
        <f>MIN(B43:C43)</f>
        <v>206</v>
      </c>
      <c r="F43" s="318">
        <f>E43</f>
        <v>206</v>
      </c>
      <c r="G43" s="319"/>
      <c r="H43" s="310"/>
      <c r="I43" s="418"/>
      <c r="J43" s="421" t="s">
        <v>0</v>
      </c>
      <c r="K43" s="131"/>
      <c r="L43" s="3"/>
      <c r="N43" s="3"/>
    </row>
    <row r="44" spans="1:14" ht="15" x14ac:dyDescent="0.2">
      <c r="A44" s="291" t="s">
        <v>18</v>
      </c>
      <c r="B44" s="301">
        <v>104</v>
      </c>
      <c r="C44" s="300">
        <v>69</v>
      </c>
      <c r="D44" s="320" t="s">
        <v>0</v>
      </c>
      <c r="E44" s="301">
        <f>MIN(B44:C44)</f>
        <v>69</v>
      </c>
      <c r="F44" s="318">
        <f>MIN(C44*A6,B44)</f>
        <v>104</v>
      </c>
      <c r="G44" s="319"/>
      <c r="H44" s="310"/>
      <c r="I44" s="427"/>
      <c r="J44" s="421" t="s">
        <v>0</v>
      </c>
      <c r="K44" s="129"/>
      <c r="L44" s="3"/>
      <c r="N44" s="3"/>
    </row>
    <row r="45" spans="1:14" ht="15" x14ac:dyDescent="0.25">
      <c r="A45" s="291" t="s">
        <v>185</v>
      </c>
      <c r="B45" s="293" t="s">
        <v>0</v>
      </c>
      <c r="C45" s="293" t="s">
        <v>0</v>
      </c>
      <c r="D45" s="294"/>
      <c r="E45" s="293" t="s">
        <v>0</v>
      </c>
      <c r="F45" s="309" t="s">
        <v>0</v>
      </c>
      <c r="G45" s="310"/>
      <c r="H45" s="341"/>
      <c r="I45" s="420"/>
      <c r="J45" s="421" t="s">
        <v>0</v>
      </c>
      <c r="K45" s="128"/>
      <c r="L45" s="3"/>
      <c r="N45" s="3"/>
    </row>
    <row r="46" spans="1:14" s="16" customFormat="1" ht="37.5" x14ac:dyDescent="0.2">
      <c r="A46" s="322" t="s">
        <v>214</v>
      </c>
      <c r="B46" s="293" t="s">
        <v>0</v>
      </c>
      <c r="C46" s="309" t="s">
        <v>213</v>
      </c>
      <c r="D46" s="323"/>
      <c r="E46" s="309">
        <v>410</v>
      </c>
      <c r="F46" s="309">
        <v>410</v>
      </c>
      <c r="G46" s="310"/>
      <c r="H46" s="310"/>
      <c r="I46" s="420"/>
      <c r="J46" s="421" t="s">
        <v>0</v>
      </c>
      <c r="K46" s="128"/>
    </row>
    <row r="47" spans="1:14" s="16" customFormat="1" ht="37.5" x14ac:dyDescent="0.2">
      <c r="A47" s="322" t="s">
        <v>215</v>
      </c>
      <c r="B47" s="293" t="s">
        <v>0</v>
      </c>
      <c r="C47" s="309" t="s">
        <v>216</v>
      </c>
      <c r="D47" s="323"/>
      <c r="E47" s="309">
        <v>130</v>
      </c>
      <c r="F47" s="309">
        <v>130</v>
      </c>
      <c r="G47" s="310"/>
      <c r="H47" s="310"/>
      <c r="I47" s="420"/>
      <c r="J47" s="421" t="s">
        <v>0</v>
      </c>
      <c r="K47" s="128"/>
    </row>
    <row r="48" spans="1:14" ht="15" x14ac:dyDescent="0.25">
      <c r="A48" s="291" t="s">
        <v>19</v>
      </c>
      <c r="B48" s="293" t="s">
        <v>0</v>
      </c>
      <c r="C48" s="293" t="s">
        <v>0</v>
      </c>
      <c r="D48" s="294"/>
      <c r="E48" s="293" t="s">
        <v>0</v>
      </c>
      <c r="F48" s="309" t="s">
        <v>0</v>
      </c>
      <c r="G48" s="310"/>
      <c r="H48" s="310"/>
      <c r="I48" s="420"/>
      <c r="J48" s="421" t="s">
        <v>0</v>
      </c>
      <c r="K48" s="132"/>
      <c r="L48" s="3"/>
      <c r="N48" s="3"/>
    </row>
    <row r="49" spans="1:14" ht="45" x14ac:dyDescent="0.25">
      <c r="A49" s="291" t="s">
        <v>20</v>
      </c>
      <c r="B49" s="324">
        <v>5</v>
      </c>
      <c r="C49" s="292" t="s">
        <v>210</v>
      </c>
      <c r="D49" s="294"/>
      <c r="E49" s="324">
        <v>5</v>
      </c>
      <c r="F49" s="324">
        <v>5</v>
      </c>
      <c r="G49" s="303"/>
      <c r="H49" s="310"/>
      <c r="I49" s="420"/>
      <c r="J49" s="421" t="s">
        <v>0</v>
      </c>
      <c r="K49" s="128"/>
      <c r="L49" s="3"/>
      <c r="N49" s="3"/>
    </row>
    <row r="50" spans="1:14" ht="15" x14ac:dyDescent="0.25">
      <c r="A50" s="291" t="s">
        <v>22</v>
      </c>
      <c r="B50" s="293" t="s">
        <v>0</v>
      </c>
      <c r="C50" s="293" t="s">
        <v>0</v>
      </c>
      <c r="D50" s="316"/>
      <c r="E50" s="293" t="s">
        <v>0</v>
      </c>
      <c r="F50" s="309" t="s">
        <v>0</v>
      </c>
      <c r="G50" s="310"/>
      <c r="H50" s="310"/>
      <c r="I50" s="428"/>
      <c r="J50" s="421" t="s">
        <v>0</v>
      </c>
      <c r="K50" s="133"/>
      <c r="L50" s="3"/>
      <c r="N50" s="3"/>
    </row>
    <row r="51" spans="1:14" ht="45" x14ac:dyDescent="0.25">
      <c r="A51" s="291" t="s">
        <v>23</v>
      </c>
      <c r="B51" s="292" t="s">
        <v>208</v>
      </c>
      <c r="C51" s="292" t="s">
        <v>208</v>
      </c>
      <c r="D51" s="294"/>
      <c r="E51" s="292" t="s">
        <v>208</v>
      </c>
      <c r="F51" s="292" t="s">
        <v>208</v>
      </c>
      <c r="G51" s="310"/>
      <c r="H51" s="310"/>
      <c r="I51" s="429"/>
      <c r="J51" s="421" t="s">
        <v>0</v>
      </c>
      <c r="K51" s="134"/>
      <c r="L51" s="3"/>
      <c r="N51" s="3"/>
    </row>
    <row r="52" spans="1:14" ht="45" x14ac:dyDescent="0.25">
      <c r="A52" s="291" t="s">
        <v>24</v>
      </c>
      <c r="B52" s="292" t="s">
        <v>208</v>
      </c>
      <c r="C52" s="292" t="s">
        <v>208</v>
      </c>
      <c r="D52" s="294"/>
      <c r="E52" s="292" t="s">
        <v>208</v>
      </c>
      <c r="F52" s="292" t="s">
        <v>208</v>
      </c>
      <c r="G52" s="310"/>
      <c r="H52" s="310"/>
      <c r="I52" s="430"/>
      <c r="J52" s="421" t="s">
        <v>0</v>
      </c>
      <c r="K52" s="133"/>
      <c r="L52" s="3"/>
      <c r="N52" s="3"/>
    </row>
    <row r="53" spans="1:14" ht="45" x14ac:dyDescent="0.25">
      <c r="A53" s="328" t="s">
        <v>170</v>
      </c>
      <c r="B53" s="292" t="s">
        <v>208</v>
      </c>
      <c r="C53" s="292" t="s">
        <v>208</v>
      </c>
      <c r="D53" s="294"/>
      <c r="E53" s="292" t="s">
        <v>208</v>
      </c>
      <c r="F53" s="292" t="s">
        <v>208</v>
      </c>
      <c r="G53" s="310"/>
      <c r="H53" s="310"/>
      <c r="I53" s="429"/>
      <c r="J53" s="421" t="s">
        <v>0</v>
      </c>
      <c r="K53" s="134"/>
      <c r="L53" s="3"/>
      <c r="N53" s="3"/>
    </row>
    <row r="54" spans="1:14" ht="45" x14ac:dyDescent="0.25">
      <c r="A54" s="328" t="s">
        <v>203</v>
      </c>
      <c r="B54" s="292" t="s">
        <v>197</v>
      </c>
      <c r="C54" s="292" t="s">
        <v>197</v>
      </c>
      <c r="D54" s="294"/>
      <c r="E54" s="292" t="s">
        <v>197</v>
      </c>
      <c r="F54" s="292" t="s">
        <v>197</v>
      </c>
      <c r="G54" s="310"/>
      <c r="H54" s="310"/>
      <c r="I54" s="420"/>
      <c r="J54" s="421" t="s">
        <v>0</v>
      </c>
      <c r="K54" s="128"/>
      <c r="L54" s="3"/>
      <c r="N54" s="3"/>
    </row>
    <row r="55" spans="1:14" ht="45" x14ac:dyDescent="0.25">
      <c r="A55" s="291" t="s">
        <v>25</v>
      </c>
      <c r="B55" s="292" t="s">
        <v>208</v>
      </c>
      <c r="C55" s="292" t="s">
        <v>208</v>
      </c>
      <c r="D55" s="294"/>
      <c r="E55" s="292" t="s">
        <v>208</v>
      </c>
      <c r="F55" s="292" t="s">
        <v>208</v>
      </c>
      <c r="G55" s="310"/>
      <c r="H55" s="310"/>
      <c r="I55" s="428"/>
      <c r="J55" s="421" t="s">
        <v>0</v>
      </c>
      <c r="K55" s="129"/>
      <c r="L55" s="3"/>
      <c r="N55" s="3"/>
    </row>
    <row r="56" spans="1:14" ht="15" x14ac:dyDescent="0.25">
      <c r="A56" s="291" t="s">
        <v>26</v>
      </c>
      <c r="B56" s="293" t="s">
        <v>0</v>
      </c>
      <c r="C56" s="293" t="s">
        <v>0</v>
      </c>
      <c r="D56" s="294"/>
      <c r="E56" s="293" t="s">
        <v>0</v>
      </c>
      <c r="F56" s="309" t="s">
        <v>0</v>
      </c>
      <c r="G56" s="310"/>
      <c r="H56" s="310"/>
      <c r="I56" s="420"/>
      <c r="J56" s="421" t="s">
        <v>0</v>
      </c>
      <c r="K56" s="128"/>
      <c r="L56" s="3"/>
      <c r="N56" s="3"/>
    </row>
    <row r="57" spans="1:14" ht="15" x14ac:dyDescent="0.25">
      <c r="A57" s="291" t="s">
        <v>27</v>
      </c>
      <c r="B57" s="293" t="s">
        <v>0</v>
      </c>
      <c r="C57" s="293" t="s">
        <v>0</v>
      </c>
      <c r="D57" s="294"/>
      <c r="E57" s="293" t="s">
        <v>0</v>
      </c>
      <c r="F57" s="309" t="s">
        <v>0</v>
      </c>
      <c r="G57" s="310"/>
      <c r="H57" s="310"/>
      <c r="I57" s="422"/>
      <c r="J57" s="421" t="s">
        <v>0</v>
      </c>
      <c r="K57" s="135"/>
      <c r="L57" s="3"/>
      <c r="N57" s="3"/>
    </row>
    <row r="58" spans="1:14" ht="15" x14ac:dyDescent="0.25">
      <c r="A58" s="291" t="s">
        <v>28</v>
      </c>
      <c r="B58" s="293" t="s">
        <v>0</v>
      </c>
      <c r="C58" s="293" t="s">
        <v>0</v>
      </c>
      <c r="D58" s="294"/>
      <c r="E58" s="293" t="s">
        <v>0</v>
      </c>
      <c r="F58" s="309" t="s">
        <v>0</v>
      </c>
      <c r="G58" s="310"/>
      <c r="H58" s="310"/>
      <c r="I58" s="428"/>
      <c r="J58" s="421" t="s">
        <v>0</v>
      </c>
      <c r="K58" s="133"/>
      <c r="L58" s="3"/>
      <c r="N58" s="3"/>
    </row>
    <row r="59" spans="1:14" ht="36" x14ac:dyDescent="0.25">
      <c r="A59" s="328" t="s">
        <v>171</v>
      </c>
      <c r="B59" s="293" t="s">
        <v>0</v>
      </c>
      <c r="C59" s="293" t="s">
        <v>0</v>
      </c>
      <c r="D59" s="294"/>
      <c r="E59" s="293" t="s">
        <v>0</v>
      </c>
      <c r="F59" s="309" t="s">
        <v>0</v>
      </c>
      <c r="G59" s="310"/>
      <c r="H59" s="310"/>
      <c r="I59" s="431"/>
      <c r="J59" s="421" t="s">
        <v>0</v>
      </c>
      <c r="K59" s="136"/>
      <c r="L59" s="3"/>
      <c r="N59" s="3"/>
    </row>
    <row r="60" spans="1:14" ht="36" x14ac:dyDescent="0.25">
      <c r="A60" s="328" t="s">
        <v>172</v>
      </c>
      <c r="B60" s="301">
        <v>101</v>
      </c>
      <c r="C60" s="293" t="s">
        <v>0</v>
      </c>
      <c r="D60" s="330" t="s">
        <v>182</v>
      </c>
      <c r="E60" s="301">
        <f>MIN(B60:C60)</f>
        <v>101</v>
      </c>
      <c r="F60" s="318">
        <f>E60</f>
        <v>101</v>
      </c>
      <c r="G60" s="319"/>
      <c r="H60" s="310"/>
      <c r="I60" s="427"/>
      <c r="J60" s="421" t="s">
        <v>0</v>
      </c>
      <c r="K60" s="136"/>
      <c r="L60" s="3"/>
      <c r="N60" s="3"/>
    </row>
    <row r="61" spans="1:14" ht="24" x14ac:dyDescent="0.25">
      <c r="A61" s="291" t="s">
        <v>263</v>
      </c>
      <c r="B61" s="293" t="s">
        <v>0</v>
      </c>
      <c r="C61" s="293" t="s">
        <v>0</v>
      </c>
      <c r="D61" s="294"/>
      <c r="E61" s="293" t="s">
        <v>0</v>
      </c>
      <c r="F61" s="309" t="s">
        <v>0</v>
      </c>
      <c r="G61" s="310"/>
      <c r="H61" s="310"/>
      <c r="I61" s="418"/>
      <c r="J61" s="421" t="s">
        <v>0</v>
      </c>
      <c r="K61" s="137"/>
      <c r="L61" s="3"/>
      <c r="N61" s="3"/>
    </row>
    <row r="62" spans="1:14" ht="15" x14ac:dyDescent="0.25">
      <c r="A62" s="291" t="s">
        <v>29</v>
      </c>
      <c r="B62" s="293" t="s">
        <v>0</v>
      </c>
      <c r="C62" s="293" t="s">
        <v>0</v>
      </c>
      <c r="D62" s="294"/>
      <c r="E62" s="293" t="s">
        <v>0</v>
      </c>
      <c r="F62" s="309" t="s">
        <v>0</v>
      </c>
      <c r="G62" s="310"/>
      <c r="H62" s="310"/>
      <c r="I62" s="427"/>
      <c r="J62" s="421" t="s">
        <v>0</v>
      </c>
      <c r="K62" s="136"/>
      <c r="L62" s="3"/>
      <c r="N62" s="3"/>
    </row>
    <row r="63" spans="1:14" s="16" customFormat="1" ht="15" x14ac:dyDescent="0.25">
      <c r="A63" s="322" t="s">
        <v>30</v>
      </c>
      <c r="B63" s="318">
        <v>10.199999999999999</v>
      </c>
      <c r="C63" s="331">
        <f>33/0.994</f>
        <v>33.199195171026155</v>
      </c>
      <c r="D63" s="316"/>
      <c r="E63" s="318">
        <v>10.199999999999999</v>
      </c>
      <c r="F63" s="318">
        <v>10.199999999999999</v>
      </c>
      <c r="G63" s="333"/>
      <c r="H63" s="432"/>
      <c r="I63" s="420"/>
      <c r="J63" s="421" t="s">
        <v>0</v>
      </c>
      <c r="K63" s="138"/>
    </row>
    <row r="64" spans="1:14" s="16" customFormat="1" ht="15" x14ac:dyDescent="0.25">
      <c r="A64" s="322" t="s">
        <v>31</v>
      </c>
      <c r="B64" s="318">
        <v>4.4000000000000004</v>
      </c>
      <c r="C64" s="309" t="s">
        <v>0</v>
      </c>
      <c r="D64" s="316"/>
      <c r="E64" s="318">
        <f t="shared" ref="E64:E68" si="0">MIN(B64:C64)</f>
        <v>4.4000000000000004</v>
      </c>
      <c r="F64" s="318">
        <f>E64</f>
        <v>4.4000000000000004</v>
      </c>
      <c r="G64" s="319"/>
      <c r="H64" s="310"/>
      <c r="I64" s="418"/>
      <c r="J64" s="421" t="s">
        <v>0</v>
      </c>
      <c r="K64" s="136"/>
    </row>
    <row r="65" spans="1:14" ht="15" x14ac:dyDescent="0.25">
      <c r="A65" s="291" t="s">
        <v>32</v>
      </c>
      <c r="B65" s="293" t="s">
        <v>0</v>
      </c>
      <c r="C65" s="293">
        <v>1.6</v>
      </c>
      <c r="D65" s="330" t="s">
        <v>182</v>
      </c>
      <c r="E65" s="301">
        <f t="shared" si="0"/>
        <v>1.6</v>
      </c>
      <c r="F65" s="302">
        <f>E65*A6</f>
        <v>85.466666666666683</v>
      </c>
      <c r="G65" s="303"/>
      <c r="H65" s="310"/>
      <c r="I65" s="420"/>
      <c r="J65" s="421" t="s">
        <v>0</v>
      </c>
      <c r="K65" s="128"/>
      <c r="L65" s="3"/>
      <c r="N65" s="3"/>
    </row>
    <row r="66" spans="1:14" ht="15" x14ac:dyDescent="0.25">
      <c r="A66" s="291" t="s">
        <v>33</v>
      </c>
      <c r="B66" s="293" t="s">
        <v>0</v>
      </c>
      <c r="C66" s="300">
        <v>4.4999999999999998E-2</v>
      </c>
      <c r="D66" s="294"/>
      <c r="E66" s="301">
        <f t="shared" si="0"/>
        <v>4.4999999999999998E-2</v>
      </c>
      <c r="F66" s="339">
        <f>E66*A6</f>
        <v>2.4037500000000001</v>
      </c>
      <c r="G66" s="303"/>
      <c r="H66" s="334"/>
      <c r="I66" s="430"/>
      <c r="J66" s="421" t="s">
        <v>0</v>
      </c>
      <c r="K66" s="136"/>
      <c r="L66" s="3"/>
      <c r="N66" s="3"/>
    </row>
    <row r="67" spans="1:14" ht="15" x14ac:dyDescent="0.25">
      <c r="A67" s="291" t="s">
        <v>34</v>
      </c>
      <c r="B67" s="293" t="s">
        <v>0</v>
      </c>
      <c r="C67" s="433" t="s">
        <v>0</v>
      </c>
      <c r="D67" s="294"/>
      <c r="E67" s="434" t="s">
        <v>0</v>
      </c>
      <c r="F67" s="385" t="s">
        <v>0</v>
      </c>
      <c r="G67" s="314"/>
      <c r="H67" s="310"/>
      <c r="I67" s="420"/>
      <c r="J67" s="421" t="s">
        <v>0</v>
      </c>
      <c r="K67" s="128"/>
      <c r="L67" s="3"/>
      <c r="N67" s="3"/>
    </row>
    <row r="68" spans="1:14" ht="15" x14ac:dyDescent="0.25">
      <c r="A68" s="291" t="s">
        <v>35</v>
      </c>
      <c r="B68" s="301">
        <v>200</v>
      </c>
      <c r="C68" s="300">
        <v>13</v>
      </c>
      <c r="D68" s="336" t="s">
        <v>182</v>
      </c>
      <c r="E68" s="301">
        <f t="shared" si="0"/>
        <v>13</v>
      </c>
      <c r="F68" s="313">
        <f>MIN(B68,C68*A6)</f>
        <v>200</v>
      </c>
      <c r="G68" s="314"/>
      <c r="H68" s="341"/>
      <c r="I68" s="420"/>
      <c r="J68" s="421" t="s">
        <v>0</v>
      </c>
      <c r="K68" s="128"/>
      <c r="L68" s="3"/>
      <c r="N68" s="3"/>
    </row>
    <row r="69" spans="1:14" ht="24" x14ac:dyDescent="0.25">
      <c r="A69" s="291" t="s">
        <v>36</v>
      </c>
      <c r="B69" s="293" t="s">
        <v>0</v>
      </c>
      <c r="C69" s="293" t="s">
        <v>0</v>
      </c>
      <c r="D69" s="294"/>
      <c r="E69" s="293" t="s">
        <v>0</v>
      </c>
      <c r="F69" s="309" t="s">
        <v>0</v>
      </c>
      <c r="G69" s="310"/>
      <c r="H69" s="341"/>
      <c r="I69" s="418"/>
      <c r="J69" s="419">
        <v>20</v>
      </c>
      <c r="K69" s="136"/>
      <c r="L69" s="3"/>
      <c r="N69" s="3"/>
    </row>
    <row r="70" spans="1:14" ht="38.25" x14ac:dyDescent="0.25">
      <c r="A70" s="291" t="s">
        <v>264</v>
      </c>
      <c r="B70" s="293" t="s">
        <v>0</v>
      </c>
      <c r="C70" s="293" t="s">
        <v>0</v>
      </c>
      <c r="D70" s="294"/>
      <c r="E70" s="293" t="s">
        <v>0</v>
      </c>
      <c r="F70" s="309" t="s">
        <v>0</v>
      </c>
      <c r="G70" s="310"/>
      <c r="H70" s="435"/>
      <c r="I70" s="418"/>
      <c r="J70" s="421" t="s">
        <v>0</v>
      </c>
      <c r="K70" s="136"/>
      <c r="L70" s="3"/>
      <c r="N70" s="3"/>
    </row>
    <row r="71" spans="1:14" ht="24" x14ac:dyDescent="0.25">
      <c r="A71" s="291" t="s">
        <v>265</v>
      </c>
      <c r="B71" s="293" t="s">
        <v>0</v>
      </c>
      <c r="C71" s="293" t="s">
        <v>0</v>
      </c>
      <c r="D71" s="294"/>
      <c r="E71" s="293" t="s">
        <v>0</v>
      </c>
      <c r="F71" s="309" t="s">
        <v>0</v>
      </c>
      <c r="G71" s="310"/>
      <c r="H71" s="341"/>
      <c r="I71" s="431"/>
      <c r="J71" s="421" t="s">
        <v>0</v>
      </c>
      <c r="K71" s="127"/>
      <c r="L71" s="3"/>
      <c r="N71" s="3"/>
    </row>
    <row r="72" spans="1:14" ht="15" x14ac:dyDescent="0.25">
      <c r="A72" s="291" t="s">
        <v>37</v>
      </c>
      <c r="B72" s="293" t="s">
        <v>0</v>
      </c>
      <c r="C72" s="293" t="s">
        <v>0</v>
      </c>
      <c r="D72" s="294"/>
      <c r="E72" s="293" t="s">
        <v>0</v>
      </c>
      <c r="F72" s="309" t="s">
        <v>0</v>
      </c>
      <c r="G72" s="310"/>
      <c r="H72" s="310"/>
      <c r="I72" s="431"/>
      <c r="J72" s="421" t="s">
        <v>0</v>
      </c>
      <c r="K72" s="127"/>
      <c r="L72" s="3"/>
      <c r="N72" s="3"/>
    </row>
    <row r="73" spans="1:14" ht="15" x14ac:dyDescent="0.25">
      <c r="A73" s="291" t="s">
        <v>38</v>
      </c>
      <c r="B73" s="293" t="s">
        <v>0</v>
      </c>
      <c r="C73" s="293" t="s">
        <v>0</v>
      </c>
      <c r="D73" s="294"/>
      <c r="E73" s="293" t="s">
        <v>0</v>
      </c>
      <c r="F73" s="309" t="s">
        <v>0</v>
      </c>
      <c r="G73" s="310"/>
      <c r="H73" s="310"/>
      <c r="I73" s="418"/>
      <c r="J73" s="436">
        <v>0.1</v>
      </c>
      <c r="K73" s="127"/>
      <c r="L73" s="3"/>
      <c r="N73" s="3"/>
    </row>
    <row r="74" spans="1:14" ht="15" x14ac:dyDescent="0.25">
      <c r="A74" s="291" t="s">
        <v>39</v>
      </c>
      <c r="B74" s="293" t="s">
        <v>0</v>
      </c>
      <c r="C74" s="293" t="s">
        <v>0</v>
      </c>
      <c r="D74" s="294"/>
      <c r="E74" s="293" t="s">
        <v>0</v>
      </c>
      <c r="F74" s="309" t="s">
        <v>0</v>
      </c>
      <c r="G74" s="310"/>
      <c r="H74" s="310"/>
      <c r="I74" s="420"/>
      <c r="J74" s="436">
        <v>0.1</v>
      </c>
      <c r="K74" s="128"/>
      <c r="L74" s="3"/>
      <c r="N74" s="3"/>
    </row>
    <row r="75" spans="1:14" ht="15" x14ac:dyDescent="0.25">
      <c r="A75" s="291" t="s">
        <v>40</v>
      </c>
      <c r="B75" s="293" t="s">
        <v>0</v>
      </c>
      <c r="C75" s="293" t="s">
        <v>0</v>
      </c>
      <c r="D75" s="294"/>
      <c r="E75" s="293" t="s">
        <v>0</v>
      </c>
      <c r="F75" s="309" t="s">
        <v>0</v>
      </c>
      <c r="G75" s="310"/>
      <c r="H75" s="310"/>
      <c r="I75" s="420"/>
      <c r="J75" s="436">
        <v>0.1</v>
      </c>
      <c r="K75" s="128"/>
      <c r="L75" s="3"/>
      <c r="N75" s="3"/>
    </row>
    <row r="76" spans="1:14" ht="24" x14ac:dyDescent="0.25">
      <c r="A76" s="291" t="s">
        <v>41</v>
      </c>
      <c r="B76" s="293" t="s">
        <v>0</v>
      </c>
      <c r="C76" s="293" t="s">
        <v>0</v>
      </c>
      <c r="D76" s="294"/>
      <c r="E76" s="293" t="s">
        <v>0</v>
      </c>
      <c r="F76" s="309" t="s">
        <v>0</v>
      </c>
      <c r="G76" s="310"/>
      <c r="H76" s="310"/>
      <c r="I76" s="431"/>
      <c r="J76" s="421" t="s">
        <v>0</v>
      </c>
      <c r="K76" s="127"/>
      <c r="L76" s="3"/>
      <c r="N76" s="3"/>
    </row>
    <row r="77" spans="1:14" ht="24" x14ac:dyDescent="0.25">
      <c r="A77" s="291" t="s">
        <v>42</v>
      </c>
      <c r="B77" s="293" t="s">
        <v>0</v>
      </c>
      <c r="C77" s="293" t="s">
        <v>0</v>
      </c>
      <c r="D77" s="294"/>
      <c r="E77" s="293" t="s">
        <v>0</v>
      </c>
      <c r="F77" s="309" t="s">
        <v>0</v>
      </c>
      <c r="G77" s="310"/>
      <c r="H77" s="310"/>
      <c r="I77" s="418"/>
      <c r="J77" s="421" t="s">
        <v>0</v>
      </c>
      <c r="K77" s="127"/>
      <c r="L77" s="3"/>
      <c r="N77" s="3"/>
    </row>
    <row r="78" spans="1:14" s="16" customFormat="1" ht="15" x14ac:dyDescent="0.25">
      <c r="A78" s="322" t="s">
        <v>43</v>
      </c>
      <c r="B78" s="309" t="s">
        <v>0</v>
      </c>
      <c r="C78" s="338">
        <v>1.0999999999999999E-2</v>
      </c>
      <c r="D78" s="316"/>
      <c r="E78" s="318">
        <f>MIN(B78:C78)</f>
        <v>1.0999999999999999E-2</v>
      </c>
      <c r="F78" s="339">
        <f>E78*A6</f>
        <v>0.58758333333333335</v>
      </c>
      <c r="G78" s="340"/>
      <c r="H78" s="310"/>
      <c r="I78" s="420"/>
      <c r="J78" s="421" t="s">
        <v>0</v>
      </c>
      <c r="K78" s="128"/>
    </row>
    <row r="79" spans="1:14" ht="15" x14ac:dyDescent="0.25">
      <c r="A79" s="291" t="s">
        <v>44</v>
      </c>
      <c r="B79" s="301">
        <v>323</v>
      </c>
      <c r="C79" s="437" t="s">
        <v>0</v>
      </c>
      <c r="D79" s="336" t="s">
        <v>0</v>
      </c>
      <c r="E79" s="301">
        <v>323</v>
      </c>
      <c r="F79" s="301">
        <v>323</v>
      </c>
      <c r="G79" s="344"/>
      <c r="H79" s="310"/>
      <c r="I79" s="420"/>
      <c r="J79" s="421" t="s">
        <v>0</v>
      </c>
      <c r="K79" s="128"/>
      <c r="L79" s="3"/>
      <c r="N79" s="3"/>
    </row>
    <row r="80" spans="1:14" ht="15" x14ac:dyDescent="0.25">
      <c r="A80" s="291" t="s">
        <v>45</v>
      </c>
      <c r="B80" s="301">
        <v>323</v>
      </c>
      <c r="C80" s="438">
        <v>1108</v>
      </c>
      <c r="D80" s="336" t="s">
        <v>0</v>
      </c>
      <c r="E80" s="301">
        <v>323</v>
      </c>
      <c r="F80" s="301">
        <v>323</v>
      </c>
      <c r="G80" s="344"/>
      <c r="H80" s="317"/>
      <c r="I80" s="420"/>
      <c r="J80" s="421" t="s">
        <v>0</v>
      </c>
      <c r="K80" s="128"/>
      <c r="L80" s="3"/>
      <c r="N80" s="3"/>
    </row>
    <row r="81" spans="1:14" ht="15" x14ac:dyDescent="0.25">
      <c r="A81" s="291" t="s">
        <v>46</v>
      </c>
      <c r="B81" s="439" t="s">
        <v>0</v>
      </c>
      <c r="C81" s="293" t="s">
        <v>0</v>
      </c>
      <c r="D81" s="294"/>
      <c r="E81" s="293" t="s">
        <v>0</v>
      </c>
      <c r="F81" s="439" t="s">
        <v>0</v>
      </c>
      <c r="G81" s="295"/>
      <c r="H81" s="341"/>
      <c r="I81" s="420"/>
      <c r="J81" s="421" t="s">
        <v>0</v>
      </c>
      <c r="K81" s="127"/>
      <c r="L81" s="3"/>
      <c r="N81" s="3"/>
    </row>
    <row r="82" spans="1:14" ht="45" x14ac:dyDescent="0.25">
      <c r="A82" s="291" t="s">
        <v>47</v>
      </c>
      <c r="B82" s="292" t="s">
        <v>208</v>
      </c>
      <c r="C82" s="292" t="s">
        <v>208</v>
      </c>
      <c r="D82" s="294"/>
      <c r="E82" s="292" t="s">
        <v>208</v>
      </c>
      <c r="F82" s="292" t="s">
        <v>208</v>
      </c>
      <c r="G82" s="295"/>
      <c r="H82" s="440"/>
      <c r="I82" s="427"/>
      <c r="J82" s="421" t="s">
        <v>0</v>
      </c>
      <c r="K82" s="135"/>
      <c r="L82" s="3"/>
      <c r="N82" s="3"/>
    </row>
    <row r="83" spans="1:14" ht="15" x14ac:dyDescent="0.25">
      <c r="A83" s="291" t="s">
        <v>48</v>
      </c>
      <c r="B83" s="301">
        <v>70</v>
      </c>
      <c r="C83" s="293" t="s">
        <v>0</v>
      </c>
      <c r="D83" s="294"/>
      <c r="E83" s="301">
        <f>MIN(B83:C83)</f>
        <v>70</v>
      </c>
      <c r="F83" s="318">
        <f>E83</f>
        <v>70</v>
      </c>
      <c r="G83" s="319"/>
      <c r="H83" s="441"/>
      <c r="I83" s="420"/>
      <c r="J83" s="421" t="s">
        <v>0</v>
      </c>
      <c r="K83" s="128"/>
      <c r="L83" s="3"/>
      <c r="N83" s="3"/>
    </row>
    <row r="84" spans="1:14" ht="15" x14ac:dyDescent="0.25">
      <c r="A84" s="291" t="s">
        <v>49</v>
      </c>
      <c r="B84" s="301">
        <v>242</v>
      </c>
      <c r="C84" s="342">
        <f>4.8/0.83</f>
        <v>5.7831325301204819</v>
      </c>
      <c r="D84" s="349" t="s">
        <v>0</v>
      </c>
      <c r="E84" s="347">
        <f>MIN(B84:C84)</f>
        <v>5.7831325301204819</v>
      </c>
      <c r="F84" s="343">
        <f>MIN(B84,C84*A6)</f>
        <v>242</v>
      </c>
      <c r="G84" s="344"/>
      <c r="H84" s="317"/>
      <c r="I84" s="420"/>
      <c r="J84" s="442">
        <v>1000</v>
      </c>
      <c r="K84" s="132"/>
      <c r="L84" s="3"/>
      <c r="N84" s="3"/>
    </row>
    <row r="85" spans="1:14" ht="15" x14ac:dyDescent="0.25">
      <c r="A85" s="291" t="s">
        <v>50</v>
      </c>
      <c r="B85" s="298">
        <v>178000</v>
      </c>
      <c r="C85" s="300">
        <v>1</v>
      </c>
      <c r="D85" s="336" t="s">
        <v>0</v>
      </c>
      <c r="E85" s="301">
        <f>MIN(B85:C85)</f>
        <v>1</v>
      </c>
      <c r="F85" s="313">
        <f>MIN(B85,C85*A6)</f>
        <v>53.416666666666671</v>
      </c>
      <c r="G85" s="314"/>
      <c r="H85" s="310"/>
      <c r="I85" s="418"/>
      <c r="J85" s="421" t="s">
        <v>0</v>
      </c>
      <c r="K85" s="127"/>
      <c r="L85" s="3"/>
      <c r="N85" s="3"/>
    </row>
    <row r="86" spans="1:14" ht="15" x14ac:dyDescent="0.25">
      <c r="A86" s="291" t="s">
        <v>51</v>
      </c>
      <c r="B86" s="293" t="s">
        <v>0</v>
      </c>
      <c r="C86" s="300">
        <v>7.0000000000000007E-2</v>
      </c>
      <c r="D86" s="294"/>
      <c r="E86" s="301">
        <f>MIN(B86:C86)</f>
        <v>7.0000000000000007E-2</v>
      </c>
      <c r="F86" s="302">
        <f>E86*A6</f>
        <v>3.7391666666666672</v>
      </c>
      <c r="G86" s="303"/>
      <c r="H86" s="310"/>
      <c r="I86" s="420"/>
      <c r="J86" s="421" t="s">
        <v>0</v>
      </c>
      <c r="K86" s="128"/>
      <c r="L86" s="3"/>
      <c r="N86" s="3"/>
    </row>
    <row r="87" spans="1:14" ht="15" x14ac:dyDescent="0.25">
      <c r="A87" s="291" t="s">
        <v>52</v>
      </c>
      <c r="B87" s="293" t="s">
        <v>0</v>
      </c>
      <c r="C87" s="293" t="s">
        <v>0</v>
      </c>
      <c r="D87" s="294"/>
      <c r="E87" s="293" t="s">
        <v>0</v>
      </c>
      <c r="F87" s="309" t="s">
        <v>0</v>
      </c>
      <c r="G87" s="310"/>
      <c r="H87" s="440"/>
      <c r="I87" s="420"/>
      <c r="J87" s="421" t="s">
        <v>0</v>
      </c>
      <c r="K87" s="128"/>
      <c r="L87" s="3"/>
      <c r="N87" s="3"/>
    </row>
    <row r="88" spans="1:14" ht="15" x14ac:dyDescent="0.25">
      <c r="A88" s="291" t="s">
        <v>53</v>
      </c>
      <c r="B88" s="293" t="s">
        <v>0</v>
      </c>
      <c r="C88" s="300">
        <v>0.82</v>
      </c>
      <c r="D88" s="294"/>
      <c r="E88" s="301">
        <f>MIN(B88:C88)</f>
        <v>0.82</v>
      </c>
      <c r="F88" s="343">
        <f>E88*A6</f>
        <v>43.801666666666669</v>
      </c>
      <c r="G88" s="344"/>
      <c r="H88" s="341"/>
      <c r="I88" s="420"/>
      <c r="J88" s="421" t="s">
        <v>0</v>
      </c>
      <c r="K88" s="128"/>
      <c r="L88" s="3"/>
      <c r="N88" s="3"/>
    </row>
    <row r="89" spans="1:14" ht="45" x14ac:dyDescent="0.25">
      <c r="A89" s="291" t="s">
        <v>54</v>
      </c>
      <c r="B89" s="292" t="s">
        <v>208</v>
      </c>
      <c r="C89" s="292" t="s">
        <v>208</v>
      </c>
      <c r="D89" s="294"/>
      <c r="E89" s="292" t="s">
        <v>208</v>
      </c>
      <c r="F89" s="292" t="s">
        <v>208</v>
      </c>
      <c r="G89" s="310"/>
      <c r="H89" s="341"/>
      <c r="I89" s="430"/>
      <c r="J89" s="421" t="s">
        <v>0</v>
      </c>
      <c r="K89" s="133"/>
      <c r="L89" s="3"/>
      <c r="N89" s="3"/>
    </row>
    <row r="90" spans="1:14" ht="24" x14ac:dyDescent="0.25">
      <c r="A90" s="291" t="s">
        <v>55</v>
      </c>
      <c r="B90" s="301">
        <v>600</v>
      </c>
      <c r="C90" s="293" t="s">
        <v>0</v>
      </c>
      <c r="D90" s="294"/>
      <c r="E90" s="301">
        <f>MIN(B90:C90)</f>
        <v>600</v>
      </c>
      <c r="F90" s="318">
        <f>E90</f>
        <v>600</v>
      </c>
      <c r="G90" s="319"/>
      <c r="H90" s="341"/>
      <c r="I90" s="431"/>
      <c r="J90" s="421" t="s">
        <v>0</v>
      </c>
      <c r="K90" s="127"/>
      <c r="L90" s="3"/>
      <c r="N90" s="3"/>
    </row>
    <row r="91" spans="1:14" s="16" customFormat="1" ht="15" x14ac:dyDescent="0.25">
      <c r="A91" s="322" t="s">
        <v>56</v>
      </c>
      <c r="B91" s="318">
        <v>320</v>
      </c>
      <c r="C91" s="309" t="s">
        <v>0</v>
      </c>
      <c r="D91" s="316"/>
      <c r="E91" s="318">
        <f>MIN(B91:C91)</f>
        <v>320</v>
      </c>
      <c r="F91" s="318">
        <f>E91</f>
        <v>320</v>
      </c>
      <c r="G91" s="319"/>
      <c r="H91" s="341"/>
      <c r="I91" s="418"/>
      <c r="J91" s="421" t="s">
        <v>0</v>
      </c>
      <c r="K91" s="127"/>
    </row>
    <row r="92" spans="1:14" ht="24" x14ac:dyDescent="0.25">
      <c r="A92" s="291" t="s">
        <v>57</v>
      </c>
      <c r="B92" s="324">
        <v>5</v>
      </c>
      <c r="C92" s="293" t="s">
        <v>0</v>
      </c>
      <c r="D92" s="294"/>
      <c r="E92" s="324">
        <f>MIN(B92:C92)</f>
        <v>5</v>
      </c>
      <c r="F92" s="302">
        <f>E92</f>
        <v>5</v>
      </c>
      <c r="G92" s="303"/>
      <c r="H92" s="310"/>
      <c r="I92" s="418"/>
      <c r="J92" s="421" t="s">
        <v>0</v>
      </c>
      <c r="K92" s="127"/>
      <c r="L92" s="3"/>
      <c r="N92" s="3"/>
    </row>
    <row r="93" spans="1:14" ht="15" x14ac:dyDescent="0.25">
      <c r="A93" s="291" t="s">
        <v>58</v>
      </c>
      <c r="B93" s="293" t="s">
        <v>0</v>
      </c>
      <c r="C93" s="293" t="s">
        <v>0</v>
      </c>
      <c r="D93" s="294"/>
      <c r="E93" s="293" t="s">
        <v>0</v>
      </c>
      <c r="F93" s="309" t="s">
        <v>0</v>
      </c>
      <c r="G93" s="310"/>
      <c r="H93" s="310"/>
      <c r="I93" s="427"/>
      <c r="J93" s="421" t="s">
        <v>0</v>
      </c>
      <c r="K93" s="129"/>
      <c r="L93" s="3"/>
      <c r="N93" s="3"/>
    </row>
    <row r="94" spans="1:14" ht="38.25" x14ac:dyDescent="0.25">
      <c r="A94" s="291" t="s">
        <v>266</v>
      </c>
      <c r="B94" s="293" t="s">
        <v>0</v>
      </c>
      <c r="C94" s="293" t="s">
        <v>0</v>
      </c>
      <c r="D94" s="294"/>
      <c r="E94" s="293" t="s">
        <v>0</v>
      </c>
      <c r="F94" s="309" t="s">
        <v>0</v>
      </c>
      <c r="G94" s="310"/>
      <c r="H94" s="310"/>
      <c r="I94" s="418"/>
      <c r="J94" s="421" t="s">
        <v>0</v>
      </c>
      <c r="K94" s="135"/>
      <c r="L94" s="3"/>
      <c r="N94" s="3"/>
    </row>
    <row r="95" spans="1:14" ht="24" x14ac:dyDescent="0.25">
      <c r="A95" s="328" t="s">
        <v>173</v>
      </c>
      <c r="B95" s="293" t="s">
        <v>0</v>
      </c>
      <c r="C95" s="293" t="s">
        <v>0</v>
      </c>
      <c r="D95" s="294"/>
      <c r="E95" s="293" t="s">
        <v>0</v>
      </c>
      <c r="F95" s="309" t="s">
        <v>0</v>
      </c>
      <c r="G95" s="310"/>
      <c r="H95" s="310"/>
      <c r="I95" s="430"/>
      <c r="J95" s="421" t="s">
        <v>0</v>
      </c>
      <c r="K95" s="133"/>
      <c r="L95" s="3"/>
      <c r="N95" s="3"/>
    </row>
    <row r="96" spans="1:14" ht="36" x14ac:dyDescent="0.25">
      <c r="A96" s="328" t="s">
        <v>174</v>
      </c>
      <c r="B96" s="293" t="s">
        <v>0</v>
      </c>
      <c r="C96" s="293" t="s">
        <v>0</v>
      </c>
      <c r="D96" s="294"/>
      <c r="E96" s="293" t="s">
        <v>0</v>
      </c>
      <c r="F96" s="309" t="s">
        <v>0</v>
      </c>
      <c r="G96" s="310"/>
      <c r="H96" s="310"/>
      <c r="I96" s="443"/>
      <c r="J96" s="421" t="s">
        <v>0</v>
      </c>
      <c r="K96" s="139"/>
      <c r="L96" s="3"/>
      <c r="N96" s="3"/>
    </row>
    <row r="97" spans="1:14" ht="36" x14ac:dyDescent="0.25">
      <c r="A97" s="328" t="s">
        <v>175</v>
      </c>
      <c r="B97" s="293" t="s">
        <v>0</v>
      </c>
      <c r="C97" s="293" t="s">
        <v>0</v>
      </c>
      <c r="D97" s="294"/>
      <c r="E97" s="293" t="s">
        <v>0</v>
      </c>
      <c r="F97" s="309" t="s">
        <v>0</v>
      </c>
      <c r="G97" s="310"/>
      <c r="H97" s="310"/>
      <c r="I97" s="443"/>
      <c r="J97" s="421" t="s">
        <v>0</v>
      </c>
      <c r="K97" s="139"/>
      <c r="L97" s="3"/>
      <c r="N97" s="3"/>
    </row>
    <row r="98" spans="1:14" ht="15" x14ac:dyDescent="0.25">
      <c r="A98" s="291" t="s">
        <v>59</v>
      </c>
      <c r="B98" s="301">
        <v>70</v>
      </c>
      <c r="C98" s="293" t="s">
        <v>0</v>
      </c>
      <c r="D98" s="294"/>
      <c r="E98" s="301">
        <f>MIN(B98:C98)</f>
        <v>70</v>
      </c>
      <c r="F98" s="318">
        <f>E98</f>
        <v>70</v>
      </c>
      <c r="G98" s="319"/>
      <c r="H98" s="310"/>
      <c r="I98" s="420"/>
      <c r="J98" s="421" t="s">
        <v>0</v>
      </c>
      <c r="K98" s="128"/>
      <c r="L98" s="3"/>
      <c r="N98" s="3"/>
    </row>
    <row r="99" spans="1:14" ht="15" x14ac:dyDescent="0.25">
      <c r="A99" s="291" t="s">
        <v>60</v>
      </c>
      <c r="B99" s="324">
        <v>5</v>
      </c>
      <c r="C99" s="293" t="s">
        <v>0</v>
      </c>
      <c r="D99" s="294"/>
      <c r="E99" s="324">
        <f>MIN(B99:C99)</f>
        <v>5</v>
      </c>
      <c r="F99" s="302">
        <f>E99</f>
        <v>5</v>
      </c>
      <c r="G99" s="303"/>
      <c r="H99" s="310"/>
      <c r="I99" s="418"/>
      <c r="J99" s="421" t="s">
        <v>0</v>
      </c>
      <c r="K99" s="127"/>
      <c r="L99" s="3"/>
      <c r="N99" s="3"/>
    </row>
    <row r="100" spans="1:14" ht="15" x14ac:dyDescent="0.25">
      <c r="A100" s="291" t="s">
        <v>61</v>
      </c>
      <c r="B100" s="301">
        <v>3.2</v>
      </c>
      <c r="C100" s="293" t="s">
        <v>0</v>
      </c>
      <c r="D100" s="294"/>
      <c r="E100" s="301">
        <f>MIN(B100:C100)</f>
        <v>3.2</v>
      </c>
      <c r="F100" s="318">
        <f>E100</f>
        <v>3.2</v>
      </c>
      <c r="G100" s="319"/>
      <c r="H100" s="310"/>
      <c r="I100" s="431"/>
      <c r="J100" s="421" t="s">
        <v>0</v>
      </c>
      <c r="K100" s="127"/>
      <c r="L100" s="3"/>
      <c r="N100" s="3"/>
    </row>
    <row r="101" spans="1:14" ht="15" x14ac:dyDescent="0.25">
      <c r="A101" s="291" t="s">
        <v>62</v>
      </c>
      <c r="B101" s="293" t="s">
        <v>0</v>
      </c>
      <c r="C101" s="293" t="s">
        <v>0</v>
      </c>
      <c r="D101" s="294"/>
      <c r="E101" s="293" t="s">
        <v>0</v>
      </c>
      <c r="F101" s="309" t="s">
        <v>0</v>
      </c>
      <c r="G101" s="310"/>
      <c r="H101" s="310"/>
      <c r="I101" s="420"/>
      <c r="J101" s="421">
        <v>0.04</v>
      </c>
      <c r="K101" s="128"/>
      <c r="L101" s="3"/>
      <c r="N101" s="3"/>
    </row>
    <row r="102" spans="1:14" ht="15" x14ac:dyDescent="0.25">
      <c r="A102" s="291" t="s">
        <v>63</v>
      </c>
      <c r="B102" s="293" t="s">
        <v>0</v>
      </c>
      <c r="C102" s="293" t="s">
        <v>0</v>
      </c>
      <c r="D102" s="294"/>
      <c r="E102" s="293" t="s">
        <v>0</v>
      </c>
      <c r="F102" s="309" t="s">
        <v>0</v>
      </c>
      <c r="G102" s="310"/>
      <c r="H102" s="310"/>
      <c r="I102" s="418"/>
      <c r="J102" s="436">
        <v>0.3</v>
      </c>
      <c r="K102" s="127"/>
      <c r="L102" s="3"/>
      <c r="N102" s="3"/>
    </row>
    <row r="103" spans="1:14" ht="15" x14ac:dyDescent="0.25">
      <c r="A103" s="291" t="s">
        <v>64</v>
      </c>
      <c r="B103" s="293" t="s">
        <v>0</v>
      </c>
      <c r="C103" s="293" t="s">
        <v>0</v>
      </c>
      <c r="D103" s="294"/>
      <c r="E103" s="293" t="s">
        <v>0</v>
      </c>
      <c r="F103" s="309" t="s">
        <v>0</v>
      </c>
      <c r="G103" s="310"/>
      <c r="H103" s="310"/>
      <c r="I103" s="420"/>
      <c r="J103" s="436">
        <v>0.5</v>
      </c>
      <c r="K103" s="128"/>
      <c r="L103" s="3"/>
      <c r="N103" s="3"/>
    </row>
    <row r="104" spans="1:14" ht="15" x14ac:dyDescent="0.25">
      <c r="A104" s="291" t="s">
        <v>65</v>
      </c>
      <c r="B104" s="293" t="s">
        <v>0</v>
      </c>
      <c r="C104" s="293" t="s">
        <v>0</v>
      </c>
      <c r="D104" s="294"/>
      <c r="E104" s="293" t="s">
        <v>0</v>
      </c>
      <c r="F104" s="309" t="s">
        <v>0</v>
      </c>
      <c r="G104" s="310"/>
      <c r="H104" s="310"/>
      <c r="I104" s="420"/>
      <c r="J104" s="436">
        <v>0.2</v>
      </c>
      <c r="K104" s="128"/>
      <c r="L104" s="3"/>
      <c r="N104" s="3"/>
    </row>
    <row r="105" spans="1:14" ht="15" x14ac:dyDescent="0.25">
      <c r="A105" s="291" t="s">
        <v>66</v>
      </c>
      <c r="B105" s="293" t="s">
        <v>0</v>
      </c>
      <c r="C105" s="293" t="s">
        <v>0</v>
      </c>
      <c r="D105" s="294"/>
      <c r="E105" s="293" t="s">
        <v>0</v>
      </c>
      <c r="F105" s="309" t="s">
        <v>0</v>
      </c>
      <c r="G105" s="310"/>
      <c r="H105" s="310"/>
      <c r="I105" s="418"/>
      <c r="J105" s="421" t="s">
        <v>0</v>
      </c>
      <c r="K105" s="135"/>
      <c r="L105" s="3"/>
      <c r="N105" s="3"/>
    </row>
    <row r="106" spans="1:14" ht="15" x14ac:dyDescent="0.25">
      <c r="A106" s="291" t="s">
        <v>67</v>
      </c>
      <c r="B106" s="293" t="s">
        <v>0</v>
      </c>
      <c r="C106" s="293" t="s">
        <v>0</v>
      </c>
      <c r="D106" s="294"/>
      <c r="E106" s="293" t="s">
        <v>0</v>
      </c>
      <c r="F106" s="309" t="s">
        <v>0</v>
      </c>
      <c r="G106" s="310"/>
      <c r="H106" s="310"/>
      <c r="I106" s="418"/>
      <c r="J106" s="421" t="s">
        <v>0</v>
      </c>
      <c r="K106" s="135"/>
      <c r="L106" s="3"/>
      <c r="N106" s="3"/>
    </row>
    <row r="107" spans="1:14" ht="15" x14ac:dyDescent="0.25">
      <c r="A107" s="291" t="s">
        <v>68</v>
      </c>
      <c r="B107" s="293" t="s">
        <v>0</v>
      </c>
      <c r="C107" s="300">
        <v>0.36</v>
      </c>
      <c r="D107" s="294"/>
      <c r="E107" s="301">
        <f>MIN(B107:C107)</f>
        <v>0.36</v>
      </c>
      <c r="F107" s="343">
        <f>E107*A6</f>
        <v>19.23</v>
      </c>
      <c r="G107" s="319"/>
      <c r="H107" s="310"/>
      <c r="I107" s="444"/>
      <c r="J107" s="421" t="s">
        <v>0</v>
      </c>
      <c r="K107" s="140"/>
      <c r="L107" s="3"/>
      <c r="N107" s="3"/>
    </row>
    <row r="108" spans="1:14" ht="15" x14ac:dyDescent="0.25">
      <c r="A108" s="291" t="s">
        <v>69</v>
      </c>
      <c r="B108" s="293" t="s">
        <v>0</v>
      </c>
      <c r="C108" s="293" t="s">
        <v>0</v>
      </c>
      <c r="D108" s="294"/>
      <c r="E108" s="293" t="s">
        <v>0</v>
      </c>
      <c r="F108" s="309" t="s">
        <v>0</v>
      </c>
      <c r="G108" s="310"/>
      <c r="H108" s="310"/>
      <c r="I108" s="418"/>
      <c r="J108" s="421" t="s">
        <v>0</v>
      </c>
      <c r="K108" s="127"/>
      <c r="L108" s="3"/>
      <c r="N108" s="3"/>
    </row>
    <row r="109" spans="1:14" ht="15" x14ac:dyDescent="0.25">
      <c r="A109" s="291" t="s">
        <v>70</v>
      </c>
      <c r="B109" s="293" t="s">
        <v>0</v>
      </c>
      <c r="C109" s="293" t="s">
        <v>0</v>
      </c>
      <c r="D109" s="294"/>
      <c r="E109" s="293" t="s">
        <v>0</v>
      </c>
      <c r="F109" s="309" t="s">
        <v>0</v>
      </c>
      <c r="G109" s="310"/>
      <c r="H109" s="310"/>
      <c r="I109" s="431"/>
      <c r="J109" s="445">
        <v>400</v>
      </c>
      <c r="K109" s="127"/>
      <c r="L109" s="3"/>
      <c r="N109" s="3"/>
    </row>
    <row r="110" spans="1:14" ht="15" x14ac:dyDescent="0.25">
      <c r="A110" s="291" t="s">
        <v>71</v>
      </c>
      <c r="B110" s="293" t="s">
        <v>0</v>
      </c>
      <c r="C110" s="293" t="s">
        <v>0</v>
      </c>
      <c r="D110" s="294"/>
      <c r="E110" s="293" t="s">
        <v>0</v>
      </c>
      <c r="F110" s="309" t="s">
        <v>0</v>
      </c>
      <c r="G110" s="310"/>
      <c r="H110" s="341"/>
      <c r="I110" s="431"/>
      <c r="J110" s="421" t="s">
        <v>0</v>
      </c>
      <c r="K110" s="132"/>
      <c r="L110" s="3"/>
      <c r="N110" s="3"/>
    </row>
    <row r="111" spans="1:14" ht="15" x14ac:dyDescent="0.25">
      <c r="A111" s="291" t="s">
        <v>72</v>
      </c>
      <c r="B111" s="293" t="s">
        <v>0</v>
      </c>
      <c r="C111" s="293" t="s">
        <v>0</v>
      </c>
      <c r="D111" s="294"/>
      <c r="E111" s="293" t="s">
        <v>0</v>
      </c>
      <c r="F111" s="309" t="s">
        <v>0</v>
      </c>
      <c r="G111" s="310"/>
      <c r="H111" s="310"/>
      <c r="I111" s="418"/>
      <c r="J111" s="421" t="s">
        <v>0</v>
      </c>
      <c r="K111" s="127"/>
      <c r="L111" s="3"/>
      <c r="N111" s="3"/>
    </row>
    <row r="112" spans="1:14" ht="15" x14ac:dyDescent="0.25">
      <c r="A112" s="291" t="s">
        <v>73</v>
      </c>
      <c r="B112" s="293" t="s">
        <v>0</v>
      </c>
      <c r="C112" s="293" t="s">
        <v>0</v>
      </c>
      <c r="D112" s="294"/>
      <c r="E112" s="293" t="s">
        <v>0</v>
      </c>
      <c r="F112" s="309" t="s">
        <v>0</v>
      </c>
      <c r="G112" s="310"/>
      <c r="H112" s="310"/>
      <c r="I112" s="431"/>
      <c r="J112" s="421" t="s">
        <v>0</v>
      </c>
      <c r="K112" s="127"/>
      <c r="L112" s="3"/>
      <c r="N112" s="3"/>
    </row>
    <row r="113" spans="1:14" ht="15" x14ac:dyDescent="0.25">
      <c r="A113" s="291" t="s">
        <v>74</v>
      </c>
      <c r="B113" s="293" t="s">
        <v>0</v>
      </c>
      <c r="C113" s="293" t="s">
        <v>0</v>
      </c>
      <c r="D113" s="294"/>
      <c r="E113" s="293" t="s">
        <v>0</v>
      </c>
      <c r="F113" s="309" t="s">
        <v>0</v>
      </c>
      <c r="G113" s="310"/>
      <c r="H113" s="310"/>
      <c r="I113" s="418"/>
      <c r="J113" s="421" t="s">
        <v>0</v>
      </c>
      <c r="K113" s="127"/>
      <c r="L113" s="3"/>
      <c r="N113" s="3"/>
    </row>
    <row r="114" spans="1:14" ht="15" x14ac:dyDescent="0.25">
      <c r="A114" s="291" t="s">
        <v>75</v>
      </c>
      <c r="B114" s="293" t="s">
        <v>0</v>
      </c>
      <c r="C114" s="293" t="s">
        <v>0</v>
      </c>
      <c r="D114" s="294"/>
      <c r="E114" s="293" t="s">
        <v>0</v>
      </c>
      <c r="F114" s="309" t="s">
        <v>0</v>
      </c>
      <c r="G114" s="310"/>
      <c r="H114" s="310"/>
      <c r="I114" s="422"/>
      <c r="J114" s="421" t="s">
        <v>0</v>
      </c>
      <c r="K114" s="129"/>
      <c r="L114" s="3"/>
      <c r="N114" s="3"/>
    </row>
    <row r="115" spans="1:14" ht="36" x14ac:dyDescent="0.25">
      <c r="A115" s="291" t="s">
        <v>76</v>
      </c>
      <c r="B115" s="293" t="s">
        <v>0</v>
      </c>
      <c r="C115" s="293" t="s">
        <v>0</v>
      </c>
      <c r="D115" s="294"/>
      <c r="E115" s="293" t="s">
        <v>0</v>
      </c>
      <c r="F115" s="309" t="s">
        <v>0</v>
      </c>
      <c r="G115" s="310"/>
      <c r="H115" s="310"/>
      <c r="I115" s="446"/>
      <c r="J115" s="421" t="s">
        <v>0</v>
      </c>
      <c r="K115" s="141"/>
      <c r="L115" s="3"/>
      <c r="N115" s="3"/>
    </row>
    <row r="116" spans="1:14" ht="15" x14ac:dyDescent="0.25">
      <c r="A116" s="291" t="s">
        <v>77</v>
      </c>
      <c r="B116" s="301">
        <v>200</v>
      </c>
      <c r="C116" s="293" t="s">
        <v>0</v>
      </c>
      <c r="D116" s="294"/>
      <c r="E116" s="301">
        <f>MIN(B116:C116)</f>
        <v>200</v>
      </c>
      <c r="F116" s="318">
        <f>E116</f>
        <v>200</v>
      </c>
      <c r="G116" s="319"/>
      <c r="H116" s="310"/>
      <c r="I116" s="420"/>
      <c r="J116" s="421" t="s">
        <v>0</v>
      </c>
      <c r="K116" s="128"/>
      <c r="L116" s="3"/>
      <c r="N116" s="3"/>
    </row>
    <row r="117" spans="1:14" ht="15" x14ac:dyDescent="0.25">
      <c r="A117" s="291" t="s">
        <v>78</v>
      </c>
      <c r="B117" s="293" t="s">
        <v>0</v>
      </c>
      <c r="C117" s="293" t="s">
        <v>0</v>
      </c>
      <c r="D117" s="294"/>
      <c r="E117" s="293" t="s">
        <v>0</v>
      </c>
      <c r="F117" s="309" t="s">
        <v>0</v>
      </c>
      <c r="G117" s="310"/>
      <c r="H117" s="310"/>
      <c r="I117" s="422"/>
      <c r="J117" s="421" t="s">
        <v>0</v>
      </c>
      <c r="K117" s="135"/>
      <c r="L117" s="3"/>
      <c r="N117" s="3"/>
    </row>
    <row r="118" spans="1:14" ht="15" x14ac:dyDescent="0.25">
      <c r="A118" s="291" t="s">
        <v>79</v>
      </c>
      <c r="B118" s="293" t="s">
        <v>0</v>
      </c>
      <c r="C118" s="300">
        <v>1.7000000000000001E-2</v>
      </c>
      <c r="D118" s="294"/>
      <c r="E118" s="301">
        <f>MIN(B118:C118)</f>
        <v>1.7000000000000001E-2</v>
      </c>
      <c r="F118" s="343">
        <f>E118*A6</f>
        <v>0.90808333333333346</v>
      </c>
      <c r="G118" s="344"/>
      <c r="H118" s="310"/>
      <c r="I118" s="420"/>
      <c r="J118" s="421" t="s">
        <v>0</v>
      </c>
      <c r="K118" s="128"/>
      <c r="L118" s="3"/>
      <c r="N118" s="3"/>
    </row>
    <row r="119" spans="1:14" ht="15" x14ac:dyDescent="0.25">
      <c r="A119" s="291" t="s">
        <v>80</v>
      </c>
      <c r="B119" s="293" t="s">
        <v>0</v>
      </c>
      <c r="C119" s="293" t="s">
        <v>0</v>
      </c>
      <c r="D119" s="294"/>
      <c r="E119" s="293" t="s">
        <v>0</v>
      </c>
      <c r="F119" s="309" t="s">
        <v>0</v>
      </c>
      <c r="G119" s="310"/>
      <c r="H119" s="310"/>
      <c r="I119" s="418"/>
      <c r="J119" s="421" t="s">
        <v>0</v>
      </c>
      <c r="K119" s="127"/>
      <c r="L119" s="3"/>
      <c r="N119" s="3"/>
    </row>
    <row r="120" spans="1:14" ht="15" x14ac:dyDescent="0.25">
      <c r="A120" s="291" t="s">
        <v>81</v>
      </c>
      <c r="B120" s="293" t="s">
        <v>0</v>
      </c>
      <c r="C120" s="293" t="s">
        <v>0</v>
      </c>
      <c r="D120" s="294"/>
      <c r="E120" s="293" t="s">
        <v>0</v>
      </c>
      <c r="F120" s="309" t="s">
        <v>0</v>
      </c>
      <c r="G120" s="310"/>
      <c r="H120" s="310"/>
      <c r="I120" s="418"/>
      <c r="J120" s="421" t="s">
        <v>0</v>
      </c>
      <c r="K120" s="127"/>
      <c r="L120" s="3"/>
      <c r="N120" s="3"/>
    </row>
    <row r="121" spans="1:14" ht="15" x14ac:dyDescent="0.25">
      <c r="A121" s="291" t="s">
        <v>82</v>
      </c>
      <c r="B121" s="293" t="s">
        <v>0</v>
      </c>
      <c r="C121" s="293" t="s">
        <v>0</v>
      </c>
      <c r="D121" s="294"/>
      <c r="E121" s="293" t="s">
        <v>0</v>
      </c>
      <c r="F121" s="309" t="s">
        <v>0</v>
      </c>
      <c r="G121" s="310"/>
      <c r="H121" s="341"/>
      <c r="I121" s="418"/>
      <c r="J121" s="421" t="s">
        <v>0</v>
      </c>
      <c r="K121" s="127"/>
      <c r="L121" s="3"/>
      <c r="N121" s="3"/>
    </row>
    <row r="122" spans="1:14" ht="15" x14ac:dyDescent="0.25">
      <c r="A122" s="291" t="s">
        <v>83</v>
      </c>
      <c r="B122" s="293" t="s">
        <v>0</v>
      </c>
      <c r="C122" s="300">
        <v>1.7999999999999999E-2</v>
      </c>
      <c r="D122" s="294"/>
      <c r="E122" s="301">
        <f>MIN(B122:C122)</f>
        <v>1.7999999999999999E-2</v>
      </c>
      <c r="F122" s="339">
        <f>E122*A6</f>
        <v>0.96150000000000002</v>
      </c>
      <c r="G122" s="340"/>
      <c r="H122" s="310"/>
      <c r="I122" s="427"/>
      <c r="J122" s="421" t="s">
        <v>0</v>
      </c>
      <c r="K122" s="135"/>
      <c r="L122" s="3"/>
      <c r="N122" s="3"/>
    </row>
    <row r="123" spans="1:14" ht="15" x14ac:dyDescent="0.25">
      <c r="A123" s="291" t="s">
        <v>84</v>
      </c>
      <c r="B123" s="293" t="s">
        <v>0</v>
      </c>
      <c r="C123" s="293" t="s">
        <v>0</v>
      </c>
      <c r="D123" s="294"/>
      <c r="E123" s="293" t="s">
        <v>0</v>
      </c>
      <c r="F123" s="309" t="s">
        <v>0</v>
      </c>
      <c r="G123" s="310"/>
      <c r="H123" s="310"/>
      <c r="I123" s="418"/>
      <c r="J123" s="421" t="s">
        <v>0</v>
      </c>
      <c r="K123" s="127"/>
      <c r="L123" s="3"/>
      <c r="N123" s="3"/>
    </row>
    <row r="124" spans="1:14" ht="45" x14ac:dyDescent="0.25">
      <c r="A124" s="291" t="s">
        <v>85</v>
      </c>
      <c r="B124" s="292" t="s">
        <v>210</v>
      </c>
      <c r="C124" s="292" t="s">
        <v>210</v>
      </c>
      <c r="D124" s="294"/>
      <c r="E124" s="292" t="s">
        <v>210</v>
      </c>
      <c r="F124" s="292" t="s">
        <v>210</v>
      </c>
      <c r="G124" s="310"/>
      <c r="H124" s="310"/>
      <c r="I124" s="418"/>
      <c r="J124" s="421" t="s">
        <v>0</v>
      </c>
      <c r="K124" s="127"/>
      <c r="L124" s="3"/>
      <c r="N124" s="3"/>
    </row>
    <row r="125" spans="1:14" ht="15" x14ac:dyDescent="0.25">
      <c r="A125" s="291" t="s">
        <v>86</v>
      </c>
      <c r="B125" s="301">
        <v>0.05</v>
      </c>
      <c r="C125" s="293" t="s">
        <v>0</v>
      </c>
      <c r="D125" s="294"/>
      <c r="E125" s="301">
        <f>MIN(B125:C125)</f>
        <v>0.05</v>
      </c>
      <c r="F125" s="318">
        <f>E125</f>
        <v>0.05</v>
      </c>
      <c r="G125" s="319"/>
      <c r="H125" s="341"/>
      <c r="I125" s="420"/>
      <c r="J125" s="421" t="s">
        <v>0</v>
      </c>
      <c r="K125" s="128"/>
      <c r="L125" s="3"/>
      <c r="N125" s="3"/>
    </row>
    <row r="126" spans="1:14" ht="45" x14ac:dyDescent="0.25">
      <c r="A126" s="291" t="s">
        <v>207</v>
      </c>
      <c r="B126" s="292" t="s">
        <v>197</v>
      </c>
      <c r="C126" s="292" t="s">
        <v>197</v>
      </c>
      <c r="D126" s="294"/>
      <c r="E126" s="292" t="s">
        <v>197</v>
      </c>
      <c r="F126" s="292" t="s">
        <v>197</v>
      </c>
      <c r="G126" s="310"/>
      <c r="H126" s="310"/>
      <c r="I126" s="418"/>
      <c r="J126" s="421" t="s">
        <v>0</v>
      </c>
      <c r="K126" s="127"/>
      <c r="L126" s="3"/>
      <c r="N126" s="3"/>
    </row>
    <row r="127" spans="1:14" ht="45" x14ac:dyDescent="0.25">
      <c r="A127" s="291" t="s">
        <v>87</v>
      </c>
      <c r="B127" s="292" t="s">
        <v>197</v>
      </c>
      <c r="C127" s="292" t="s">
        <v>197</v>
      </c>
      <c r="D127" s="294"/>
      <c r="E127" s="292" t="s">
        <v>197</v>
      </c>
      <c r="F127" s="292" t="s">
        <v>197</v>
      </c>
      <c r="G127" s="310"/>
      <c r="H127" s="310"/>
      <c r="I127" s="418"/>
      <c r="J127" s="421" t="s">
        <v>0</v>
      </c>
      <c r="K127" s="127"/>
      <c r="L127" s="3"/>
      <c r="N127" s="3"/>
    </row>
    <row r="128" spans="1:14" ht="15" x14ac:dyDescent="0.25">
      <c r="A128" s="291" t="s">
        <v>88</v>
      </c>
      <c r="B128" s="293" t="s">
        <v>0</v>
      </c>
      <c r="C128" s="293" t="s">
        <v>0</v>
      </c>
      <c r="D128" s="294"/>
      <c r="E128" s="293" t="s">
        <v>0</v>
      </c>
      <c r="F128" s="309" t="s">
        <v>0</v>
      </c>
      <c r="G128" s="310"/>
      <c r="H128" s="310"/>
      <c r="I128" s="420"/>
      <c r="J128" s="421" t="s">
        <v>0</v>
      </c>
      <c r="K128" s="128"/>
      <c r="L128" s="3"/>
      <c r="N128" s="3"/>
    </row>
    <row r="129" spans="1:14" ht="15" x14ac:dyDescent="0.25">
      <c r="A129" s="291" t="s">
        <v>89</v>
      </c>
      <c r="B129" s="293" t="s">
        <v>0</v>
      </c>
      <c r="C129" s="300">
        <v>0.03</v>
      </c>
      <c r="D129" s="294"/>
      <c r="E129" s="301">
        <f>MIN(B129:C129)</f>
        <v>0.03</v>
      </c>
      <c r="F129" s="343">
        <f>E129*A6</f>
        <v>1.6025</v>
      </c>
      <c r="G129" s="319"/>
      <c r="H129" s="310"/>
      <c r="I129" s="444"/>
      <c r="J129" s="421" t="s">
        <v>0</v>
      </c>
      <c r="K129" s="140"/>
      <c r="L129" s="3"/>
      <c r="N129" s="3"/>
    </row>
    <row r="130" spans="1:14" ht="15" x14ac:dyDescent="0.25">
      <c r="A130" s="291" t="s">
        <v>90</v>
      </c>
      <c r="B130" s="293" t="s">
        <v>0</v>
      </c>
      <c r="C130" s="300">
        <v>0.03</v>
      </c>
      <c r="D130" s="294"/>
      <c r="E130" s="301">
        <f>MIN(B130:C130)</f>
        <v>0.03</v>
      </c>
      <c r="F130" s="343">
        <f>E130*A6</f>
        <v>1.6025</v>
      </c>
      <c r="G130" s="319"/>
      <c r="H130" s="310"/>
      <c r="I130" s="443"/>
      <c r="J130" s="421" t="s">
        <v>0</v>
      </c>
      <c r="K130" s="139"/>
      <c r="L130" s="3"/>
      <c r="N130" s="3"/>
    </row>
    <row r="131" spans="1:14" ht="15" x14ac:dyDescent="0.25">
      <c r="A131" s="291" t="s">
        <v>91</v>
      </c>
      <c r="B131" s="293" t="s">
        <v>0</v>
      </c>
      <c r="C131" s="293" t="s">
        <v>0</v>
      </c>
      <c r="D131" s="294"/>
      <c r="E131" s="293" t="s">
        <v>0</v>
      </c>
      <c r="F131" s="309" t="s">
        <v>0</v>
      </c>
      <c r="G131" s="310"/>
      <c r="H131" s="341"/>
      <c r="I131" s="443"/>
      <c r="J131" s="421" t="s">
        <v>0</v>
      </c>
      <c r="K131" s="139"/>
      <c r="L131" s="3"/>
      <c r="N131" s="3"/>
    </row>
    <row r="132" spans="1:14" ht="15" x14ac:dyDescent="0.25">
      <c r="A132" s="291" t="s">
        <v>92</v>
      </c>
      <c r="B132" s="293" t="s">
        <v>0</v>
      </c>
      <c r="C132" s="293" t="s">
        <v>0</v>
      </c>
      <c r="D132" s="294"/>
      <c r="E132" s="293" t="s">
        <v>0</v>
      </c>
      <c r="F132" s="309" t="s">
        <v>0</v>
      </c>
      <c r="G132" s="310"/>
      <c r="H132" s="341"/>
      <c r="I132" s="427"/>
      <c r="J132" s="421" t="s">
        <v>0</v>
      </c>
      <c r="K132" s="135"/>
      <c r="L132" s="3"/>
      <c r="N132" s="3"/>
    </row>
    <row r="133" spans="1:14" ht="24" x14ac:dyDescent="0.25">
      <c r="A133" s="291" t="s">
        <v>93</v>
      </c>
      <c r="B133" s="293" t="s">
        <v>0</v>
      </c>
      <c r="C133" s="293" t="s">
        <v>0</v>
      </c>
      <c r="D133" s="294"/>
      <c r="E133" s="293" t="s">
        <v>0</v>
      </c>
      <c r="F133" s="309" t="s">
        <v>0</v>
      </c>
      <c r="G133" s="310"/>
      <c r="H133" s="341"/>
      <c r="I133" s="430"/>
      <c r="J133" s="421" t="s">
        <v>0</v>
      </c>
      <c r="K133" s="133"/>
      <c r="L133" s="3"/>
      <c r="N133" s="3"/>
    </row>
    <row r="134" spans="1:14" ht="24" x14ac:dyDescent="0.25">
      <c r="A134" s="291" t="s">
        <v>94</v>
      </c>
      <c r="B134" s="293" t="s">
        <v>0</v>
      </c>
      <c r="C134" s="293" t="s">
        <v>0</v>
      </c>
      <c r="D134" s="294"/>
      <c r="E134" s="293" t="s">
        <v>0</v>
      </c>
      <c r="F134" s="309" t="s">
        <v>0</v>
      </c>
      <c r="G134" s="310"/>
      <c r="H134" s="310"/>
      <c r="I134" s="428"/>
      <c r="J134" s="421" t="s">
        <v>0</v>
      </c>
      <c r="K134" s="129"/>
      <c r="L134" s="3"/>
      <c r="N134" s="3"/>
    </row>
    <row r="135" spans="1:14" ht="36" x14ac:dyDescent="0.25">
      <c r="A135" s="291" t="s">
        <v>95</v>
      </c>
      <c r="B135" s="293" t="s">
        <v>0</v>
      </c>
      <c r="C135" s="300">
        <v>0.08</v>
      </c>
      <c r="D135" s="294"/>
      <c r="E135" s="301">
        <f>MIN(B135:C135)</f>
        <v>0.08</v>
      </c>
      <c r="F135" s="343">
        <f>E135*A6</f>
        <v>4.2733333333333334</v>
      </c>
      <c r="G135" s="319"/>
      <c r="H135" s="310"/>
      <c r="I135" s="420"/>
      <c r="J135" s="421" t="s">
        <v>0</v>
      </c>
      <c r="K135" s="128"/>
      <c r="L135" s="3"/>
      <c r="N135" s="3"/>
    </row>
    <row r="136" spans="1:14" ht="36" x14ac:dyDescent="0.25">
      <c r="A136" s="291" t="s">
        <v>96</v>
      </c>
      <c r="B136" s="293" t="s">
        <v>0</v>
      </c>
      <c r="C136" s="293" t="s">
        <v>0</v>
      </c>
      <c r="D136" s="294"/>
      <c r="E136" s="293" t="s">
        <v>0</v>
      </c>
      <c r="F136" s="309" t="s">
        <v>0</v>
      </c>
      <c r="G136" s="310"/>
      <c r="H136" s="310"/>
      <c r="I136" s="422"/>
      <c r="J136" s="421" t="s">
        <v>0</v>
      </c>
      <c r="K136" s="131"/>
      <c r="L136" s="3"/>
      <c r="N136" s="3"/>
    </row>
    <row r="137" spans="1:14" ht="24" x14ac:dyDescent="0.25">
      <c r="A137" s="291" t="s">
        <v>97</v>
      </c>
      <c r="B137" s="293" t="s">
        <v>0</v>
      </c>
      <c r="C137" s="293" t="s">
        <v>0</v>
      </c>
      <c r="D137" s="294"/>
      <c r="E137" s="293" t="s">
        <v>0</v>
      </c>
      <c r="F137" s="309" t="s">
        <v>0</v>
      </c>
      <c r="G137" s="310"/>
      <c r="H137" s="310"/>
      <c r="I137" s="428"/>
      <c r="J137" s="421" t="s">
        <v>0</v>
      </c>
      <c r="K137" s="134"/>
      <c r="L137" s="3"/>
      <c r="N137" s="3"/>
    </row>
    <row r="138" spans="1:14" ht="15" x14ac:dyDescent="0.25">
      <c r="A138" s="291" t="s">
        <v>98</v>
      </c>
      <c r="B138" s="293" t="s">
        <v>0</v>
      </c>
      <c r="C138" s="293" t="s">
        <v>0</v>
      </c>
      <c r="D138" s="294"/>
      <c r="E138" s="293" t="s">
        <v>0</v>
      </c>
      <c r="F138" s="309" t="s">
        <v>0</v>
      </c>
      <c r="G138" s="310"/>
      <c r="H138" s="310"/>
      <c r="I138" s="418"/>
      <c r="J138" s="419">
        <v>1</v>
      </c>
      <c r="K138" s="127"/>
      <c r="L138" s="3"/>
      <c r="N138" s="3"/>
    </row>
    <row r="139" spans="1:14" ht="15" x14ac:dyDescent="0.25">
      <c r="A139" s="291" t="s">
        <v>99</v>
      </c>
      <c r="B139" s="293" t="s">
        <v>0</v>
      </c>
      <c r="C139" s="293" t="s">
        <v>0</v>
      </c>
      <c r="D139" s="294"/>
      <c r="E139" s="293" t="s">
        <v>0</v>
      </c>
      <c r="F139" s="309" t="s">
        <v>0</v>
      </c>
      <c r="G139" s="310"/>
      <c r="H139" s="310"/>
      <c r="I139" s="422"/>
      <c r="J139" s="421" t="s">
        <v>0</v>
      </c>
      <c r="K139" s="131"/>
      <c r="L139" s="3"/>
      <c r="N139" s="3"/>
    </row>
    <row r="140" spans="1:14" ht="45" x14ac:dyDescent="0.25">
      <c r="A140" s="291" t="s">
        <v>100</v>
      </c>
      <c r="B140" s="292" t="s">
        <v>208</v>
      </c>
      <c r="C140" s="292" t="s">
        <v>208</v>
      </c>
      <c r="D140" s="294"/>
      <c r="E140" s="292" t="s">
        <v>208</v>
      </c>
      <c r="F140" s="292" t="s">
        <v>208</v>
      </c>
      <c r="G140" s="310"/>
      <c r="H140" s="310"/>
      <c r="I140" s="429"/>
      <c r="J140" s="421" t="s">
        <v>0</v>
      </c>
      <c r="K140" s="134"/>
      <c r="L140" s="3"/>
      <c r="N140" s="3"/>
    </row>
    <row r="141" spans="1:14" ht="15" x14ac:dyDescent="0.25">
      <c r="A141" s="291" t="s">
        <v>101</v>
      </c>
      <c r="B141" s="298">
        <v>5000</v>
      </c>
      <c r="C141" s="293" t="s">
        <v>0</v>
      </c>
      <c r="D141" s="294"/>
      <c r="E141" s="298">
        <v>5000</v>
      </c>
      <c r="F141" s="298">
        <v>5000</v>
      </c>
      <c r="G141" s="319"/>
      <c r="H141" s="310"/>
      <c r="I141" s="420"/>
      <c r="J141" s="421">
        <v>300</v>
      </c>
      <c r="K141" s="128"/>
      <c r="L141" s="3"/>
      <c r="N141" s="3"/>
    </row>
    <row r="142" spans="1:14" ht="15" x14ac:dyDescent="0.25">
      <c r="A142" s="291" t="s">
        <v>102</v>
      </c>
      <c r="B142" s="293" t="s">
        <v>0</v>
      </c>
      <c r="C142" s="293" t="s">
        <v>0</v>
      </c>
      <c r="D142" s="294"/>
      <c r="E142" s="293" t="s">
        <v>0</v>
      </c>
      <c r="F142" s="309" t="s">
        <v>0</v>
      </c>
      <c r="G142" s="310"/>
      <c r="H142" s="310"/>
      <c r="I142" s="431"/>
      <c r="J142" s="445"/>
      <c r="K142" s="127"/>
      <c r="L142" s="3"/>
      <c r="N142" s="3"/>
    </row>
    <row r="143" spans="1:14" ht="15" x14ac:dyDescent="0.25">
      <c r="A143" s="291" t="s">
        <v>103</v>
      </c>
      <c r="B143" s="301">
        <v>160</v>
      </c>
      <c r="C143" s="342">
        <f>210/0.951</f>
        <v>220.82018927444796</v>
      </c>
      <c r="D143" s="294"/>
      <c r="E143" s="301">
        <v>160</v>
      </c>
      <c r="F143" s="301">
        <v>160</v>
      </c>
      <c r="G143" s="319"/>
      <c r="H143" s="317"/>
      <c r="I143" s="420"/>
      <c r="J143" s="421"/>
      <c r="K143" s="128"/>
      <c r="L143" s="3"/>
      <c r="N143" s="3"/>
    </row>
    <row r="144" spans="1:14" ht="15" x14ac:dyDescent="0.25">
      <c r="A144" s="291" t="s">
        <v>104</v>
      </c>
      <c r="B144" s="293" t="s">
        <v>0</v>
      </c>
      <c r="C144" s="293" t="s">
        <v>0</v>
      </c>
      <c r="D144" s="294"/>
      <c r="E144" s="293" t="s">
        <v>0</v>
      </c>
      <c r="F144" s="309" t="s">
        <v>0</v>
      </c>
      <c r="G144" s="310"/>
      <c r="H144" s="447"/>
      <c r="I144" s="420"/>
      <c r="J144" s="421"/>
      <c r="K144" s="128"/>
      <c r="L144" s="3"/>
      <c r="N144" s="3"/>
    </row>
    <row r="145" spans="1:14" ht="15" x14ac:dyDescent="0.25">
      <c r="A145" s="291" t="s">
        <v>105</v>
      </c>
      <c r="B145" s="293" t="s">
        <v>0</v>
      </c>
      <c r="C145" s="293" t="s">
        <v>0</v>
      </c>
      <c r="D145" s="294"/>
      <c r="E145" s="293" t="s">
        <v>0</v>
      </c>
      <c r="F145" s="309" t="s">
        <v>0</v>
      </c>
      <c r="G145" s="310"/>
      <c r="H145" s="310"/>
      <c r="I145" s="418"/>
      <c r="J145" s="419"/>
      <c r="K145" s="127"/>
      <c r="L145" s="3"/>
      <c r="N145" s="3"/>
    </row>
    <row r="146" spans="1:14" ht="15" x14ac:dyDescent="0.25">
      <c r="A146" s="291" t="s">
        <v>106</v>
      </c>
      <c r="B146" s="301">
        <v>0.73899999999999999</v>
      </c>
      <c r="C146" s="358">
        <f>1.8/0.85</f>
        <v>2.1176470588235294</v>
      </c>
      <c r="D146" s="294"/>
      <c r="E146" s="301">
        <f>MIN(B146:C146)</f>
        <v>0.73899999999999999</v>
      </c>
      <c r="F146" s="301">
        <v>0.73899999999999999</v>
      </c>
      <c r="G146" s="319"/>
      <c r="H146" s="448"/>
      <c r="I146" s="420"/>
      <c r="J146" s="421"/>
      <c r="K146" s="127"/>
      <c r="L146" s="3"/>
      <c r="N146" s="3"/>
    </row>
    <row r="147" spans="1:14" ht="15" x14ac:dyDescent="0.25">
      <c r="A147" s="291" t="s">
        <v>186</v>
      </c>
      <c r="B147" s="293" t="s">
        <v>0</v>
      </c>
      <c r="C147" s="293" t="s">
        <v>0</v>
      </c>
      <c r="D147" s="294"/>
      <c r="E147" s="293" t="s">
        <v>0</v>
      </c>
      <c r="F147" s="309" t="s">
        <v>0</v>
      </c>
      <c r="G147" s="310"/>
      <c r="H147" s="341"/>
      <c r="I147" s="420"/>
      <c r="J147" s="421"/>
      <c r="K147" s="128"/>
      <c r="L147" s="3"/>
      <c r="N147" s="3"/>
    </row>
    <row r="148" spans="1:14" ht="15" x14ac:dyDescent="0.25">
      <c r="A148" s="291" t="s">
        <v>107</v>
      </c>
      <c r="B148" s="293" t="s">
        <v>0</v>
      </c>
      <c r="C148" s="293" t="s">
        <v>0</v>
      </c>
      <c r="D148" s="294"/>
      <c r="E148" s="293" t="s">
        <v>0</v>
      </c>
      <c r="F148" s="309" t="s">
        <v>0</v>
      </c>
      <c r="G148" s="310"/>
      <c r="H148" s="310"/>
      <c r="I148" s="427"/>
      <c r="J148" s="449"/>
      <c r="K148" s="135"/>
      <c r="L148" s="3"/>
      <c r="N148" s="3"/>
    </row>
    <row r="149" spans="1:14" ht="15" x14ac:dyDescent="0.25">
      <c r="A149" s="291" t="s">
        <v>108</v>
      </c>
      <c r="B149" s="293" t="s">
        <v>0</v>
      </c>
      <c r="C149" s="293" t="s">
        <v>0</v>
      </c>
      <c r="D149" s="294"/>
      <c r="E149" s="293" t="s">
        <v>0</v>
      </c>
      <c r="F149" s="309" t="s">
        <v>0</v>
      </c>
      <c r="G149" s="310"/>
      <c r="H149" s="359"/>
      <c r="I149" s="420"/>
      <c r="J149" s="445">
        <v>1800</v>
      </c>
      <c r="K149" s="128"/>
      <c r="L149" s="3"/>
      <c r="N149" s="3"/>
    </row>
    <row r="150" spans="1:14" ht="24" x14ac:dyDescent="0.25">
      <c r="A150" s="291" t="s">
        <v>109</v>
      </c>
      <c r="B150" s="293" t="s">
        <v>0</v>
      </c>
      <c r="C150" s="293" t="s">
        <v>0</v>
      </c>
      <c r="D150" s="294"/>
      <c r="E150" s="293" t="s">
        <v>0</v>
      </c>
      <c r="F150" s="309" t="s">
        <v>0</v>
      </c>
      <c r="G150" s="310"/>
      <c r="H150" s="310"/>
      <c r="I150" s="431"/>
      <c r="J150" s="445">
        <v>3000</v>
      </c>
      <c r="K150" s="127"/>
      <c r="L150" s="3"/>
      <c r="N150" s="3"/>
    </row>
    <row r="151" spans="1:14" ht="15" x14ac:dyDescent="0.25">
      <c r="A151" s="291" t="s">
        <v>110</v>
      </c>
      <c r="B151" s="293" t="s">
        <v>0</v>
      </c>
      <c r="C151" s="293" t="s">
        <v>0</v>
      </c>
      <c r="D151" s="294"/>
      <c r="E151" s="293" t="s">
        <v>0</v>
      </c>
      <c r="F151" s="309" t="s">
        <v>0</v>
      </c>
      <c r="G151" s="310"/>
      <c r="H151" s="341"/>
      <c r="I151" s="420"/>
      <c r="J151" s="445">
        <v>20</v>
      </c>
      <c r="K151" s="128"/>
      <c r="L151" s="3"/>
      <c r="N151" s="3"/>
    </row>
    <row r="152" spans="1:14" ht="15" x14ac:dyDescent="0.25">
      <c r="A152" s="291" t="s">
        <v>111</v>
      </c>
      <c r="B152" s="293" t="s">
        <v>0</v>
      </c>
      <c r="C152" s="293" t="s">
        <v>0</v>
      </c>
      <c r="D152" s="294"/>
      <c r="E152" s="293" t="s">
        <v>0</v>
      </c>
      <c r="F152" s="309" t="s">
        <v>0</v>
      </c>
      <c r="G152" s="310"/>
      <c r="H152" s="310"/>
      <c r="I152" s="418"/>
      <c r="J152" s="419"/>
      <c r="K152" s="127"/>
      <c r="L152" s="3"/>
      <c r="N152" s="3"/>
    </row>
    <row r="153" spans="1:14" ht="15" x14ac:dyDescent="0.25">
      <c r="A153" s="291" t="s">
        <v>112</v>
      </c>
      <c r="B153" s="293" t="s">
        <v>0</v>
      </c>
      <c r="C153" s="293" t="s">
        <v>0</v>
      </c>
      <c r="D153" s="294"/>
      <c r="E153" s="293" t="s">
        <v>0</v>
      </c>
      <c r="F153" s="309" t="s">
        <v>0</v>
      </c>
      <c r="G153" s="310"/>
      <c r="H153" s="310"/>
      <c r="I153" s="431"/>
      <c r="J153" s="445"/>
      <c r="K153" s="127"/>
      <c r="L153" s="3"/>
      <c r="N153" s="3"/>
    </row>
    <row r="154" spans="1:14" ht="15" x14ac:dyDescent="0.25">
      <c r="A154" s="291" t="s">
        <v>113</v>
      </c>
      <c r="B154" s="301">
        <v>70</v>
      </c>
      <c r="C154" s="293"/>
      <c r="D154" s="294"/>
      <c r="E154" s="301">
        <f>MIN(B154:C154)</f>
        <v>70</v>
      </c>
      <c r="F154" s="301">
        <v>70</v>
      </c>
      <c r="G154" s="319"/>
      <c r="H154" s="310"/>
      <c r="I154" s="431"/>
      <c r="J154" s="445">
        <v>20</v>
      </c>
      <c r="K154" s="127"/>
      <c r="L154" s="3"/>
      <c r="N154" s="3"/>
    </row>
    <row r="155" spans="1:14" ht="24" x14ac:dyDescent="0.25">
      <c r="A155" s="328" t="s">
        <v>176</v>
      </c>
      <c r="B155" s="301">
        <v>4.5999999999999996</v>
      </c>
      <c r="C155" s="293" t="s">
        <v>0</v>
      </c>
      <c r="D155" s="294"/>
      <c r="E155" s="301">
        <f>MIN(B155:C155)</f>
        <v>4.5999999999999996</v>
      </c>
      <c r="F155" s="301">
        <v>4.5999999999999996</v>
      </c>
      <c r="G155" s="319"/>
      <c r="H155" s="310"/>
      <c r="I155" s="431"/>
      <c r="J155" s="421" t="s">
        <v>0</v>
      </c>
      <c r="K155" s="127"/>
      <c r="L155" s="3"/>
      <c r="N155" s="3"/>
    </row>
    <row r="156" spans="1:14" ht="15" x14ac:dyDescent="0.25">
      <c r="A156" s="291" t="s">
        <v>114</v>
      </c>
      <c r="B156" s="293" t="s">
        <v>0</v>
      </c>
      <c r="C156" s="293" t="s">
        <v>0</v>
      </c>
      <c r="D156" s="294"/>
      <c r="E156" s="293" t="s">
        <v>0</v>
      </c>
      <c r="F156" s="309" t="s">
        <v>0</v>
      </c>
      <c r="G156" s="310"/>
      <c r="H156" s="310"/>
      <c r="I156" s="450"/>
      <c r="J156" s="421" t="s">
        <v>0</v>
      </c>
      <c r="K156" s="142"/>
      <c r="L156" s="3"/>
      <c r="N156" s="3"/>
    </row>
    <row r="157" spans="1:14" ht="45" x14ac:dyDescent="0.25">
      <c r="A157" s="291" t="s">
        <v>115</v>
      </c>
      <c r="B157" s="301">
        <v>20</v>
      </c>
      <c r="C157" s="292" t="s">
        <v>208</v>
      </c>
      <c r="D157" s="294"/>
      <c r="E157" s="301">
        <v>20</v>
      </c>
      <c r="F157" s="301">
        <v>20</v>
      </c>
      <c r="G157" s="319"/>
      <c r="H157" s="310"/>
      <c r="I157" s="420"/>
      <c r="J157" s="421" t="s">
        <v>0</v>
      </c>
      <c r="K157" s="128"/>
      <c r="L157" s="3"/>
      <c r="N157" s="3"/>
    </row>
    <row r="158" spans="1:14" ht="15" x14ac:dyDescent="0.25">
      <c r="A158" s="291" t="s">
        <v>116</v>
      </c>
      <c r="B158" s="298">
        <v>1450</v>
      </c>
      <c r="C158" s="342">
        <f>74/0.99</f>
        <v>74.747474747474755</v>
      </c>
      <c r="D158" s="362" t="s">
        <v>0</v>
      </c>
      <c r="E158" s="347">
        <f>MIN(B158:C158)</f>
        <v>74.747474747474755</v>
      </c>
      <c r="F158" s="343">
        <f>MIN(B158,C158*A6)</f>
        <v>1450</v>
      </c>
      <c r="G158" s="319"/>
      <c r="H158" s="317"/>
      <c r="I158" s="431"/>
      <c r="J158" s="421" t="s">
        <v>0</v>
      </c>
      <c r="K158" s="127"/>
      <c r="L158" s="3"/>
      <c r="N158" s="3"/>
    </row>
    <row r="159" spans="1:14" ht="57" x14ac:dyDescent="0.25">
      <c r="A159" s="291" t="s">
        <v>284</v>
      </c>
      <c r="B159" s="293" t="s">
        <v>0</v>
      </c>
      <c r="C159" s="293" t="s">
        <v>0</v>
      </c>
      <c r="D159" s="294"/>
      <c r="E159" s="293" t="s">
        <v>0</v>
      </c>
      <c r="F159" s="309" t="s">
        <v>0</v>
      </c>
      <c r="G159" s="310"/>
      <c r="H159" s="341"/>
      <c r="I159" s="420"/>
      <c r="J159" s="421" t="s">
        <v>0</v>
      </c>
      <c r="K159" s="132"/>
      <c r="L159" s="3"/>
      <c r="N159" s="3"/>
    </row>
    <row r="160" spans="1:14" ht="45.75" x14ac:dyDescent="0.25">
      <c r="A160" s="291" t="s">
        <v>285</v>
      </c>
      <c r="B160" s="293" t="s">
        <v>0</v>
      </c>
      <c r="C160" s="293" t="s">
        <v>0</v>
      </c>
      <c r="D160" s="294"/>
      <c r="E160" s="293" t="s">
        <v>0</v>
      </c>
      <c r="F160" s="309" t="s">
        <v>0</v>
      </c>
      <c r="G160" s="310"/>
      <c r="H160" s="310"/>
      <c r="I160" s="420"/>
      <c r="J160" s="421" t="s">
        <v>0</v>
      </c>
      <c r="K160" s="132"/>
      <c r="L160" s="3"/>
      <c r="N160" s="3"/>
    </row>
    <row r="161" spans="1:14" ht="15" x14ac:dyDescent="0.25">
      <c r="A161" s="291" t="s">
        <v>117</v>
      </c>
      <c r="B161" s="293" t="s">
        <v>0</v>
      </c>
      <c r="C161" s="293" t="s">
        <v>0</v>
      </c>
      <c r="D161" s="294"/>
      <c r="E161" s="293" t="s">
        <v>0</v>
      </c>
      <c r="F161" s="309" t="s">
        <v>0</v>
      </c>
      <c r="G161" s="310"/>
      <c r="H161" s="440"/>
      <c r="I161" s="418"/>
      <c r="J161" s="419">
        <v>30</v>
      </c>
      <c r="K161" s="127"/>
      <c r="L161" s="3"/>
      <c r="N161" s="3"/>
    </row>
    <row r="162" spans="1:14" ht="69.599999999999994" customHeight="1" x14ac:dyDescent="0.25">
      <c r="A162" s="291" t="s">
        <v>286</v>
      </c>
      <c r="B162" s="293">
        <v>10</v>
      </c>
      <c r="C162" s="363" t="s">
        <v>280</v>
      </c>
      <c r="D162" s="294"/>
      <c r="E162" s="293">
        <v>10</v>
      </c>
      <c r="F162" s="364" t="s">
        <v>281</v>
      </c>
      <c r="G162" s="310"/>
      <c r="H162" s="310" t="s">
        <v>271</v>
      </c>
      <c r="I162" s="420"/>
      <c r="J162" s="421" t="s">
        <v>0</v>
      </c>
      <c r="K162" s="128"/>
      <c r="L162" s="3"/>
      <c r="N162" s="3"/>
    </row>
    <row r="163" spans="1:14" ht="15" x14ac:dyDescent="0.25">
      <c r="A163" s="291" t="s">
        <v>118</v>
      </c>
      <c r="B163" s="293" t="s">
        <v>0</v>
      </c>
      <c r="C163" s="293" t="s">
        <v>0</v>
      </c>
      <c r="D163" s="294"/>
      <c r="E163" s="293" t="s">
        <v>0</v>
      </c>
      <c r="F163" s="309" t="s">
        <v>0</v>
      </c>
      <c r="G163" s="310"/>
      <c r="H163" s="310"/>
      <c r="I163" s="427"/>
      <c r="J163" s="421" t="s">
        <v>0</v>
      </c>
      <c r="K163" s="134"/>
      <c r="L163" s="3"/>
      <c r="N163" s="3"/>
    </row>
    <row r="164" spans="1:14" ht="15" x14ac:dyDescent="0.25">
      <c r="A164" s="291" t="s">
        <v>119</v>
      </c>
      <c r="B164" s="293" t="s">
        <v>0</v>
      </c>
      <c r="C164" s="293" t="s">
        <v>0</v>
      </c>
      <c r="D164" s="294"/>
      <c r="E164" s="293" t="s">
        <v>0</v>
      </c>
      <c r="F164" s="309" t="s">
        <v>0</v>
      </c>
      <c r="G164" s="310"/>
      <c r="H164" s="310"/>
      <c r="I164" s="427"/>
      <c r="J164" s="421" t="s">
        <v>0</v>
      </c>
      <c r="K164" s="134"/>
      <c r="L164" s="3"/>
      <c r="N164" s="3"/>
    </row>
    <row r="165" spans="1:14" ht="15" x14ac:dyDescent="0.25">
      <c r="A165" s="291" t="s">
        <v>120</v>
      </c>
      <c r="B165" s="293" t="s">
        <v>0</v>
      </c>
      <c r="C165" s="293" t="s">
        <v>0</v>
      </c>
      <c r="D165" s="294"/>
      <c r="E165" s="293" t="s">
        <v>0</v>
      </c>
      <c r="F165" s="309" t="s">
        <v>0</v>
      </c>
      <c r="G165" s="310"/>
      <c r="H165" s="451"/>
      <c r="I165" s="427"/>
      <c r="J165" s="421" t="s">
        <v>0</v>
      </c>
      <c r="K165" s="134"/>
      <c r="L165" s="3"/>
      <c r="N165" s="3"/>
    </row>
    <row r="166" spans="1:14" ht="15" x14ac:dyDescent="0.25">
      <c r="A166" s="291" t="s">
        <v>121</v>
      </c>
      <c r="B166" s="293" t="s">
        <v>0</v>
      </c>
      <c r="C166" s="293" t="s">
        <v>0</v>
      </c>
      <c r="D166" s="294"/>
      <c r="E166" s="293" t="s">
        <v>0</v>
      </c>
      <c r="F166" s="309" t="s">
        <v>0</v>
      </c>
      <c r="G166" s="310"/>
      <c r="H166" s="310"/>
      <c r="I166" s="418"/>
      <c r="J166" s="421" t="s">
        <v>0</v>
      </c>
      <c r="K166" s="129"/>
      <c r="L166" s="3"/>
      <c r="N166" s="3"/>
    </row>
    <row r="167" spans="1:14" ht="24" x14ac:dyDescent="0.25">
      <c r="A167" s="291" t="s">
        <v>122</v>
      </c>
      <c r="B167" s="293" t="s">
        <v>0</v>
      </c>
      <c r="C167" s="293" t="s">
        <v>0</v>
      </c>
      <c r="D167" s="294"/>
      <c r="E167" s="293" t="s">
        <v>0</v>
      </c>
      <c r="F167" s="309" t="s">
        <v>0</v>
      </c>
      <c r="G167" s="310"/>
      <c r="H167" s="310"/>
      <c r="I167" s="422"/>
      <c r="J167" s="421" t="s">
        <v>0</v>
      </c>
      <c r="K167" s="133"/>
      <c r="L167" s="3"/>
      <c r="N167" s="3"/>
    </row>
    <row r="168" spans="1:14" ht="15" x14ac:dyDescent="0.25">
      <c r="A168" s="291" t="s">
        <v>123</v>
      </c>
      <c r="B168" s="293" t="s">
        <v>0</v>
      </c>
      <c r="C168" s="293" t="s">
        <v>0</v>
      </c>
      <c r="D168" s="294"/>
      <c r="E168" s="293" t="s">
        <v>0</v>
      </c>
      <c r="F168" s="309" t="s">
        <v>0</v>
      </c>
      <c r="G168" s="310"/>
      <c r="H168" s="310"/>
      <c r="I168" s="427"/>
      <c r="J168" s="421" t="s">
        <v>0</v>
      </c>
      <c r="K168" s="134"/>
      <c r="L168" s="3"/>
      <c r="N168" s="3"/>
    </row>
    <row r="169" spans="1:14" ht="15" x14ac:dyDescent="0.25">
      <c r="A169" s="291" t="s">
        <v>124</v>
      </c>
      <c r="B169" s="293" t="s">
        <v>0</v>
      </c>
      <c r="C169" s="293" t="s">
        <v>0</v>
      </c>
      <c r="D169" s="294"/>
      <c r="E169" s="293" t="s">
        <v>0</v>
      </c>
      <c r="F169" s="309" t="s">
        <v>0</v>
      </c>
      <c r="G169" s="310"/>
      <c r="H169" s="310"/>
      <c r="I169" s="422"/>
      <c r="J169" s="421" t="s">
        <v>0</v>
      </c>
      <c r="K169" s="131"/>
      <c r="L169" s="3"/>
      <c r="N169" s="3"/>
    </row>
    <row r="170" spans="1:14" ht="15" x14ac:dyDescent="0.25">
      <c r="A170" s="291" t="s">
        <v>125</v>
      </c>
      <c r="B170" s="293" t="s">
        <v>0</v>
      </c>
      <c r="C170" s="300">
        <v>7</v>
      </c>
      <c r="D170" s="294"/>
      <c r="E170" s="301">
        <f>MIN(B170:C170)</f>
        <v>7</v>
      </c>
      <c r="F170" s="313">
        <f>E170*A6</f>
        <v>373.91666666666669</v>
      </c>
      <c r="G170" s="319"/>
      <c r="H170" s="310"/>
      <c r="I170" s="420"/>
      <c r="J170" s="421" t="s">
        <v>0</v>
      </c>
      <c r="K170" s="128"/>
      <c r="L170" s="3"/>
      <c r="N170" s="3"/>
    </row>
    <row r="171" spans="1:14" ht="15" x14ac:dyDescent="0.25">
      <c r="A171" s="291" t="s">
        <v>126</v>
      </c>
      <c r="B171" s="293" t="s">
        <v>0</v>
      </c>
      <c r="C171" s="452" t="s">
        <v>0</v>
      </c>
      <c r="D171" s="294"/>
      <c r="E171" s="293" t="s">
        <v>0</v>
      </c>
      <c r="F171" s="452" t="s">
        <v>0</v>
      </c>
      <c r="G171" s="319"/>
      <c r="H171" s="310"/>
      <c r="I171" s="420"/>
      <c r="J171" s="421" t="s">
        <v>0</v>
      </c>
      <c r="K171" s="128"/>
      <c r="L171" s="3"/>
      <c r="N171" s="3"/>
    </row>
    <row r="172" spans="1:14" ht="15" x14ac:dyDescent="0.25">
      <c r="A172" s="291" t="s">
        <v>127</v>
      </c>
      <c r="B172" s="293" t="s">
        <v>0</v>
      </c>
      <c r="C172" s="293" t="s">
        <v>0</v>
      </c>
      <c r="D172" s="294"/>
      <c r="E172" s="293" t="s">
        <v>0</v>
      </c>
      <c r="F172" s="309" t="s">
        <v>0</v>
      </c>
      <c r="G172" s="310"/>
      <c r="H172" s="310"/>
      <c r="I172" s="422"/>
      <c r="J172" s="421" t="s">
        <v>0</v>
      </c>
      <c r="K172" s="131"/>
      <c r="L172" s="3"/>
      <c r="N172" s="3"/>
    </row>
    <row r="173" spans="1:14" ht="15" x14ac:dyDescent="0.25">
      <c r="A173" s="291" t="s">
        <v>128</v>
      </c>
      <c r="B173" s="324">
        <v>1</v>
      </c>
      <c r="C173" s="453">
        <v>13</v>
      </c>
      <c r="D173" s="336" t="s">
        <v>0</v>
      </c>
      <c r="E173" s="324">
        <f>MIN(B173:C173)</f>
        <v>1</v>
      </c>
      <c r="F173" s="367">
        <v>1</v>
      </c>
      <c r="G173" s="319"/>
      <c r="H173" s="341"/>
      <c r="I173" s="427"/>
      <c r="J173" s="421">
        <v>30</v>
      </c>
      <c r="K173" s="135"/>
      <c r="L173" s="3"/>
      <c r="N173" s="3"/>
    </row>
    <row r="174" spans="1:14" ht="15" x14ac:dyDescent="0.25">
      <c r="A174" s="291" t="s">
        <v>129</v>
      </c>
      <c r="B174" s="293" t="s">
        <v>132</v>
      </c>
      <c r="C174" s="309" t="s">
        <v>131</v>
      </c>
      <c r="D174" s="294"/>
      <c r="E174" s="309" t="s">
        <v>131</v>
      </c>
      <c r="F174" s="309" t="s">
        <v>131</v>
      </c>
      <c r="G174" s="310"/>
      <c r="H174" s="376"/>
      <c r="I174" s="420"/>
      <c r="J174" s="421" t="s">
        <v>0</v>
      </c>
      <c r="K174" s="128"/>
      <c r="L174" s="3"/>
      <c r="N174" s="3"/>
    </row>
    <row r="175" spans="1:14" ht="45" x14ac:dyDescent="0.25">
      <c r="A175" s="291" t="s">
        <v>209</v>
      </c>
      <c r="B175" s="292" t="s">
        <v>197</v>
      </c>
      <c r="C175" s="292" t="s">
        <v>197</v>
      </c>
      <c r="D175" s="294"/>
      <c r="E175" s="292" t="s">
        <v>197</v>
      </c>
      <c r="F175" s="292" t="s">
        <v>197</v>
      </c>
      <c r="G175" s="310"/>
      <c r="H175" s="310"/>
      <c r="I175" s="420"/>
      <c r="J175" s="421" t="s">
        <v>0</v>
      </c>
      <c r="K175" s="128"/>
      <c r="L175" s="3"/>
      <c r="N175" s="3"/>
    </row>
    <row r="176" spans="1:14" ht="15" x14ac:dyDescent="0.25">
      <c r="A176" s="291" t="s">
        <v>133</v>
      </c>
      <c r="B176" s="298">
        <v>1080</v>
      </c>
      <c r="C176" s="293" t="s">
        <v>0</v>
      </c>
      <c r="D176" s="294"/>
      <c r="E176" s="298">
        <v>1080</v>
      </c>
      <c r="F176" s="298">
        <v>1080</v>
      </c>
      <c r="G176" s="319"/>
      <c r="H176" s="317"/>
      <c r="I176" s="431"/>
      <c r="J176" s="421">
        <v>300</v>
      </c>
      <c r="K176" s="132"/>
      <c r="L176" s="3"/>
      <c r="N176" s="3"/>
    </row>
    <row r="177" spans="1:14" ht="90" x14ac:dyDescent="0.25">
      <c r="A177" s="291" t="s">
        <v>217</v>
      </c>
      <c r="B177" s="293">
        <v>0.1</v>
      </c>
      <c r="C177" s="363" t="s">
        <v>196</v>
      </c>
      <c r="D177" s="294"/>
      <c r="E177" s="293">
        <v>0.1</v>
      </c>
      <c r="F177" s="364" t="s">
        <v>218</v>
      </c>
      <c r="G177" s="310"/>
      <c r="H177" s="310"/>
      <c r="I177" s="420"/>
      <c r="J177" s="421" t="s">
        <v>0</v>
      </c>
      <c r="K177" s="128"/>
      <c r="L177" s="3"/>
      <c r="N177" s="3"/>
    </row>
    <row r="178" spans="1:14" ht="15" x14ac:dyDescent="0.25">
      <c r="A178" s="291" t="s">
        <v>134</v>
      </c>
      <c r="B178" s="318">
        <v>0.5</v>
      </c>
      <c r="C178" s="309" t="s">
        <v>0</v>
      </c>
      <c r="D178" s="316"/>
      <c r="E178" s="318">
        <f>MIN(B178:C178)</f>
        <v>0.5</v>
      </c>
      <c r="F178" s="356">
        <v>0.5</v>
      </c>
      <c r="G178" s="319"/>
      <c r="H178" s="310"/>
      <c r="I178" s="443"/>
      <c r="J178" s="421" t="s">
        <v>0</v>
      </c>
      <c r="K178" s="139"/>
      <c r="L178" s="3"/>
      <c r="N178" s="3"/>
    </row>
    <row r="179" spans="1:14" ht="45" x14ac:dyDescent="0.25">
      <c r="A179" s="291" t="s">
        <v>135</v>
      </c>
      <c r="B179" s="292" t="s">
        <v>197</v>
      </c>
      <c r="C179" s="292" t="s">
        <v>197</v>
      </c>
      <c r="D179" s="294"/>
      <c r="E179" s="292" t="s">
        <v>197</v>
      </c>
      <c r="F179" s="292" t="s">
        <v>197</v>
      </c>
      <c r="G179" s="310"/>
      <c r="H179" s="310"/>
      <c r="I179" s="418"/>
      <c r="J179" s="421" t="s">
        <v>0</v>
      </c>
      <c r="K179" s="127"/>
      <c r="L179" s="3"/>
      <c r="N179" s="3"/>
    </row>
    <row r="180" spans="1:14" ht="15" x14ac:dyDescent="0.25">
      <c r="A180" s="291" t="s">
        <v>136</v>
      </c>
      <c r="B180" s="301">
        <v>235.8</v>
      </c>
      <c r="C180" s="454">
        <f>290/0.998</f>
        <v>290.58116232464931</v>
      </c>
      <c r="D180" s="374"/>
      <c r="E180" s="301">
        <f>MIN(B180:C180)</f>
        <v>235.8</v>
      </c>
      <c r="F180" s="455">
        <f>MIN(C180*A6,B180)</f>
        <v>235.8</v>
      </c>
      <c r="G180" s="376"/>
      <c r="H180" s="306"/>
      <c r="I180" s="431"/>
      <c r="J180" s="421" t="s">
        <v>0</v>
      </c>
      <c r="K180" s="127"/>
      <c r="L180" s="3"/>
      <c r="N180" s="3"/>
    </row>
    <row r="181" spans="1:14" ht="15" x14ac:dyDescent="0.25">
      <c r="A181" s="291" t="s">
        <v>137</v>
      </c>
      <c r="B181" s="301">
        <v>35.1</v>
      </c>
      <c r="C181" s="377">
        <f>0.95/0.85</f>
        <v>1.1176470588235294</v>
      </c>
      <c r="D181" s="294"/>
      <c r="E181" s="378">
        <f>MIN(B181:C181)</f>
        <v>1.1176470588235294</v>
      </c>
      <c r="F181" s="339">
        <f>MIN(B181,C181*A6)</f>
        <v>35.1</v>
      </c>
      <c r="G181" s="319"/>
      <c r="H181" s="341"/>
      <c r="I181" s="420"/>
      <c r="J181" s="421" t="s">
        <v>0</v>
      </c>
      <c r="K181" s="128"/>
      <c r="L181" s="3"/>
      <c r="N181" s="3"/>
    </row>
    <row r="182" spans="1:14" ht="15" x14ac:dyDescent="0.25">
      <c r="A182" s="291" t="s">
        <v>138</v>
      </c>
      <c r="B182" s="293" t="s">
        <v>0</v>
      </c>
      <c r="C182" s="293" t="s">
        <v>0</v>
      </c>
      <c r="D182" s="294"/>
      <c r="E182" s="293" t="s">
        <v>0</v>
      </c>
      <c r="F182" s="293" t="s">
        <v>0</v>
      </c>
      <c r="G182" s="295"/>
      <c r="H182" s="456"/>
      <c r="I182" s="420"/>
      <c r="J182" s="421" t="s">
        <v>0</v>
      </c>
      <c r="K182" s="132"/>
      <c r="L182" s="3"/>
      <c r="N182" s="3"/>
    </row>
    <row r="183" spans="1:14" ht="15" x14ac:dyDescent="0.25">
      <c r="A183" s="291" t="s">
        <v>139</v>
      </c>
      <c r="B183" s="293" t="s">
        <v>0</v>
      </c>
      <c r="C183" s="293" t="s">
        <v>0</v>
      </c>
      <c r="D183" s="294"/>
      <c r="E183" s="293" t="s">
        <v>0</v>
      </c>
      <c r="F183" s="309" t="s">
        <v>0</v>
      </c>
      <c r="G183" s="310"/>
      <c r="H183" s="341"/>
      <c r="I183" s="420"/>
      <c r="J183" s="421" t="s">
        <v>0</v>
      </c>
      <c r="K183" s="128"/>
      <c r="L183" s="3"/>
      <c r="N183" s="3"/>
    </row>
    <row r="184" spans="1:14" s="16" customFormat="1" ht="45" x14ac:dyDescent="0.25">
      <c r="A184" s="322" t="s">
        <v>140</v>
      </c>
      <c r="B184" s="309" t="s">
        <v>223</v>
      </c>
      <c r="C184" s="381" t="s">
        <v>224</v>
      </c>
      <c r="D184" s="316"/>
      <c r="E184" s="309" t="s">
        <v>739</v>
      </c>
      <c r="F184" s="309" t="s">
        <v>740</v>
      </c>
      <c r="G184" s="310"/>
      <c r="H184" s="310"/>
      <c r="I184" s="420"/>
      <c r="J184" s="421" t="s">
        <v>0</v>
      </c>
      <c r="K184" s="128"/>
    </row>
    <row r="185" spans="1:14" ht="15" x14ac:dyDescent="0.25">
      <c r="A185" s="291" t="s">
        <v>141</v>
      </c>
      <c r="B185" s="301">
        <v>120</v>
      </c>
      <c r="C185" s="293" t="s">
        <v>0</v>
      </c>
      <c r="D185" s="294"/>
      <c r="E185" s="301">
        <f>MIN(B185:C185)</f>
        <v>120</v>
      </c>
      <c r="F185" s="313">
        <f>E185</f>
        <v>120</v>
      </c>
      <c r="G185" s="314"/>
      <c r="H185" s="310"/>
      <c r="I185" s="420"/>
      <c r="J185" s="421" t="s">
        <v>0</v>
      </c>
      <c r="K185" s="128"/>
      <c r="L185" s="3"/>
      <c r="N185" s="3"/>
    </row>
    <row r="186" spans="1:14" ht="15" x14ac:dyDescent="0.25">
      <c r="A186" s="291" t="s">
        <v>142</v>
      </c>
      <c r="B186" s="301">
        <v>90</v>
      </c>
      <c r="C186" s="293" t="s">
        <v>0</v>
      </c>
      <c r="D186" s="294"/>
      <c r="E186" s="301">
        <f>MIN(B186:C186)</f>
        <v>90</v>
      </c>
      <c r="F186" s="313">
        <f>E186</f>
        <v>90</v>
      </c>
      <c r="G186" s="314"/>
      <c r="H186" s="457"/>
      <c r="I186" s="420"/>
      <c r="J186" s="421" t="s">
        <v>0</v>
      </c>
      <c r="K186" s="128"/>
      <c r="L186" s="3"/>
      <c r="N186" s="3"/>
    </row>
    <row r="187" spans="1:14" ht="15" x14ac:dyDescent="0.25">
      <c r="A187" s="291" t="s">
        <v>143</v>
      </c>
      <c r="B187" s="293" t="s">
        <v>0</v>
      </c>
      <c r="C187" s="293" t="s">
        <v>0</v>
      </c>
      <c r="D187" s="294"/>
      <c r="E187" s="293" t="s">
        <v>0</v>
      </c>
      <c r="F187" s="309" t="s">
        <v>0</v>
      </c>
      <c r="G187" s="310"/>
      <c r="H187" s="451"/>
      <c r="I187" s="427"/>
      <c r="J187" s="421" t="s">
        <v>0</v>
      </c>
      <c r="K187" s="135"/>
      <c r="L187" s="3"/>
      <c r="N187" s="3"/>
    </row>
    <row r="188" spans="1:14" ht="15" x14ac:dyDescent="0.25">
      <c r="A188" s="291" t="s">
        <v>144</v>
      </c>
      <c r="B188" s="324">
        <v>5</v>
      </c>
      <c r="C188" s="293" t="s">
        <v>0</v>
      </c>
      <c r="D188" s="294"/>
      <c r="E188" s="324">
        <f>MIN(B188:C188)</f>
        <v>5</v>
      </c>
      <c r="F188" s="302">
        <f>E188</f>
        <v>5</v>
      </c>
      <c r="G188" s="303"/>
      <c r="H188" s="310"/>
      <c r="I188" s="418"/>
      <c r="J188" s="421" t="s">
        <v>0</v>
      </c>
      <c r="K188" s="127"/>
      <c r="L188" s="3"/>
      <c r="N188" s="3"/>
    </row>
    <row r="189" spans="1:14" ht="15" x14ac:dyDescent="0.25">
      <c r="A189" s="291" t="s">
        <v>145</v>
      </c>
      <c r="B189" s="293" t="s">
        <v>0</v>
      </c>
      <c r="C189" s="293" t="s">
        <v>0</v>
      </c>
      <c r="D189" s="294"/>
      <c r="E189" s="293" t="s">
        <v>0</v>
      </c>
      <c r="F189" s="309" t="s">
        <v>0</v>
      </c>
      <c r="G189" s="310"/>
      <c r="H189" s="310"/>
      <c r="I189" s="418"/>
      <c r="J189" s="421" t="s">
        <v>0</v>
      </c>
      <c r="K189" s="131"/>
      <c r="L189" s="3"/>
      <c r="N189" s="3"/>
    </row>
    <row r="190" spans="1:14" ht="15" x14ac:dyDescent="0.25">
      <c r="A190" s="291" t="s">
        <v>146</v>
      </c>
      <c r="B190" s="293" t="s">
        <v>0</v>
      </c>
      <c r="C190" s="293" t="s">
        <v>0</v>
      </c>
      <c r="D190" s="294"/>
      <c r="E190" s="293" t="s">
        <v>0</v>
      </c>
      <c r="F190" s="309" t="s">
        <v>0</v>
      </c>
      <c r="G190" s="310"/>
      <c r="H190" s="310"/>
      <c r="I190" s="420"/>
      <c r="J190" s="421">
        <v>1</v>
      </c>
      <c r="K190" s="128"/>
      <c r="L190" s="3"/>
      <c r="N190" s="3"/>
    </row>
    <row r="191" spans="1:14" ht="15" x14ac:dyDescent="0.25">
      <c r="A191" s="291" t="s">
        <v>147</v>
      </c>
      <c r="B191" s="293" t="s">
        <v>0</v>
      </c>
      <c r="C191" s="293" t="s">
        <v>0</v>
      </c>
      <c r="D191" s="294"/>
      <c r="E191" s="293" t="s">
        <v>0</v>
      </c>
      <c r="F191" s="309" t="s">
        <v>0</v>
      </c>
      <c r="G191" s="310"/>
      <c r="H191" s="310"/>
      <c r="I191" s="427"/>
      <c r="J191" s="421" t="s">
        <v>0</v>
      </c>
      <c r="K191" s="135"/>
      <c r="L191" s="3"/>
      <c r="N191" s="3"/>
    </row>
    <row r="192" spans="1:14" ht="45" x14ac:dyDescent="0.25">
      <c r="A192" s="291" t="s">
        <v>148</v>
      </c>
      <c r="B192" s="292" t="s">
        <v>210</v>
      </c>
      <c r="C192" s="292" t="s">
        <v>210</v>
      </c>
      <c r="D192" s="294"/>
      <c r="E192" s="292" t="s">
        <v>210</v>
      </c>
      <c r="F192" s="292" t="s">
        <v>210</v>
      </c>
      <c r="G192" s="310"/>
      <c r="H192" s="310"/>
      <c r="I192" s="418"/>
      <c r="J192" s="421" t="s">
        <v>0</v>
      </c>
      <c r="K192" s="127"/>
      <c r="L192" s="3"/>
      <c r="N192" s="3"/>
    </row>
    <row r="193" spans="1:14" ht="48" x14ac:dyDescent="0.25">
      <c r="A193" s="291" t="s">
        <v>201</v>
      </c>
      <c r="B193" s="301">
        <v>100</v>
      </c>
      <c r="C193" s="293" t="s">
        <v>0</v>
      </c>
      <c r="D193" s="294"/>
      <c r="E193" s="301">
        <f>MIN(B193:C193)</f>
        <v>100</v>
      </c>
      <c r="F193" s="318">
        <f>E193</f>
        <v>100</v>
      </c>
      <c r="G193" s="319"/>
      <c r="H193" s="310"/>
      <c r="I193" s="420"/>
      <c r="J193" s="421" t="s">
        <v>0</v>
      </c>
      <c r="K193" s="128"/>
      <c r="L193" s="3"/>
      <c r="N193" s="3"/>
    </row>
    <row r="194" spans="1:14" ht="96" x14ac:dyDescent="0.25">
      <c r="A194" s="291" t="s">
        <v>199</v>
      </c>
      <c r="B194" s="347">
        <v>0.35</v>
      </c>
      <c r="C194" s="293" t="s">
        <v>0</v>
      </c>
      <c r="D194" s="294"/>
      <c r="E194" s="301">
        <f>MIN(B194:C194)</f>
        <v>0.35</v>
      </c>
      <c r="F194" s="458">
        <v>0.35</v>
      </c>
      <c r="G194" s="344"/>
      <c r="H194" s="310"/>
      <c r="I194" s="420"/>
      <c r="J194" s="421" t="s">
        <v>0</v>
      </c>
      <c r="K194" s="128"/>
      <c r="L194" s="3"/>
      <c r="N194" s="3"/>
    </row>
    <row r="195" spans="1:14" ht="84" x14ac:dyDescent="0.25">
      <c r="A195" s="383" t="s">
        <v>198</v>
      </c>
      <c r="B195" s="384">
        <v>100</v>
      </c>
      <c r="C195" s="293" t="s">
        <v>0</v>
      </c>
      <c r="D195" s="374"/>
      <c r="E195" s="301">
        <f>MIN(B195:C195)</f>
        <v>100</v>
      </c>
      <c r="F195" s="385">
        <v>100</v>
      </c>
      <c r="G195" s="314"/>
      <c r="H195" s="310"/>
      <c r="I195" s="420"/>
      <c r="J195" s="421" t="s">
        <v>0</v>
      </c>
      <c r="K195" s="128"/>
      <c r="L195" s="3"/>
      <c r="N195" s="3"/>
    </row>
    <row r="196" spans="1:14" s="14" customFormat="1" ht="24" x14ac:dyDescent="0.2">
      <c r="A196" s="386" t="s">
        <v>219</v>
      </c>
      <c r="B196" s="298">
        <v>5</v>
      </c>
      <c r="C196" s="293" t="s">
        <v>0</v>
      </c>
      <c r="D196" s="387"/>
      <c r="E196" s="301">
        <v>5</v>
      </c>
      <c r="F196" s="313">
        <v>5</v>
      </c>
      <c r="G196" s="459"/>
      <c r="H196" s="310"/>
      <c r="I196" s="420"/>
      <c r="J196" s="421" t="s">
        <v>0</v>
      </c>
      <c r="K196" s="128"/>
      <c r="L196" s="116"/>
    </row>
    <row r="197" spans="1:14" ht="15" x14ac:dyDescent="0.25">
      <c r="A197" s="390" t="s">
        <v>150</v>
      </c>
      <c r="B197" s="391">
        <v>190</v>
      </c>
      <c r="C197" s="293" t="s">
        <v>0</v>
      </c>
      <c r="D197" s="374"/>
      <c r="E197" s="301">
        <f>MIN(B197:C197)</f>
        <v>190</v>
      </c>
      <c r="F197" s="313">
        <f>E197</f>
        <v>190</v>
      </c>
      <c r="G197" s="314"/>
      <c r="H197" s="310"/>
      <c r="I197" s="420"/>
      <c r="J197" s="421" t="s">
        <v>0</v>
      </c>
      <c r="K197" s="128"/>
      <c r="L197" s="3"/>
      <c r="N197" s="3"/>
    </row>
    <row r="198" spans="1:14" ht="72" x14ac:dyDescent="0.25">
      <c r="A198" s="291" t="s">
        <v>200</v>
      </c>
      <c r="B198" s="293" t="s">
        <v>0</v>
      </c>
      <c r="C198" s="293" t="s">
        <v>0</v>
      </c>
      <c r="D198" s="294"/>
      <c r="E198" s="293" t="s">
        <v>0</v>
      </c>
      <c r="F198" s="309" t="s">
        <v>0</v>
      </c>
      <c r="G198" s="310"/>
      <c r="H198" s="310"/>
      <c r="I198" s="420"/>
      <c r="J198" s="421" t="s">
        <v>0</v>
      </c>
      <c r="K198" s="127"/>
      <c r="L198" s="3"/>
      <c r="N198" s="3"/>
    </row>
    <row r="199" spans="1:14" ht="15" x14ac:dyDescent="0.25">
      <c r="A199" s="291" t="s">
        <v>151</v>
      </c>
      <c r="B199" s="293" t="s">
        <v>0</v>
      </c>
      <c r="C199" s="300">
        <v>0.21</v>
      </c>
      <c r="D199" s="294"/>
      <c r="E199" s="301">
        <f>MIN(B199:C199)</f>
        <v>0.21</v>
      </c>
      <c r="F199" s="343">
        <f>E199*A6</f>
        <v>11.217500000000001</v>
      </c>
      <c r="G199" s="344"/>
      <c r="H199" s="310"/>
      <c r="I199" s="430"/>
      <c r="J199" s="421" t="s">
        <v>0</v>
      </c>
      <c r="K199" s="133"/>
      <c r="L199" s="3"/>
      <c r="N199" s="3"/>
    </row>
    <row r="200" spans="1:14" ht="15" x14ac:dyDescent="0.25">
      <c r="A200" s="291" t="s">
        <v>152</v>
      </c>
      <c r="B200" s="293" t="s">
        <v>0</v>
      </c>
      <c r="C200" s="300">
        <v>0.42</v>
      </c>
      <c r="D200" s="294"/>
      <c r="E200" s="301">
        <f>MIN(B200:C200)</f>
        <v>0.42</v>
      </c>
      <c r="F200" s="343">
        <f>E200*A6</f>
        <v>22.435000000000002</v>
      </c>
      <c r="G200" s="344"/>
      <c r="H200" s="310"/>
      <c r="I200" s="460"/>
      <c r="J200" s="421" t="s">
        <v>0</v>
      </c>
      <c r="K200" s="133"/>
      <c r="L200" s="3"/>
      <c r="N200" s="3"/>
    </row>
    <row r="201" spans="1:14" ht="15" x14ac:dyDescent="0.25">
      <c r="A201" s="291" t="s">
        <v>153</v>
      </c>
      <c r="B201" s="293" t="s">
        <v>0</v>
      </c>
      <c r="C201" s="293" t="s">
        <v>0</v>
      </c>
      <c r="D201" s="294"/>
      <c r="E201" s="293" t="s">
        <v>0</v>
      </c>
      <c r="F201" s="309" t="s">
        <v>0</v>
      </c>
      <c r="G201" s="310"/>
      <c r="H201" s="310"/>
      <c r="I201" s="431"/>
      <c r="J201" s="421" t="s">
        <v>0</v>
      </c>
      <c r="K201" s="127"/>
      <c r="L201" s="3"/>
      <c r="N201" s="3"/>
    </row>
    <row r="202" spans="1:14" ht="15" x14ac:dyDescent="0.25">
      <c r="A202" s="291" t="s">
        <v>154</v>
      </c>
      <c r="B202" s="293" t="s">
        <v>0</v>
      </c>
      <c r="C202" s="293" t="s">
        <v>0</v>
      </c>
      <c r="D202" s="294"/>
      <c r="E202" s="293" t="s">
        <v>0</v>
      </c>
      <c r="F202" s="309" t="s">
        <v>0</v>
      </c>
      <c r="G202" s="310"/>
      <c r="H202" s="341"/>
      <c r="I202" s="428"/>
      <c r="J202" s="421" t="s">
        <v>0</v>
      </c>
      <c r="K202" s="129"/>
      <c r="L202" s="3"/>
      <c r="N202" s="3"/>
    </row>
    <row r="203" spans="1:14" ht="15" x14ac:dyDescent="0.25">
      <c r="A203" s="291" t="s">
        <v>155</v>
      </c>
      <c r="B203" s="324">
        <v>5</v>
      </c>
      <c r="C203" s="293" t="s">
        <v>0</v>
      </c>
      <c r="D203" s="294"/>
      <c r="E203" s="324">
        <f>MIN(B203:C203)</f>
        <v>5</v>
      </c>
      <c r="F203" s="302">
        <f>E203</f>
        <v>5</v>
      </c>
      <c r="G203" s="303"/>
      <c r="H203" s="341"/>
      <c r="I203" s="418"/>
      <c r="J203" s="421" t="s">
        <v>0</v>
      </c>
      <c r="K203" s="131"/>
      <c r="L203" s="3"/>
      <c r="N203" s="3"/>
    </row>
    <row r="204" spans="1:14" ht="15" x14ac:dyDescent="0.25">
      <c r="A204" s="291" t="s">
        <v>156</v>
      </c>
      <c r="B204" s="301">
        <v>200</v>
      </c>
      <c r="C204" s="293" t="s">
        <v>0</v>
      </c>
      <c r="D204" s="294"/>
      <c r="E204" s="301">
        <f>MIN(B204:C204)</f>
        <v>200</v>
      </c>
      <c r="F204" s="313">
        <f>E204</f>
        <v>200</v>
      </c>
      <c r="G204" s="314"/>
      <c r="H204" s="310"/>
      <c r="I204" s="431"/>
      <c r="J204" s="421" t="s">
        <v>0</v>
      </c>
      <c r="K204" s="127"/>
      <c r="L204" s="3"/>
      <c r="N204" s="3"/>
    </row>
    <row r="205" spans="1:14" ht="15" x14ac:dyDescent="0.25">
      <c r="A205" s="291" t="s">
        <v>157</v>
      </c>
      <c r="B205" s="324">
        <v>5</v>
      </c>
      <c r="C205" s="293" t="s">
        <v>0</v>
      </c>
      <c r="D205" s="294"/>
      <c r="E205" s="324">
        <f>MIN(B205:C205)</f>
        <v>5</v>
      </c>
      <c r="F205" s="302">
        <f>E205</f>
        <v>5</v>
      </c>
      <c r="G205" s="303"/>
      <c r="H205" s="310"/>
      <c r="I205" s="422"/>
      <c r="J205" s="421" t="s">
        <v>0</v>
      </c>
      <c r="K205" s="135"/>
      <c r="L205" s="3"/>
      <c r="N205" s="3"/>
    </row>
    <row r="206" spans="1:14" ht="15" x14ac:dyDescent="0.25">
      <c r="A206" s="291" t="s">
        <v>158</v>
      </c>
      <c r="B206" s="293" t="s">
        <v>0</v>
      </c>
      <c r="C206" s="293" t="s">
        <v>0</v>
      </c>
      <c r="D206" s="294"/>
      <c r="E206" s="293" t="s">
        <v>0</v>
      </c>
      <c r="F206" s="309" t="s">
        <v>0</v>
      </c>
      <c r="G206" s="310"/>
      <c r="H206" s="310"/>
      <c r="I206" s="420"/>
      <c r="J206" s="421">
        <v>1</v>
      </c>
      <c r="K206" s="128"/>
      <c r="L206" s="3"/>
      <c r="N206" s="3"/>
    </row>
    <row r="207" spans="1:14" ht="15" x14ac:dyDescent="0.25">
      <c r="A207" s="291" t="s">
        <v>159</v>
      </c>
      <c r="B207" s="293" t="s">
        <v>0</v>
      </c>
      <c r="C207" s="293" t="s">
        <v>0</v>
      </c>
      <c r="D207" s="294"/>
      <c r="E207" s="293" t="s">
        <v>0</v>
      </c>
      <c r="F207" s="309" t="s">
        <v>0</v>
      </c>
      <c r="G207" s="310"/>
      <c r="H207" s="310"/>
      <c r="I207" s="418"/>
      <c r="J207" s="421">
        <v>1</v>
      </c>
      <c r="K207" s="127"/>
      <c r="L207" s="3"/>
      <c r="N207" s="3"/>
    </row>
    <row r="208" spans="1:14" ht="15" x14ac:dyDescent="0.25">
      <c r="A208" s="291" t="s">
        <v>160</v>
      </c>
      <c r="B208" s="293" t="s">
        <v>0</v>
      </c>
      <c r="C208" s="293" t="s">
        <v>0</v>
      </c>
      <c r="D208" s="294"/>
      <c r="E208" s="293" t="s">
        <v>0</v>
      </c>
      <c r="F208" s="309" t="s">
        <v>0</v>
      </c>
      <c r="G208" s="310"/>
      <c r="H208" s="310"/>
      <c r="I208" s="422"/>
      <c r="J208" s="421">
        <v>2</v>
      </c>
      <c r="K208" s="131"/>
      <c r="L208" s="3"/>
      <c r="N208" s="3"/>
    </row>
    <row r="209" spans="1:16" ht="15" x14ac:dyDescent="0.25">
      <c r="A209" s="291" t="s">
        <v>161</v>
      </c>
      <c r="B209" s="324">
        <v>2</v>
      </c>
      <c r="C209" s="293" t="s">
        <v>0</v>
      </c>
      <c r="D209" s="336" t="s">
        <v>182</v>
      </c>
      <c r="E209" s="324">
        <f>MIN(B209:C209)</f>
        <v>2</v>
      </c>
      <c r="F209" s="302">
        <f>E209</f>
        <v>2</v>
      </c>
      <c r="G209" s="303"/>
      <c r="H209" s="310"/>
      <c r="I209" s="422"/>
      <c r="J209" s="421" t="s">
        <v>0</v>
      </c>
      <c r="K209" s="129"/>
      <c r="L209" s="3"/>
      <c r="N209" s="3"/>
    </row>
    <row r="210" spans="1:16" ht="45" x14ac:dyDescent="0.25">
      <c r="A210" s="291" t="s">
        <v>211</v>
      </c>
      <c r="B210" s="292" t="s">
        <v>210</v>
      </c>
      <c r="C210" s="292" t="s">
        <v>210</v>
      </c>
      <c r="D210" s="336"/>
      <c r="E210" s="292" t="s">
        <v>210</v>
      </c>
      <c r="F210" s="292" t="s">
        <v>210</v>
      </c>
      <c r="G210" s="303"/>
      <c r="H210" s="310"/>
      <c r="I210" s="420"/>
      <c r="J210" s="421" t="s">
        <v>0</v>
      </c>
      <c r="K210" s="128"/>
      <c r="L210" s="3"/>
      <c r="N210" s="3"/>
    </row>
    <row r="211" spans="1:16" ht="15" x14ac:dyDescent="0.25">
      <c r="A211" s="291" t="s">
        <v>162</v>
      </c>
      <c r="B211" s="301">
        <v>420</v>
      </c>
      <c r="C211" s="461">
        <f>90/0.946</f>
        <v>95.137420718816074</v>
      </c>
      <c r="D211" s="336" t="s">
        <v>0</v>
      </c>
      <c r="E211" s="302">
        <f>MIN(B211:C211)</f>
        <v>95.137420718816074</v>
      </c>
      <c r="F211" s="302">
        <f>MIN(C211*A6,B211)</f>
        <v>420</v>
      </c>
      <c r="G211" s="333"/>
      <c r="H211" s="306"/>
      <c r="I211" s="431"/>
      <c r="J211" s="442">
        <v>5000</v>
      </c>
      <c r="K211" s="132"/>
      <c r="L211" s="3"/>
      <c r="N211" s="3"/>
    </row>
    <row r="212" spans="1:16" ht="15" x14ac:dyDescent="0.2">
      <c r="A212" s="15"/>
      <c r="H212" s="20"/>
    </row>
    <row r="213" spans="1:16" ht="15" x14ac:dyDescent="0.2">
      <c r="A213" s="15"/>
      <c r="H213" s="20"/>
    </row>
    <row r="214" spans="1:16" s="2" customFormat="1" ht="15" x14ac:dyDescent="0.2">
      <c r="A214" s="15"/>
      <c r="F214" s="18"/>
      <c r="G214" s="18"/>
      <c r="H214" s="20"/>
      <c r="I214" s="23"/>
      <c r="J214" s="16"/>
      <c r="K214" s="16"/>
      <c r="L214" s="5"/>
      <c r="M214" s="3"/>
      <c r="O214" s="3"/>
      <c r="P214" s="3"/>
    </row>
    <row r="215" spans="1:16" s="2" customFormat="1" ht="15" x14ac:dyDescent="0.2">
      <c r="A215" s="15"/>
      <c r="F215" s="18"/>
      <c r="G215" s="18"/>
      <c r="H215" s="24"/>
      <c r="I215" s="23"/>
      <c r="J215" s="16"/>
      <c r="K215" s="16"/>
      <c r="L215" s="5"/>
      <c r="M215" s="3"/>
      <c r="O215" s="3"/>
      <c r="P215" s="3"/>
    </row>
    <row r="216" spans="1:16" s="2" customFormat="1" x14ac:dyDescent="0.2">
      <c r="A216" s="15"/>
      <c r="F216" s="18"/>
      <c r="G216" s="18"/>
      <c r="H216" s="23"/>
      <c r="I216" s="23"/>
      <c r="J216" s="16"/>
      <c r="K216" s="16"/>
      <c r="L216" s="5"/>
      <c r="M216" s="3"/>
      <c r="O216" s="3"/>
      <c r="P216" s="3"/>
    </row>
    <row r="217" spans="1:16" s="2" customFormat="1" x14ac:dyDescent="0.2">
      <c r="A217" s="15"/>
      <c r="F217" s="18"/>
      <c r="G217" s="18"/>
      <c r="H217" s="23"/>
      <c r="I217" s="23"/>
      <c r="J217" s="16"/>
      <c r="K217" s="16"/>
      <c r="L217" s="5"/>
      <c r="M217" s="3"/>
      <c r="O217" s="3"/>
      <c r="P217" s="3"/>
    </row>
    <row r="218" spans="1:16" s="2" customFormat="1" x14ac:dyDescent="0.2">
      <c r="A218" s="15"/>
      <c r="F218" s="18"/>
      <c r="G218" s="18"/>
      <c r="H218" s="23"/>
      <c r="I218" s="23"/>
      <c r="J218" s="16"/>
      <c r="K218" s="16"/>
      <c r="L218" s="5"/>
      <c r="M218" s="3"/>
      <c r="O218" s="3"/>
      <c r="P218" s="3"/>
    </row>
    <row r="219" spans="1:16" s="2" customFormat="1" x14ac:dyDescent="0.2">
      <c r="A219" s="15"/>
      <c r="F219" s="18"/>
      <c r="G219" s="18"/>
      <c r="H219" s="23"/>
      <c r="I219" s="23"/>
      <c r="J219" s="16"/>
      <c r="K219" s="16"/>
      <c r="L219" s="5"/>
      <c r="M219" s="3"/>
      <c r="O219" s="3"/>
      <c r="P219" s="3"/>
    </row>
    <row r="220" spans="1:16" s="2" customFormat="1" x14ac:dyDescent="0.2">
      <c r="A220" s="15"/>
      <c r="F220" s="18"/>
      <c r="G220" s="18"/>
      <c r="H220" s="23"/>
      <c r="I220" s="23"/>
      <c r="J220" s="16"/>
      <c r="K220" s="16"/>
      <c r="L220" s="5"/>
      <c r="M220" s="3"/>
      <c r="O220" s="3"/>
      <c r="P220" s="3"/>
    </row>
    <row r="221" spans="1:16" s="2" customFormat="1" x14ac:dyDescent="0.2">
      <c r="A221" s="15"/>
      <c r="F221" s="18"/>
      <c r="G221" s="18"/>
      <c r="H221" s="23"/>
      <c r="I221" s="23"/>
      <c r="J221" s="16"/>
      <c r="K221" s="16"/>
      <c r="L221" s="5"/>
      <c r="M221" s="3"/>
      <c r="O221" s="3"/>
      <c r="P221" s="3"/>
    </row>
    <row r="222" spans="1:16" s="2" customFormat="1" x14ac:dyDescent="0.2">
      <c r="A222" s="15"/>
      <c r="F222" s="18"/>
      <c r="G222" s="18"/>
      <c r="H222" s="23"/>
      <c r="I222" s="23"/>
      <c r="J222" s="16"/>
      <c r="K222" s="16"/>
      <c r="L222" s="5"/>
      <c r="M222" s="3"/>
      <c r="O222" s="3"/>
      <c r="P222" s="3"/>
    </row>
    <row r="223" spans="1:16" s="2" customFormat="1" x14ac:dyDescent="0.2">
      <c r="A223" s="15"/>
      <c r="F223" s="18"/>
      <c r="G223" s="18"/>
      <c r="H223" s="23"/>
      <c r="I223" s="23"/>
      <c r="J223" s="16"/>
      <c r="K223" s="16"/>
      <c r="L223" s="5"/>
      <c r="M223" s="3"/>
      <c r="O223" s="3"/>
      <c r="P223" s="3"/>
    </row>
    <row r="224" spans="1:16" s="2" customFormat="1" x14ac:dyDescent="0.2">
      <c r="A224" s="15"/>
      <c r="F224" s="18"/>
      <c r="G224" s="18"/>
      <c r="H224" s="23"/>
      <c r="I224" s="23"/>
      <c r="J224" s="16"/>
      <c r="K224" s="16"/>
      <c r="L224" s="5"/>
      <c r="M224" s="3"/>
      <c r="O224" s="3"/>
      <c r="P224" s="3"/>
    </row>
    <row r="225" spans="1:16" s="2" customFormat="1" x14ac:dyDescent="0.2">
      <c r="A225" s="15"/>
      <c r="F225" s="18"/>
      <c r="G225" s="18"/>
      <c r="H225" s="23"/>
      <c r="I225" s="23"/>
      <c r="J225" s="16"/>
      <c r="K225" s="16"/>
      <c r="L225" s="5"/>
      <c r="M225" s="3"/>
      <c r="O225" s="3"/>
      <c r="P225" s="3"/>
    </row>
    <row r="226" spans="1:16" s="2" customFormat="1" x14ac:dyDescent="0.2">
      <c r="A226" s="15"/>
      <c r="F226" s="18"/>
      <c r="G226" s="18"/>
      <c r="H226" s="23"/>
      <c r="I226" s="23"/>
      <c r="J226" s="16"/>
      <c r="K226" s="16"/>
      <c r="L226" s="5"/>
      <c r="M226" s="3"/>
      <c r="O226" s="3"/>
      <c r="P226" s="3"/>
    </row>
    <row r="227" spans="1:16" s="2" customFormat="1" x14ac:dyDescent="0.2">
      <c r="A227" s="15"/>
      <c r="F227" s="18"/>
      <c r="G227" s="18"/>
      <c r="H227" s="23"/>
      <c r="I227" s="23"/>
      <c r="J227" s="16"/>
      <c r="K227" s="16"/>
      <c r="L227" s="5"/>
      <c r="M227" s="3"/>
      <c r="O227" s="3"/>
      <c r="P227" s="3"/>
    </row>
    <row r="228" spans="1:16" s="2" customFormat="1" x14ac:dyDescent="0.2">
      <c r="A228" s="15"/>
      <c r="F228" s="18"/>
      <c r="G228" s="18"/>
      <c r="H228" s="23"/>
      <c r="I228" s="23"/>
      <c r="J228" s="16"/>
      <c r="K228" s="16"/>
      <c r="L228" s="5"/>
      <c r="M228" s="3"/>
      <c r="O228" s="3"/>
      <c r="P228" s="3"/>
    </row>
    <row r="229" spans="1:16" s="2" customFormat="1" x14ac:dyDescent="0.2">
      <c r="A229" s="15"/>
      <c r="F229" s="18"/>
      <c r="G229" s="18"/>
      <c r="H229" s="23"/>
      <c r="I229" s="23"/>
      <c r="J229" s="16"/>
      <c r="K229" s="16"/>
      <c r="L229" s="5"/>
      <c r="M229" s="3"/>
      <c r="O229" s="3"/>
      <c r="P229" s="3"/>
    </row>
    <row r="230" spans="1:16" s="2" customFormat="1" x14ac:dyDescent="0.2">
      <c r="A230" s="15"/>
      <c r="F230" s="18"/>
      <c r="G230" s="18"/>
      <c r="H230" s="23"/>
      <c r="I230" s="23"/>
      <c r="J230" s="16"/>
      <c r="K230" s="16"/>
      <c r="L230" s="5"/>
      <c r="M230" s="3"/>
      <c r="O230" s="3"/>
      <c r="P230" s="3"/>
    </row>
    <row r="231" spans="1:16" s="2" customFormat="1" x14ac:dyDescent="0.2">
      <c r="A231" s="15"/>
      <c r="F231" s="18"/>
      <c r="G231" s="18"/>
      <c r="H231" s="23"/>
      <c r="I231" s="23"/>
      <c r="J231" s="16"/>
      <c r="K231" s="16"/>
      <c r="L231" s="5"/>
      <c r="M231" s="3"/>
      <c r="O231" s="3"/>
      <c r="P231" s="3"/>
    </row>
    <row r="232" spans="1:16" s="2" customFormat="1" x14ac:dyDescent="0.2">
      <c r="A232" s="15"/>
      <c r="F232" s="18"/>
      <c r="G232" s="18"/>
      <c r="H232" s="23"/>
      <c r="I232" s="23"/>
      <c r="J232" s="16"/>
      <c r="K232" s="16"/>
      <c r="L232" s="5"/>
      <c r="M232" s="3"/>
      <c r="O232" s="3"/>
      <c r="P232" s="3"/>
    </row>
    <row r="233" spans="1:16" s="2" customFormat="1" x14ac:dyDescent="0.2">
      <c r="A233" s="15"/>
      <c r="F233" s="18"/>
      <c r="G233" s="18"/>
      <c r="H233" s="23"/>
      <c r="I233" s="23"/>
      <c r="J233" s="16"/>
      <c r="K233" s="16"/>
      <c r="L233" s="5"/>
      <c r="M233" s="3"/>
      <c r="O233" s="3"/>
      <c r="P233" s="3"/>
    </row>
    <row r="234" spans="1:16" s="2" customFormat="1" x14ac:dyDescent="0.2">
      <c r="A234" s="15"/>
      <c r="F234" s="18"/>
      <c r="G234" s="18"/>
      <c r="H234" s="23"/>
      <c r="I234" s="23"/>
      <c r="J234" s="16"/>
      <c r="K234" s="16"/>
      <c r="L234" s="5"/>
      <c r="M234" s="3"/>
      <c r="O234" s="3"/>
      <c r="P234" s="3"/>
    </row>
    <row r="235" spans="1:16" s="2" customFormat="1" x14ac:dyDescent="0.2">
      <c r="A235" s="15"/>
      <c r="F235" s="18"/>
      <c r="G235" s="18"/>
      <c r="H235" s="23"/>
      <c r="I235" s="23"/>
      <c r="J235" s="16"/>
      <c r="K235" s="16"/>
      <c r="L235" s="5"/>
      <c r="M235" s="3"/>
      <c r="O235" s="3"/>
      <c r="P235" s="3"/>
    </row>
    <row r="236" spans="1:16" s="2" customFormat="1" x14ac:dyDescent="0.2">
      <c r="A236" s="15"/>
      <c r="F236" s="18"/>
      <c r="G236" s="18"/>
      <c r="H236" s="23"/>
      <c r="I236" s="23"/>
      <c r="J236" s="16"/>
      <c r="K236" s="16"/>
      <c r="L236" s="5"/>
      <c r="M236" s="3"/>
      <c r="O236" s="3"/>
      <c r="P236" s="3"/>
    </row>
    <row r="237" spans="1:16" s="2" customFormat="1" x14ac:dyDescent="0.2">
      <c r="A237" s="15"/>
      <c r="F237" s="18"/>
      <c r="G237" s="18"/>
      <c r="H237" s="23"/>
      <c r="I237" s="23"/>
      <c r="J237" s="16"/>
      <c r="K237" s="16"/>
      <c r="L237" s="5"/>
      <c r="M237" s="3"/>
      <c r="O237" s="3"/>
      <c r="P237" s="3"/>
    </row>
    <row r="238" spans="1:16" s="2" customFormat="1" x14ac:dyDescent="0.2">
      <c r="A238" s="15"/>
      <c r="F238" s="18"/>
      <c r="G238" s="18"/>
      <c r="H238" s="23"/>
      <c r="I238" s="23"/>
      <c r="J238" s="16"/>
      <c r="K238" s="16"/>
      <c r="L238" s="5"/>
      <c r="M238" s="3"/>
      <c r="O238" s="3"/>
      <c r="P238" s="3"/>
    </row>
    <row r="239" spans="1:16" s="2" customFormat="1" x14ac:dyDescent="0.2">
      <c r="A239" s="15"/>
      <c r="F239" s="18"/>
      <c r="G239" s="18"/>
      <c r="H239" s="23"/>
      <c r="I239" s="23"/>
      <c r="J239" s="16"/>
      <c r="K239" s="16"/>
      <c r="L239" s="5"/>
      <c r="M239" s="3"/>
      <c r="O239" s="3"/>
      <c r="P239" s="3"/>
    </row>
    <row r="240" spans="1:16" s="2" customFormat="1" x14ac:dyDescent="0.2">
      <c r="A240" s="15"/>
      <c r="F240" s="18"/>
      <c r="G240" s="18"/>
      <c r="H240" s="23"/>
      <c r="I240" s="23"/>
      <c r="J240" s="16"/>
      <c r="K240" s="16"/>
      <c r="L240" s="5"/>
      <c r="M240" s="3"/>
      <c r="O240" s="3"/>
      <c r="P240" s="3"/>
    </row>
    <row r="241" spans="1:16" s="2" customFormat="1" x14ac:dyDescent="0.2">
      <c r="A241" s="15"/>
      <c r="F241" s="18"/>
      <c r="G241" s="18"/>
      <c r="H241" s="23"/>
      <c r="I241" s="23"/>
      <c r="J241" s="16"/>
      <c r="K241" s="16"/>
      <c r="L241" s="5"/>
      <c r="M241" s="3"/>
      <c r="O241" s="3"/>
      <c r="P241" s="3"/>
    </row>
    <row r="242" spans="1:16" s="2" customFormat="1" x14ac:dyDescent="0.2">
      <c r="A242" s="15"/>
      <c r="F242" s="18"/>
      <c r="G242" s="18"/>
      <c r="H242" s="23"/>
      <c r="I242" s="23"/>
      <c r="J242" s="16"/>
      <c r="K242" s="16"/>
      <c r="L242" s="5"/>
      <c r="M242" s="3"/>
      <c r="O242" s="3"/>
      <c r="P242" s="3"/>
    </row>
    <row r="243" spans="1:16" s="2" customFormat="1" x14ac:dyDescent="0.2">
      <c r="A243" s="15"/>
      <c r="F243" s="18"/>
      <c r="G243" s="18"/>
      <c r="H243" s="23"/>
      <c r="I243" s="23"/>
      <c r="J243" s="16"/>
      <c r="K243" s="16"/>
      <c r="L243" s="5"/>
      <c r="M243" s="3"/>
      <c r="O243" s="3"/>
      <c r="P243" s="3"/>
    </row>
    <row r="244" spans="1:16" s="2" customFormat="1" x14ac:dyDescent="0.2">
      <c r="A244" s="15"/>
      <c r="F244" s="18"/>
      <c r="G244" s="18"/>
      <c r="H244" s="23"/>
      <c r="I244" s="23"/>
      <c r="J244" s="16"/>
      <c r="K244" s="16"/>
      <c r="L244" s="5"/>
      <c r="M244" s="3"/>
      <c r="O244" s="3"/>
      <c r="P244" s="3"/>
    </row>
    <row r="245" spans="1:16" s="2" customFormat="1" x14ac:dyDescent="0.2">
      <c r="A245" s="15"/>
      <c r="F245" s="18"/>
      <c r="G245" s="18"/>
      <c r="H245" s="23"/>
      <c r="I245" s="23"/>
      <c r="J245" s="16"/>
      <c r="K245" s="16"/>
      <c r="L245" s="5"/>
      <c r="M245" s="3"/>
      <c r="O245" s="3"/>
      <c r="P245" s="3"/>
    </row>
    <row r="246" spans="1:16" s="2" customFormat="1" x14ac:dyDescent="0.2">
      <c r="A246" s="15"/>
      <c r="F246" s="18"/>
      <c r="G246" s="18"/>
      <c r="H246" s="23"/>
      <c r="I246" s="23"/>
      <c r="J246" s="16"/>
      <c r="K246" s="16"/>
      <c r="L246" s="5"/>
      <c r="M246" s="3"/>
      <c r="O246" s="3"/>
      <c r="P246" s="3"/>
    </row>
    <row r="247" spans="1:16" s="2" customFormat="1" x14ac:dyDescent="0.2">
      <c r="A247" s="15"/>
      <c r="F247" s="18"/>
      <c r="G247" s="18"/>
      <c r="H247" s="23"/>
      <c r="I247" s="23"/>
      <c r="J247" s="16"/>
      <c r="K247" s="16"/>
      <c r="L247" s="5"/>
      <c r="M247" s="3"/>
      <c r="O247" s="3"/>
      <c r="P247" s="3"/>
    </row>
    <row r="248" spans="1:16" s="2" customFormat="1" x14ac:dyDescent="0.2">
      <c r="A248" s="15"/>
      <c r="F248" s="18"/>
      <c r="G248" s="18"/>
      <c r="H248" s="23"/>
      <c r="I248" s="23"/>
      <c r="J248" s="16"/>
      <c r="K248" s="16"/>
      <c r="L248" s="5"/>
      <c r="M248" s="3"/>
      <c r="O248" s="3"/>
      <c r="P248" s="3"/>
    </row>
    <row r="249" spans="1:16" s="2" customFormat="1" x14ac:dyDescent="0.2">
      <c r="A249" s="15"/>
      <c r="F249" s="18"/>
      <c r="G249" s="18"/>
      <c r="H249" s="23"/>
      <c r="I249" s="23"/>
      <c r="J249" s="16"/>
      <c r="K249" s="16"/>
      <c r="L249" s="5"/>
      <c r="M249" s="3"/>
      <c r="O249" s="3"/>
      <c r="P249" s="3"/>
    </row>
    <row r="250" spans="1:16" s="2" customFormat="1" x14ac:dyDescent="0.2">
      <c r="A250" s="15"/>
      <c r="F250" s="18"/>
      <c r="G250" s="18"/>
      <c r="H250" s="23"/>
      <c r="I250" s="23"/>
      <c r="J250" s="16"/>
      <c r="K250" s="16"/>
      <c r="L250" s="5"/>
      <c r="M250" s="3"/>
      <c r="O250" s="3"/>
      <c r="P250" s="3"/>
    </row>
    <row r="251" spans="1:16" s="2" customFormat="1" x14ac:dyDescent="0.2">
      <c r="A251" s="15"/>
      <c r="F251" s="18"/>
      <c r="G251" s="18"/>
      <c r="H251" s="23"/>
      <c r="I251" s="23"/>
      <c r="J251" s="16"/>
      <c r="K251" s="16"/>
      <c r="L251" s="5"/>
      <c r="M251" s="3"/>
      <c r="O251" s="3"/>
      <c r="P251" s="3"/>
    </row>
    <row r="252" spans="1:16" s="2" customFormat="1" x14ac:dyDescent="0.2">
      <c r="A252" s="15"/>
      <c r="F252" s="18"/>
      <c r="G252" s="18"/>
      <c r="H252" s="23"/>
      <c r="I252" s="23"/>
      <c r="J252" s="16"/>
      <c r="K252" s="16"/>
      <c r="L252" s="5"/>
      <c r="M252" s="3"/>
      <c r="O252" s="3"/>
      <c r="P252" s="3"/>
    </row>
    <row r="253" spans="1:16" s="2" customFormat="1" x14ac:dyDescent="0.2">
      <c r="A253" s="15"/>
      <c r="F253" s="18"/>
      <c r="G253" s="18"/>
      <c r="H253" s="23"/>
      <c r="I253" s="23"/>
      <c r="J253" s="16"/>
      <c r="K253" s="16"/>
      <c r="L253" s="5"/>
      <c r="M253" s="3"/>
      <c r="O253" s="3"/>
      <c r="P253" s="3"/>
    </row>
    <row r="254" spans="1:16" s="2" customFormat="1" x14ac:dyDescent="0.2">
      <c r="A254" s="15"/>
      <c r="F254" s="18"/>
      <c r="G254" s="18"/>
      <c r="H254" s="23"/>
      <c r="I254" s="23"/>
      <c r="J254" s="16"/>
      <c r="K254" s="16"/>
      <c r="L254" s="5"/>
      <c r="M254" s="3"/>
      <c r="O254" s="3"/>
      <c r="P254" s="3"/>
    </row>
    <row r="255" spans="1:16" s="2" customFormat="1" x14ac:dyDescent="0.2">
      <c r="A255" s="15"/>
      <c r="F255" s="18"/>
      <c r="G255" s="18"/>
      <c r="H255" s="23"/>
      <c r="I255" s="23"/>
      <c r="J255" s="16"/>
      <c r="K255" s="16"/>
      <c r="L255" s="5"/>
      <c r="M255" s="3"/>
      <c r="O255" s="3"/>
      <c r="P255" s="3"/>
    </row>
    <row r="256" spans="1:16" s="2" customFormat="1" x14ac:dyDescent="0.2">
      <c r="A256" s="15"/>
      <c r="F256" s="18"/>
      <c r="G256" s="18"/>
      <c r="H256" s="23"/>
      <c r="I256" s="23"/>
      <c r="J256" s="16"/>
      <c r="K256" s="16"/>
      <c r="L256" s="5"/>
      <c r="M256" s="3"/>
      <c r="O256" s="3"/>
      <c r="P256" s="3"/>
    </row>
    <row r="257" spans="1:16" s="2" customFormat="1" x14ac:dyDescent="0.2">
      <c r="A257" s="15"/>
      <c r="F257" s="18"/>
      <c r="G257" s="18"/>
      <c r="H257" s="23"/>
      <c r="I257" s="23"/>
      <c r="J257" s="16"/>
      <c r="K257" s="16"/>
      <c r="L257" s="5"/>
      <c r="M257" s="3"/>
      <c r="O257" s="3"/>
      <c r="P257" s="3"/>
    </row>
    <row r="258" spans="1:16" s="2" customFormat="1" x14ac:dyDescent="0.2">
      <c r="A258" s="15"/>
      <c r="F258" s="18"/>
      <c r="G258" s="18"/>
      <c r="H258" s="23"/>
      <c r="I258" s="23"/>
      <c r="J258" s="16"/>
      <c r="K258" s="16"/>
      <c r="L258" s="5"/>
      <c r="M258" s="3"/>
      <c r="O258" s="3"/>
      <c r="P258" s="3"/>
    </row>
    <row r="259" spans="1:16" s="2" customFormat="1" x14ac:dyDescent="0.2">
      <c r="A259" s="15"/>
      <c r="F259" s="18"/>
      <c r="G259" s="18"/>
      <c r="H259" s="23"/>
      <c r="I259" s="23"/>
      <c r="J259" s="16"/>
      <c r="K259" s="16"/>
      <c r="L259" s="5"/>
      <c r="M259" s="3"/>
      <c r="O259" s="3"/>
      <c r="P259" s="3"/>
    </row>
    <row r="260" spans="1:16" s="2" customFormat="1" x14ac:dyDescent="0.2">
      <c r="A260" s="15"/>
      <c r="F260" s="18"/>
      <c r="G260" s="18"/>
      <c r="H260" s="23"/>
      <c r="I260" s="23"/>
      <c r="J260" s="16"/>
      <c r="K260" s="16"/>
      <c r="L260" s="5"/>
      <c r="M260" s="3"/>
      <c r="O260" s="3"/>
      <c r="P260" s="3"/>
    </row>
    <row r="261" spans="1:16" s="2" customFormat="1" x14ac:dyDescent="0.2">
      <c r="A261" s="15"/>
      <c r="F261" s="18"/>
      <c r="G261" s="18"/>
      <c r="H261" s="23"/>
      <c r="I261" s="23"/>
      <c r="J261" s="16"/>
      <c r="K261" s="16"/>
      <c r="L261" s="5"/>
      <c r="M261" s="3"/>
      <c r="O261" s="3"/>
      <c r="P261" s="3"/>
    </row>
    <row r="262" spans="1:16" s="2" customFormat="1" x14ac:dyDescent="0.2">
      <c r="A262" s="15"/>
      <c r="F262" s="18"/>
      <c r="G262" s="18"/>
      <c r="H262" s="23"/>
      <c r="I262" s="23"/>
      <c r="J262" s="16"/>
      <c r="K262" s="16"/>
      <c r="L262" s="5"/>
      <c r="M262" s="3"/>
      <c r="O262" s="3"/>
      <c r="P262" s="3"/>
    </row>
    <row r="263" spans="1:16" s="2" customFormat="1" x14ac:dyDescent="0.2">
      <c r="A263" s="15"/>
      <c r="F263" s="18"/>
      <c r="G263" s="18"/>
      <c r="H263" s="23"/>
      <c r="I263" s="23"/>
      <c r="J263" s="16"/>
      <c r="K263" s="16"/>
      <c r="L263" s="5"/>
      <c r="M263" s="3"/>
      <c r="O263" s="3"/>
      <c r="P263" s="3"/>
    </row>
    <row r="264" spans="1:16" s="2" customFormat="1" x14ac:dyDescent="0.2">
      <c r="A264" s="15"/>
      <c r="F264" s="18"/>
      <c r="G264" s="18"/>
      <c r="H264" s="23"/>
      <c r="I264" s="23"/>
      <c r="J264" s="16"/>
      <c r="K264" s="16"/>
      <c r="L264" s="5"/>
      <c r="M264" s="3"/>
      <c r="O264" s="3"/>
      <c r="P264" s="3"/>
    </row>
    <row r="265" spans="1:16" s="2" customFormat="1" x14ac:dyDescent="0.2">
      <c r="A265" s="15"/>
      <c r="F265" s="18"/>
      <c r="G265" s="18"/>
      <c r="H265" s="23"/>
      <c r="I265" s="23"/>
      <c r="J265" s="16"/>
      <c r="K265" s="16"/>
      <c r="L265" s="5"/>
      <c r="M265" s="3"/>
      <c r="O265" s="3"/>
      <c r="P265" s="3"/>
    </row>
    <row r="266" spans="1:16" s="2" customFormat="1" x14ac:dyDescent="0.2">
      <c r="A266" s="15"/>
      <c r="F266" s="18"/>
      <c r="G266" s="18"/>
      <c r="H266" s="23"/>
      <c r="I266" s="23"/>
      <c r="J266" s="16"/>
      <c r="K266" s="16"/>
      <c r="L266" s="5"/>
      <c r="M266" s="3"/>
      <c r="O266" s="3"/>
      <c r="P266" s="3"/>
    </row>
    <row r="267" spans="1:16" s="2" customFormat="1" x14ac:dyDescent="0.2">
      <c r="A267" s="15"/>
      <c r="F267" s="18"/>
      <c r="G267" s="18"/>
      <c r="H267" s="23"/>
      <c r="I267" s="23"/>
      <c r="J267" s="16"/>
      <c r="K267" s="16"/>
      <c r="L267" s="5"/>
      <c r="M267" s="3"/>
      <c r="O267" s="3"/>
      <c r="P267" s="3"/>
    </row>
    <row r="268" spans="1:16" s="2" customFormat="1" x14ac:dyDescent="0.2">
      <c r="A268" s="15"/>
      <c r="F268" s="18"/>
      <c r="G268" s="18"/>
      <c r="H268" s="23"/>
      <c r="I268" s="23"/>
      <c r="J268" s="16"/>
      <c r="K268" s="16"/>
      <c r="L268" s="5"/>
      <c r="M268" s="3"/>
      <c r="O268" s="3"/>
      <c r="P268" s="3"/>
    </row>
    <row r="269" spans="1:16" s="2" customFormat="1" x14ac:dyDescent="0.2">
      <c r="A269" s="15"/>
      <c r="F269" s="18"/>
      <c r="G269" s="18"/>
      <c r="H269" s="23"/>
      <c r="I269" s="23"/>
      <c r="J269" s="16"/>
      <c r="K269" s="16"/>
      <c r="L269" s="5"/>
      <c r="M269" s="3"/>
      <c r="O269" s="3"/>
      <c r="P269" s="3"/>
    </row>
    <row r="270" spans="1:16" s="2" customFormat="1" x14ac:dyDescent="0.2">
      <c r="A270" s="15"/>
      <c r="F270" s="18"/>
      <c r="G270" s="18"/>
      <c r="H270" s="23"/>
      <c r="I270" s="23"/>
      <c r="J270" s="16"/>
      <c r="K270" s="16"/>
      <c r="L270" s="5"/>
      <c r="M270" s="3"/>
      <c r="O270" s="3"/>
      <c r="P270" s="3"/>
    </row>
    <row r="271" spans="1:16" s="2" customFormat="1" x14ac:dyDescent="0.2">
      <c r="A271" s="15"/>
      <c r="F271" s="18"/>
      <c r="G271" s="18"/>
      <c r="H271" s="23"/>
      <c r="I271" s="23"/>
      <c r="J271" s="16"/>
      <c r="K271" s="16"/>
      <c r="L271" s="5"/>
      <c r="M271" s="3"/>
      <c r="O271" s="3"/>
      <c r="P271" s="3"/>
    </row>
    <row r="272" spans="1:16" s="2" customFormat="1" x14ac:dyDescent="0.2">
      <c r="A272" s="15"/>
      <c r="F272" s="18"/>
      <c r="G272" s="18"/>
      <c r="H272" s="23"/>
      <c r="I272" s="23"/>
      <c r="J272" s="16"/>
      <c r="K272" s="16"/>
      <c r="L272" s="5"/>
      <c r="M272" s="3"/>
      <c r="O272" s="3"/>
      <c r="P272" s="3"/>
    </row>
    <row r="273" spans="1:16" s="2" customFormat="1" x14ac:dyDescent="0.2">
      <c r="A273" s="15"/>
      <c r="F273" s="18"/>
      <c r="G273" s="18"/>
      <c r="H273" s="23"/>
      <c r="I273" s="23"/>
      <c r="J273" s="16"/>
      <c r="K273" s="16"/>
      <c r="L273" s="5"/>
      <c r="M273" s="3"/>
      <c r="O273" s="3"/>
      <c r="P273" s="3"/>
    </row>
    <row r="274" spans="1:16" s="2" customFormat="1" x14ac:dyDescent="0.2">
      <c r="A274" s="15"/>
      <c r="F274" s="18"/>
      <c r="G274" s="18"/>
      <c r="H274" s="23"/>
      <c r="I274" s="23"/>
      <c r="J274" s="16"/>
      <c r="K274" s="16"/>
      <c r="L274" s="5"/>
      <c r="M274" s="3"/>
      <c r="O274" s="3"/>
      <c r="P274" s="3"/>
    </row>
    <row r="275" spans="1:16" s="2" customFormat="1" x14ac:dyDescent="0.2">
      <c r="A275" s="15"/>
      <c r="F275" s="18"/>
      <c r="G275" s="18"/>
      <c r="H275" s="23"/>
      <c r="I275" s="23"/>
      <c r="J275" s="16"/>
      <c r="K275" s="16"/>
      <c r="L275" s="5"/>
      <c r="M275" s="3"/>
      <c r="O275" s="3"/>
      <c r="P275" s="3"/>
    </row>
    <row r="276" spans="1:16" s="2" customFormat="1" x14ac:dyDescent="0.2">
      <c r="A276" s="15"/>
      <c r="F276" s="18"/>
      <c r="G276" s="18"/>
      <c r="H276" s="23"/>
      <c r="I276" s="23"/>
      <c r="J276" s="16"/>
      <c r="K276" s="16"/>
      <c r="L276" s="5"/>
      <c r="M276" s="3"/>
      <c r="O276" s="3"/>
      <c r="P276" s="3"/>
    </row>
    <row r="277" spans="1:16" s="2" customFormat="1" x14ac:dyDescent="0.2">
      <c r="A277" s="15"/>
      <c r="F277" s="18"/>
      <c r="G277" s="18"/>
      <c r="H277" s="23"/>
      <c r="I277" s="23"/>
      <c r="J277" s="16"/>
      <c r="K277" s="16"/>
      <c r="L277" s="5"/>
      <c r="M277" s="3"/>
      <c r="O277" s="3"/>
      <c r="P277" s="3"/>
    </row>
    <row r="278" spans="1:16" s="2" customFormat="1" x14ac:dyDescent="0.2">
      <c r="A278" s="15"/>
      <c r="F278" s="18"/>
      <c r="G278" s="18"/>
      <c r="H278" s="23"/>
      <c r="I278" s="23"/>
      <c r="J278" s="16"/>
      <c r="K278" s="16"/>
      <c r="L278" s="5"/>
      <c r="M278" s="3"/>
      <c r="O278" s="3"/>
      <c r="P278" s="3"/>
    </row>
    <row r="279" spans="1:16" s="2" customFormat="1" x14ac:dyDescent="0.2">
      <c r="A279" s="15"/>
      <c r="F279" s="18"/>
      <c r="G279" s="18"/>
      <c r="H279" s="23"/>
      <c r="I279" s="23"/>
      <c r="J279" s="16"/>
      <c r="K279" s="16"/>
      <c r="L279" s="5"/>
      <c r="M279" s="3"/>
      <c r="O279" s="3"/>
      <c r="P279" s="3"/>
    </row>
    <row r="280" spans="1:16" s="2" customFormat="1" x14ac:dyDescent="0.2">
      <c r="A280" s="15"/>
      <c r="F280" s="18"/>
      <c r="G280" s="18"/>
      <c r="H280" s="23"/>
      <c r="I280" s="23"/>
      <c r="J280" s="16"/>
      <c r="K280" s="16"/>
      <c r="L280" s="5"/>
      <c r="M280" s="3"/>
      <c r="O280" s="3"/>
      <c r="P280" s="3"/>
    </row>
    <row r="281" spans="1:16" s="2" customFormat="1" x14ac:dyDescent="0.2">
      <c r="A281" s="15"/>
      <c r="F281" s="18"/>
      <c r="G281" s="18"/>
      <c r="H281" s="23"/>
      <c r="I281" s="23"/>
      <c r="J281" s="16"/>
      <c r="K281" s="16"/>
      <c r="L281" s="5"/>
      <c r="M281" s="3"/>
      <c r="O281" s="3"/>
      <c r="P281" s="3"/>
    </row>
    <row r="282" spans="1:16" s="2" customFormat="1" x14ac:dyDescent="0.2">
      <c r="A282" s="15"/>
      <c r="F282" s="18"/>
      <c r="G282" s="18"/>
      <c r="H282" s="23"/>
      <c r="I282" s="23"/>
      <c r="J282" s="16"/>
      <c r="K282" s="16"/>
      <c r="L282" s="5"/>
      <c r="M282" s="3"/>
      <c r="O282" s="3"/>
      <c r="P282" s="3"/>
    </row>
    <row r="283" spans="1:16" s="2" customFormat="1" x14ac:dyDescent="0.2">
      <c r="A283" s="15"/>
      <c r="F283" s="18"/>
      <c r="G283" s="18"/>
      <c r="H283" s="23"/>
      <c r="I283" s="23"/>
      <c r="J283" s="16"/>
      <c r="K283" s="16"/>
      <c r="L283" s="5"/>
      <c r="M283" s="3"/>
      <c r="O283" s="3"/>
      <c r="P283" s="3"/>
    </row>
    <row r="284" spans="1:16" s="2" customFormat="1" x14ac:dyDescent="0.2">
      <c r="A284" s="15"/>
      <c r="F284" s="18"/>
      <c r="G284" s="18"/>
      <c r="H284" s="23"/>
      <c r="I284" s="23"/>
      <c r="J284" s="16"/>
      <c r="K284" s="16"/>
      <c r="L284" s="5"/>
      <c r="M284" s="3"/>
      <c r="O284" s="3"/>
      <c r="P284" s="3"/>
    </row>
    <row r="285" spans="1:16" s="2" customFormat="1" x14ac:dyDescent="0.2">
      <c r="A285" s="15"/>
      <c r="F285" s="18"/>
      <c r="G285" s="18"/>
      <c r="H285" s="23"/>
      <c r="I285" s="23"/>
      <c r="J285" s="16"/>
      <c r="K285" s="16"/>
      <c r="L285" s="5"/>
      <c r="M285" s="3"/>
      <c r="O285" s="3"/>
      <c r="P285" s="3"/>
    </row>
    <row r="286" spans="1:16" s="2" customFormat="1" x14ac:dyDescent="0.2">
      <c r="A286" s="15"/>
      <c r="F286" s="18"/>
      <c r="G286" s="18"/>
      <c r="H286" s="23"/>
      <c r="I286" s="23"/>
      <c r="J286" s="16"/>
      <c r="K286" s="16"/>
      <c r="L286" s="5"/>
      <c r="M286" s="3"/>
      <c r="O286" s="3"/>
      <c r="P286" s="3"/>
    </row>
    <row r="287" spans="1:16" s="2" customFormat="1" x14ac:dyDescent="0.2">
      <c r="A287" s="15"/>
      <c r="F287" s="18"/>
      <c r="G287" s="18"/>
      <c r="H287" s="23"/>
      <c r="I287" s="23"/>
      <c r="J287" s="16"/>
      <c r="K287" s="16"/>
      <c r="L287" s="5"/>
      <c r="M287" s="3"/>
      <c r="O287" s="3"/>
      <c r="P287" s="3"/>
    </row>
    <row r="288" spans="1:16" s="2" customFormat="1" x14ac:dyDescent="0.2">
      <c r="A288" s="15"/>
      <c r="F288" s="18"/>
      <c r="G288" s="18"/>
      <c r="H288" s="23"/>
      <c r="I288" s="23"/>
      <c r="J288" s="16"/>
      <c r="K288" s="16"/>
      <c r="L288" s="5"/>
      <c r="M288" s="3"/>
      <c r="O288" s="3"/>
      <c r="P288" s="3"/>
    </row>
    <row r="289" spans="1:16" s="2" customFormat="1" x14ac:dyDescent="0.2">
      <c r="A289" s="15"/>
      <c r="F289" s="18"/>
      <c r="G289" s="18"/>
      <c r="H289" s="23"/>
      <c r="I289" s="23"/>
      <c r="J289" s="16"/>
      <c r="K289" s="16"/>
      <c r="L289" s="5"/>
      <c r="M289" s="3"/>
      <c r="O289" s="3"/>
      <c r="P289" s="3"/>
    </row>
    <row r="290" spans="1:16" s="2" customFormat="1" x14ac:dyDescent="0.2">
      <c r="A290" s="15"/>
      <c r="F290" s="18"/>
      <c r="G290" s="18"/>
      <c r="H290" s="23"/>
      <c r="I290" s="23"/>
      <c r="J290" s="16"/>
      <c r="K290" s="16"/>
      <c r="L290" s="5"/>
      <c r="M290" s="3"/>
      <c r="O290" s="3"/>
      <c r="P290" s="3"/>
    </row>
    <row r="291" spans="1:16" s="2" customFormat="1" x14ac:dyDescent="0.2">
      <c r="A291" s="15"/>
      <c r="F291" s="18"/>
      <c r="G291" s="18"/>
      <c r="H291" s="23"/>
      <c r="I291" s="23"/>
      <c r="J291" s="16"/>
      <c r="K291" s="16"/>
      <c r="L291" s="5"/>
      <c r="M291" s="3"/>
      <c r="O291" s="3"/>
      <c r="P291" s="3"/>
    </row>
    <row r="292" spans="1:16" s="2" customFormat="1" x14ac:dyDescent="0.2">
      <c r="A292" s="15"/>
      <c r="F292" s="18"/>
      <c r="G292" s="18"/>
      <c r="H292" s="23"/>
      <c r="I292" s="23"/>
      <c r="J292" s="16"/>
      <c r="K292" s="16"/>
      <c r="L292" s="5"/>
      <c r="M292" s="3"/>
      <c r="O292" s="3"/>
      <c r="P292" s="3"/>
    </row>
    <row r="293" spans="1:16" s="2" customFormat="1" x14ac:dyDescent="0.2">
      <c r="A293" s="15"/>
      <c r="F293" s="18"/>
      <c r="G293" s="18"/>
      <c r="H293" s="23"/>
      <c r="I293" s="23"/>
      <c r="J293" s="16"/>
      <c r="K293" s="16"/>
      <c r="L293" s="5"/>
      <c r="M293" s="3"/>
      <c r="O293" s="3"/>
      <c r="P293" s="3"/>
    </row>
    <row r="294" spans="1:16" s="2" customFormat="1" x14ac:dyDescent="0.2">
      <c r="A294" s="15"/>
      <c r="F294" s="18"/>
      <c r="G294" s="18"/>
      <c r="H294" s="23"/>
      <c r="I294" s="23"/>
      <c r="J294" s="16"/>
      <c r="K294" s="16"/>
      <c r="L294" s="5"/>
      <c r="M294" s="3"/>
      <c r="O294" s="3"/>
      <c r="P294" s="3"/>
    </row>
    <row r="295" spans="1:16" s="2" customFormat="1" x14ac:dyDescent="0.2">
      <c r="A295" s="15"/>
      <c r="F295" s="18"/>
      <c r="G295" s="18"/>
      <c r="H295" s="23"/>
      <c r="I295" s="23"/>
      <c r="J295" s="16"/>
      <c r="K295" s="16"/>
      <c r="L295" s="5"/>
      <c r="M295" s="3"/>
      <c r="O295" s="3"/>
      <c r="P295" s="3"/>
    </row>
    <row r="296" spans="1:16" s="2" customFormat="1" x14ac:dyDescent="0.2">
      <c r="A296" s="15"/>
      <c r="F296" s="18"/>
      <c r="G296" s="18"/>
      <c r="H296" s="23"/>
      <c r="I296" s="23"/>
      <c r="J296" s="16"/>
      <c r="K296" s="16"/>
      <c r="L296" s="5"/>
      <c r="M296" s="3"/>
      <c r="O296" s="3"/>
      <c r="P296" s="3"/>
    </row>
    <row r="297" spans="1:16" s="2" customFormat="1" x14ac:dyDescent="0.2">
      <c r="A297" s="15"/>
      <c r="F297" s="18"/>
      <c r="G297" s="18"/>
      <c r="H297" s="23"/>
      <c r="I297" s="23"/>
      <c r="J297" s="16"/>
      <c r="K297" s="16"/>
      <c r="L297" s="5"/>
      <c r="M297" s="3"/>
      <c r="O297" s="3"/>
      <c r="P297" s="3"/>
    </row>
    <row r="298" spans="1:16" s="2" customFormat="1" x14ac:dyDescent="0.2">
      <c r="A298" s="15"/>
      <c r="F298" s="18"/>
      <c r="G298" s="18"/>
      <c r="H298" s="23"/>
      <c r="I298" s="23"/>
      <c r="J298" s="16"/>
      <c r="K298" s="16"/>
      <c r="L298" s="5"/>
      <c r="M298" s="3"/>
      <c r="O298" s="3"/>
      <c r="P298" s="3"/>
    </row>
    <row r="299" spans="1:16" s="2" customFormat="1" x14ac:dyDescent="0.2">
      <c r="A299" s="15"/>
      <c r="F299" s="18"/>
      <c r="G299" s="18"/>
      <c r="H299" s="23"/>
      <c r="I299" s="23"/>
      <c r="J299" s="16"/>
      <c r="K299" s="16"/>
      <c r="L299" s="5"/>
      <c r="M299" s="3"/>
      <c r="O299" s="3"/>
      <c r="P299" s="3"/>
    </row>
    <row r="300" spans="1:16" s="2" customFormat="1" x14ac:dyDescent="0.2">
      <c r="A300" s="15"/>
      <c r="F300" s="18"/>
      <c r="G300" s="18"/>
      <c r="H300" s="23"/>
      <c r="I300" s="23"/>
      <c r="J300" s="16"/>
      <c r="K300" s="16"/>
      <c r="L300" s="5"/>
      <c r="M300" s="3"/>
      <c r="O300" s="3"/>
      <c r="P300" s="3"/>
    </row>
    <row r="301" spans="1:16" s="2" customFormat="1" x14ac:dyDescent="0.2">
      <c r="A301" s="15"/>
      <c r="F301" s="18"/>
      <c r="G301" s="18"/>
      <c r="H301" s="23"/>
      <c r="I301" s="23"/>
      <c r="J301" s="16"/>
      <c r="K301" s="16"/>
      <c r="L301" s="5"/>
      <c r="M301" s="3"/>
      <c r="O301" s="3"/>
      <c r="P301" s="3"/>
    </row>
    <row r="302" spans="1:16" s="2" customFormat="1" x14ac:dyDescent="0.2">
      <c r="A302" s="15"/>
      <c r="F302" s="18"/>
      <c r="G302" s="18"/>
      <c r="H302" s="23"/>
      <c r="I302" s="23"/>
      <c r="J302" s="16"/>
      <c r="K302" s="16"/>
      <c r="L302" s="5"/>
      <c r="M302" s="3"/>
      <c r="O302" s="3"/>
      <c r="P302" s="3"/>
    </row>
    <row r="303" spans="1:16" s="2" customFormat="1" x14ac:dyDescent="0.2">
      <c r="A303" s="15"/>
      <c r="F303" s="18"/>
      <c r="G303" s="18"/>
      <c r="H303" s="23"/>
      <c r="I303" s="23"/>
      <c r="J303" s="16"/>
      <c r="K303" s="16"/>
      <c r="L303" s="5"/>
      <c r="M303" s="3"/>
      <c r="O303" s="3"/>
      <c r="P303" s="3"/>
    </row>
    <row r="304" spans="1:16" s="2" customFormat="1" x14ac:dyDescent="0.2">
      <c r="A304" s="15"/>
      <c r="F304" s="18"/>
      <c r="G304" s="18"/>
      <c r="H304" s="23"/>
      <c r="I304" s="23"/>
      <c r="J304" s="16"/>
      <c r="K304" s="16"/>
      <c r="L304" s="5"/>
      <c r="M304" s="3"/>
      <c r="O304" s="3"/>
      <c r="P304" s="3"/>
    </row>
    <row r="305" spans="1:16" s="2" customFormat="1" x14ac:dyDescent="0.2">
      <c r="A305" s="15"/>
      <c r="F305" s="18"/>
      <c r="G305" s="18"/>
      <c r="H305" s="23"/>
      <c r="I305" s="23"/>
      <c r="J305" s="16"/>
      <c r="K305" s="16"/>
      <c r="L305" s="5"/>
      <c r="M305" s="3"/>
      <c r="O305" s="3"/>
      <c r="P305" s="3"/>
    </row>
    <row r="306" spans="1:16" s="2" customFormat="1" x14ac:dyDescent="0.2">
      <c r="A306" s="15"/>
      <c r="F306" s="18"/>
      <c r="G306" s="18"/>
      <c r="H306" s="23"/>
      <c r="I306" s="23"/>
      <c r="J306" s="16"/>
      <c r="K306" s="16"/>
      <c r="L306" s="5"/>
      <c r="M306" s="3"/>
      <c r="O306" s="3"/>
      <c r="P306" s="3"/>
    </row>
    <row r="307" spans="1:16" s="2" customFormat="1" x14ac:dyDescent="0.2">
      <c r="A307" s="15"/>
      <c r="F307" s="18"/>
      <c r="G307" s="18"/>
      <c r="H307" s="23"/>
      <c r="I307" s="23"/>
      <c r="J307" s="16"/>
      <c r="K307" s="16"/>
      <c r="L307" s="5"/>
      <c r="M307" s="3"/>
      <c r="O307" s="3"/>
      <c r="P307" s="3"/>
    </row>
    <row r="308" spans="1:16" s="2" customFormat="1" x14ac:dyDescent="0.2">
      <c r="A308" s="15"/>
      <c r="F308" s="18"/>
      <c r="G308" s="18"/>
      <c r="H308" s="23"/>
      <c r="I308" s="23"/>
      <c r="J308" s="16"/>
      <c r="K308" s="16"/>
      <c r="L308" s="5"/>
      <c r="M308" s="3"/>
      <c r="O308" s="3"/>
      <c r="P308" s="3"/>
    </row>
    <row r="309" spans="1:16" s="2" customFormat="1" x14ac:dyDescent="0.2">
      <c r="A309" s="15"/>
      <c r="F309" s="18"/>
      <c r="G309" s="18"/>
      <c r="H309" s="23"/>
      <c r="I309" s="23"/>
      <c r="J309" s="16"/>
      <c r="K309" s="16"/>
      <c r="L309" s="5"/>
      <c r="M309" s="3"/>
      <c r="O309" s="3"/>
      <c r="P309" s="3"/>
    </row>
    <row r="310" spans="1:16" s="2" customFormat="1" x14ac:dyDescent="0.2">
      <c r="A310" s="15"/>
      <c r="F310" s="18"/>
      <c r="G310" s="18"/>
      <c r="H310" s="23"/>
      <c r="I310" s="23"/>
      <c r="J310" s="16"/>
      <c r="K310" s="16"/>
      <c r="L310" s="5"/>
      <c r="M310" s="3"/>
      <c r="O310" s="3"/>
      <c r="P310" s="3"/>
    </row>
    <row r="311" spans="1:16" s="2" customFormat="1" x14ac:dyDescent="0.2">
      <c r="A311" s="15"/>
      <c r="F311" s="18"/>
      <c r="G311" s="18"/>
      <c r="H311" s="23"/>
      <c r="I311" s="23"/>
      <c r="J311" s="16"/>
      <c r="K311" s="16"/>
      <c r="L311" s="5"/>
      <c r="M311" s="3"/>
      <c r="O311" s="3"/>
      <c r="P311" s="3"/>
    </row>
    <row r="312" spans="1:16" s="2" customFormat="1" x14ac:dyDescent="0.2">
      <c r="A312" s="15"/>
      <c r="F312" s="18"/>
      <c r="G312" s="18"/>
      <c r="H312" s="23"/>
      <c r="I312" s="23"/>
      <c r="J312" s="16"/>
      <c r="K312" s="16"/>
      <c r="L312" s="5"/>
      <c r="M312" s="3"/>
      <c r="O312" s="3"/>
      <c r="P312" s="3"/>
    </row>
    <row r="313" spans="1:16" s="2" customFormat="1" x14ac:dyDescent="0.2">
      <c r="A313" s="15"/>
      <c r="F313" s="18"/>
      <c r="G313" s="18"/>
      <c r="H313" s="23"/>
      <c r="I313" s="23"/>
      <c r="J313" s="16"/>
      <c r="K313" s="16"/>
      <c r="L313" s="5"/>
      <c r="M313" s="3"/>
      <c r="O313" s="3"/>
      <c r="P313" s="3"/>
    </row>
    <row r="314" spans="1:16" s="2" customFormat="1" x14ac:dyDescent="0.2">
      <c r="A314" s="15"/>
      <c r="F314" s="18"/>
      <c r="G314" s="18"/>
      <c r="H314" s="23"/>
      <c r="I314" s="23"/>
      <c r="J314" s="16"/>
      <c r="K314" s="16"/>
      <c r="L314" s="5"/>
      <c r="M314" s="3"/>
      <c r="O314" s="3"/>
      <c r="P314" s="3"/>
    </row>
    <row r="315" spans="1:16" s="2" customFormat="1" x14ac:dyDescent="0.2">
      <c r="A315" s="15"/>
      <c r="F315" s="18"/>
      <c r="G315" s="18"/>
      <c r="H315" s="23"/>
      <c r="I315" s="23"/>
      <c r="J315" s="16"/>
      <c r="K315" s="16"/>
      <c r="L315" s="5"/>
      <c r="M315" s="3"/>
      <c r="O315" s="3"/>
      <c r="P315" s="3"/>
    </row>
    <row r="316" spans="1:16" s="2" customFormat="1" x14ac:dyDescent="0.2">
      <c r="A316" s="15"/>
      <c r="F316" s="18"/>
      <c r="G316" s="18"/>
      <c r="H316" s="23"/>
      <c r="I316" s="23"/>
      <c r="J316" s="16"/>
      <c r="K316" s="16"/>
      <c r="L316" s="5"/>
      <c r="M316" s="3"/>
      <c r="O316" s="3"/>
      <c r="P316" s="3"/>
    </row>
    <row r="317" spans="1:16" s="2" customFormat="1" x14ac:dyDescent="0.2">
      <c r="A317" s="15"/>
      <c r="F317" s="18"/>
      <c r="G317" s="18"/>
      <c r="H317" s="23"/>
      <c r="I317" s="23"/>
      <c r="J317" s="16"/>
      <c r="K317" s="16"/>
      <c r="L317" s="5"/>
      <c r="M317" s="3"/>
      <c r="O317" s="3"/>
      <c r="P317" s="3"/>
    </row>
    <row r="318" spans="1:16" s="2" customFormat="1" x14ac:dyDescent="0.2">
      <c r="A318" s="15"/>
      <c r="F318" s="18"/>
      <c r="G318" s="18"/>
      <c r="H318" s="23"/>
      <c r="I318" s="23"/>
      <c r="J318" s="16"/>
      <c r="K318" s="16"/>
      <c r="L318" s="5"/>
      <c r="M318" s="3"/>
      <c r="O318" s="3"/>
      <c r="P318" s="3"/>
    </row>
    <row r="319" spans="1:16" s="2" customFormat="1" x14ac:dyDescent="0.2">
      <c r="A319" s="15"/>
      <c r="F319" s="18"/>
      <c r="G319" s="18"/>
      <c r="H319" s="23"/>
      <c r="I319" s="23"/>
      <c r="J319" s="16"/>
      <c r="K319" s="16"/>
      <c r="L319" s="5"/>
      <c r="M319" s="3"/>
      <c r="O319" s="3"/>
      <c r="P319" s="3"/>
    </row>
    <row r="320" spans="1:16" s="2" customFormat="1" x14ac:dyDescent="0.2">
      <c r="A320" s="15"/>
      <c r="F320" s="18"/>
      <c r="G320" s="18"/>
      <c r="H320" s="23"/>
      <c r="I320" s="23"/>
      <c r="J320" s="16"/>
      <c r="K320" s="16"/>
      <c r="L320" s="5"/>
      <c r="M320" s="3"/>
      <c r="O320" s="3"/>
      <c r="P320" s="3"/>
    </row>
    <row r="321" spans="1:16" s="2" customFormat="1" x14ac:dyDescent="0.2">
      <c r="A321" s="15"/>
      <c r="F321" s="18"/>
      <c r="G321" s="18"/>
      <c r="H321" s="23"/>
      <c r="I321" s="23"/>
      <c r="J321" s="16"/>
      <c r="K321" s="16"/>
      <c r="L321" s="5"/>
      <c r="M321" s="3"/>
      <c r="O321" s="3"/>
      <c r="P321" s="3"/>
    </row>
    <row r="322" spans="1:16" s="2" customFormat="1" x14ac:dyDescent="0.2">
      <c r="A322" s="15"/>
      <c r="F322" s="18"/>
      <c r="G322" s="18"/>
      <c r="H322" s="23"/>
      <c r="I322" s="23"/>
      <c r="J322" s="16"/>
      <c r="K322" s="16"/>
      <c r="L322" s="5"/>
      <c r="M322" s="3"/>
      <c r="O322" s="3"/>
      <c r="P322" s="3"/>
    </row>
    <row r="323" spans="1:16" s="2" customFormat="1" x14ac:dyDescent="0.2">
      <c r="A323" s="15"/>
      <c r="F323" s="18"/>
      <c r="G323" s="18"/>
      <c r="H323" s="23"/>
      <c r="I323" s="23"/>
      <c r="J323" s="16"/>
      <c r="K323" s="16"/>
      <c r="L323" s="5"/>
      <c r="M323" s="3"/>
      <c r="O323" s="3"/>
      <c r="P323" s="3"/>
    </row>
    <row r="324" spans="1:16" s="2" customFormat="1" x14ac:dyDescent="0.2">
      <c r="A324" s="15"/>
      <c r="F324" s="18"/>
      <c r="G324" s="18"/>
      <c r="H324" s="23"/>
      <c r="I324" s="23"/>
      <c r="J324" s="16"/>
      <c r="K324" s="16"/>
      <c r="L324" s="5"/>
      <c r="M324" s="3"/>
      <c r="O324" s="3"/>
      <c r="P324" s="3"/>
    </row>
    <row r="325" spans="1:16" s="2" customFormat="1" x14ac:dyDescent="0.2">
      <c r="A325" s="15"/>
      <c r="F325" s="18"/>
      <c r="G325" s="18"/>
      <c r="H325" s="23"/>
      <c r="I325" s="23"/>
      <c r="J325" s="16"/>
      <c r="K325" s="16"/>
      <c r="L325" s="5"/>
      <c r="M325" s="3"/>
      <c r="O325" s="3"/>
      <c r="P325" s="3"/>
    </row>
    <row r="326" spans="1:16" s="2" customFormat="1" x14ac:dyDescent="0.2">
      <c r="A326" s="15"/>
      <c r="F326" s="18"/>
      <c r="G326" s="18"/>
      <c r="H326" s="23"/>
      <c r="I326" s="23"/>
      <c r="J326" s="16"/>
      <c r="K326" s="16"/>
      <c r="L326" s="5"/>
      <c r="M326" s="3"/>
      <c r="O326" s="3"/>
      <c r="P326" s="3"/>
    </row>
    <row r="327" spans="1:16" s="2" customFormat="1" x14ac:dyDescent="0.2">
      <c r="A327" s="15"/>
      <c r="F327" s="18"/>
      <c r="G327" s="18"/>
      <c r="H327" s="23"/>
      <c r="I327" s="23"/>
      <c r="J327" s="16"/>
      <c r="K327" s="16"/>
      <c r="L327" s="5"/>
      <c r="M327" s="3"/>
      <c r="O327" s="3"/>
      <c r="P327" s="3"/>
    </row>
    <row r="328" spans="1:16" s="2" customFormat="1" x14ac:dyDescent="0.2">
      <c r="A328" s="15"/>
      <c r="F328" s="18"/>
      <c r="G328" s="18"/>
      <c r="H328" s="23"/>
      <c r="I328" s="23"/>
      <c r="J328" s="16"/>
      <c r="K328" s="16"/>
      <c r="L328" s="5"/>
      <c r="M328" s="3"/>
      <c r="O328" s="3"/>
      <c r="P328" s="3"/>
    </row>
    <row r="329" spans="1:16" s="2" customFormat="1" x14ac:dyDescent="0.2">
      <c r="A329" s="15"/>
      <c r="F329" s="18"/>
      <c r="G329" s="18"/>
      <c r="H329" s="23"/>
      <c r="I329" s="23"/>
      <c r="J329" s="16"/>
      <c r="K329" s="16"/>
      <c r="L329" s="5"/>
      <c r="M329" s="3"/>
      <c r="O329" s="3"/>
      <c r="P329" s="3"/>
    </row>
    <row r="330" spans="1:16" s="2" customFormat="1" x14ac:dyDescent="0.2">
      <c r="A330" s="15"/>
      <c r="F330" s="18"/>
      <c r="G330" s="18"/>
      <c r="H330" s="23"/>
      <c r="I330" s="23"/>
      <c r="J330" s="16"/>
      <c r="K330" s="16"/>
      <c r="L330" s="5"/>
      <c r="M330" s="3"/>
      <c r="O330" s="3"/>
      <c r="P330" s="3"/>
    </row>
    <row r="331" spans="1:16" s="2" customFormat="1" x14ac:dyDescent="0.2">
      <c r="A331" s="15"/>
      <c r="F331" s="18"/>
      <c r="G331" s="18"/>
      <c r="H331" s="23"/>
      <c r="I331" s="23"/>
      <c r="J331" s="16"/>
      <c r="K331" s="16"/>
      <c r="L331" s="5"/>
      <c r="M331" s="3"/>
      <c r="O331" s="3"/>
      <c r="P331" s="3"/>
    </row>
    <row r="332" spans="1:16" s="2" customFormat="1" x14ac:dyDescent="0.2">
      <c r="A332" s="15"/>
      <c r="F332" s="18"/>
      <c r="G332" s="18"/>
      <c r="H332" s="23"/>
      <c r="I332" s="23"/>
      <c r="J332" s="16"/>
      <c r="K332" s="16"/>
      <c r="L332" s="5"/>
      <c r="M332" s="3"/>
      <c r="O332" s="3"/>
      <c r="P332" s="3"/>
    </row>
    <row r="333" spans="1:16" s="2" customFormat="1" x14ac:dyDescent="0.2">
      <c r="A333" s="15"/>
      <c r="F333" s="18"/>
      <c r="G333" s="18"/>
      <c r="H333" s="23"/>
      <c r="I333" s="23"/>
      <c r="J333" s="16"/>
      <c r="K333" s="16"/>
      <c r="L333" s="5"/>
      <c r="M333" s="3"/>
      <c r="O333" s="3"/>
      <c r="P333" s="3"/>
    </row>
    <row r="334" spans="1:16" s="2" customFormat="1" x14ac:dyDescent="0.2">
      <c r="A334" s="15"/>
      <c r="F334" s="18"/>
      <c r="G334" s="18"/>
      <c r="H334" s="23"/>
      <c r="I334" s="23"/>
      <c r="J334" s="16"/>
      <c r="K334" s="16"/>
      <c r="L334" s="5"/>
      <c r="M334" s="3"/>
      <c r="O334" s="3"/>
      <c r="P334" s="3"/>
    </row>
    <row r="335" spans="1:16" s="2" customFormat="1" x14ac:dyDescent="0.2">
      <c r="A335" s="15"/>
      <c r="F335" s="18"/>
      <c r="G335" s="18"/>
      <c r="H335" s="23"/>
      <c r="I335" s="23"/>
      <c r="J335" s="16"/>
      <c r="K335" s="16"/>
      <c r="L335" s="5"/>
      <c r="M335" s="3"/>
      <c r="O335" s="3"/>
      <c r="P335" s="3"/>
    </row>
    <row r="336" spans="1:16" s="2" customFormat="1" x14ac:dyDescent="0.2">
      <c r="A336" s="15"/>
      <c r="F336" s="18"/>
      <c r="G336" s="18"/>
      <c r="H336" s="23"/>
      <c r="I336" s="23"/>
      <c r="J336" s="16"/>
      <c r="K336" s="16"/>
      <c r="L336" s="5"/>
      <c r="M336" s="3"/>
      <c r="O336" s="3"/>
      <c r="P336" s="3"/>
    </row>
    <row r="337" spans="1:16" s="2" customFormat="1" x14ac:dyDescent="0.2">
      <c r="A337" s="15"/>
      <c r="F337" s="18"/>
      <c r="G337" s="18"/>
      <c r="H337" s="23"/>
      <c r="I337" s="23"/>
      <c r="J337" s="16"/>
      <c r="K337" s="16"/>
      <c r="L337" s="5"/>
      <c r="M337" s="3"/>
      <c r="O337" s="3"/>
      <c r="P337" s="3"/>
    </row>
    <row r="338" spans="1:16" s="2" customFormat="1" x14ac:dyDescent="0.2">
      <c r="A338" s="15"/>
      <c r="F338" s="18"/>
      <c r="G338" s="18"/>
      <c r="H338" s="23"/>
      <c r="I338" s="23"/>
      <c r="J338" s="16"/>
      <c r="K338" s="16"/>
      <c r="L338" s="5"/>
      <c r="M338" s="3"/>
      <c r="O338" s="3"/>
      <c r="P338" s="3"/>
    </row>
    <row r="339" spans="1:16" s="2" customFormat="1" x14ac:dyDescent="0.2">
      <c r="A339" s="15"/>
      <c r="F339" s="18"/>
      <c r="G339" s="18"/>
      <c r="H339" s="23"/>
      <c r="I339" s="23"/>
      <c r="J339" s="16"/>
      <c r="K339" s="16"/>
      <c r="L339" s="5"/>
      <c r="M339" s="3"/>
      <c r="O339" s="3"/>
      <c r="P339" s="3"/>
    </row>
    <row r="340" spans="1:16" s="2" customFormat="1" x14ac:dyDescent="0.2">
      <c r="A340" s="15"/>
      <c r="F340" s="18"/>
      <c r="G340" s="18"/>
      <c r="H340" s="23"/>
      <c r="I340" s="23"/>
      <c r="J340" s="16"/>
      <c r="K340" s="16"/>
      <c r="L340" s="5"/>
      <c r="M340" s="3"/>
      <c r="O340" s="3"/>
      <c r="P340" s="3"/>
    </row>
    <row r="341" spans="1:16" s="2" customFormat="1" x14ac:dyDescent="0.2">
      <c r="A341" s="15"/>
      <c r="F341" s="18"/>
      <c r="G341" s="18"/>
      <c r="H341" s="23"/>
      <c r="I341" s="23"/>
      <c r="J341" s="16"/>
      <c r="K341" s="16"/>
      <c r="L341" s="5"/>
      <c r="M341" s="3"/>
      <c r="O341" s="3"/>
      <c r="P341" s="3"/>
    </row>
    <row r="342" spans="1:16" s="2" customFormat="1" x14ac:dyDescent="0.2">
      <c r="A342" s="15"/>
      <c r="F342" s="18"/>
      <c r="G342" s="18"/>
      <c r="H342" s="23"/>
      <c r="I342" s="23"/>
      <c r="J342" s="16"/>
      <c r="K342" s="16"/>
      <c r="L342" s="5"/>
      <c r="M342" s="3"/>
      <c r="O342" s="3"/>
      <c r="P342" s="3"/>
    </row>
    <row r="343" spans="1:16" s="2" customFormat="1" x14ac:dyDescent="0.2">
      <c r="A343" s="15"/>
      <c r="F343" s="18"/>
      <c r="G343" s="18"/>
      <c r="H343" s="23"/>
      <c r="I343" s="23"/>
      <c r="J343" s="16"/>
      <c r="K343" s="16"/>
      <c r="L343" s="5"/>
      <c r="M343" s="3"/>
      <c r="O343" s="3"/>
      <c r="P343" s="3"/>
    </row>
    <row r="344" spans="1:16" s="2" customFormat="1" x14ac:dyDescent="0.2">
      <c r="A344" s="15"/>
      <c r="F344" s="18"/>
      <c r="G344" s="18"/>
      <c r="H344" s="23"/>
      <c r="I344" s="23"/>
      <c r="J344" s="16"/>
      <c r="K344" s="16"/>
      <c r="L344" s="5"/>
      <c r="M344" s="3"/>
      <c r="O344" s="3"/>
      <c r="P344" s="3"/>
    </row>
    <row r="345" spans="1:16" s="2" customFormat="1" x14ac:dyDescent="0.2">
      <c r="A345" s="15"/>
      <c r="F345" s="18"/>
      <c r="G345" s="18"/>
      <c r="H345" s="23"/>
      <c r="I345" s="23"/>
      <c r="J345" s="16"/>
      <c r="K345" s="16"/>
      <c r="L345" s="5"/>
      <c r="M345" s="3"/>
      <c r="O345" s="3"/>
      <c r="P345" s="3"/>
    </row>
    <row r="346" spans="1:16" s="2" customFormat="1" x14ac:dyDescent="0.2">
      <c r="A346" s="15"/>
      <c r="F346" s="18"/>
      <c r="G346" s="18"/>
      <c r="H346" s="23"/>
      <c r="I346" s="23"/>
      <c r="J346" s="16"/>
      <c r="K346" s="16"/>
      <c r="L346" s="5"/>
      <c r="M346" s="3"/>
      <c r="O346" s="3"/>
      <c r="P346" s="3"/>
    </row>
    <row r="347" spans="1:16" s="2" customFormat="1" x14ac:dyDescent="0.2">
      <c r="A347" s="15"/>
      <c r="F347" s="18"/>
      <c r="G347" s="18"/>
      <c r="H347" s="23"/>
      <c r="I347" s="23"/>
      <c r="J347" s="16"/>
      <c r="K347" s="16"/>
      <c r="L347" s="5"/>
      <c r="M347" s="3"/>
      <c r="O347" s="3"/>
      <c r="P347" s="3"/>
    </row>
    <row r="348" spans="1:16" s="2" customFormat="1" x14ac:dyDescent="0.2">
      <c r="A348" s="15"/>
      <c r="F348" s="18"/>
      <c r="G348" s="18"/>
      <c r="H348" s="23"/>
      <c r="I348" s="23"/>
      <c r="J348" s="16"/>
      <c r="K348" s="16"/>
      <c r="L348" s="5"/>
      <c r="M348" s="3"/>
      <c r="O348" s="3"/>
      <c r="P348" s="3"/>
    </row>
    <row r="349" spans="1:16" s="2" customFormat="1" x14ac:dyDescent="0.2">
      <c r="A349" s="15"/>
      <c r="F349" s="18"/>
      <c r="G349" s="18"/>
      <c r="H349" s="23"/>
      <c r="I349" s="23"/>
      <c r="J349" s="16"/>
      <c r="K349" s="16"/>
      <c r="L349" s="5"/>
      <c r="M349" s="3"/>
      <c r="O349" s="3"/>
      <c r="P349" s="3"/>
    </row>
    <row r="350" spans="1:16" s="2" customFormat="1" x14ac:dyDescent="0.2">
      <c r="A350" s="15"/>
      <c r="F350" s="18"/>
      <c r="G350" s="18"/>
      <c r="H350" s="23"/>
      <c r="I350" s="23"/>
      <c r="J350" s="16"/>
      <c r="K350" s="16"/>
      <c r="L350" s="5"/>
      <c r="M350" s="3"/>
      <c r="O350" s="3"/>
      <c r="P350" s="3"/>
    </row>
    <row r="351" spans="1:16" s="2" customFormat="1" x14ac:dyDescent="0.2">
      <c r="A351" s="15"/>
      <c r="F351" s="18"/>
      <c r="G351" s="18"/>
      <c r="H351" s="23"/>
      <c r="I351" s="23"/>
      <c r="J351" s="16"/>
      <c r="K351" s="16"/>
      <c r="L351" s="5"/>
      <c r="M351" s="3"/>
      <c r="O351" s="3"/>
      <c r="P351" s="3"/>
    </row>
    <row r="352" spans="1:16" s="2" customFormat="1" x14ac:dyDescent="0.2">
      <c r="A352" s="15"/>
      <c r="F352" s="18"/>
      <c r="G352" s="18"/>
      <c r="H352" s="23"/>
      <c r="I352" s="23"/>
      <c r="J352" s="16"/>
      <c r="K352" s="16"/>
      <c r="L352" s="5"/>
      <c r="M352" s="3"/>
      <c r="O352" s="3"/>
      <c r="P352" s="3"/>
    </row>
    <row r="353" spans="1:16" s="2" customFormat="1" x14ac:dyDescent="0.2">
      <c r="A353" s="15"/>
      <c r="F353" s="18"/>
      <c r="G353" s="18"/>
      <c r="H353" s="23"/>
      <c r="I353" s="23"/>
      <c r="J353" s="16"/>
      <c r="K353" s="16"/>
      <c r="L353" s="5"/>
      <c r="M353" s="3"/>
      <c r="O353" s="3"/>
      <c r="P353" s="3"/>
    </row>
    <row r="354" spans="1:16" s="2" customFormat="1" x14ac:dyDescent="0.2">
      <c r="A354" s="15"/>
      <c r="F354" s="18"/>
      <c r="G354" s="18"/>
      <c r="H354" s="23"/>
      <c r="I354" s="23"/>
      <c r="J354" s="16"/>
      <c r="K354" s="16"/>
      <c r="L354" s="5"/>
      <c r="M354" s="3"/>
      <c r="O354" s="3"/>
      <c r="P354" s="3"/>
    </row>
    <row r="355" spans="1:16" s="2" customFormat="1" x14ac:dyDescent="0.2">
      <c r="A355" s="15"/>
      <c r="F355" s="18"/>
      <c r="G355" s="18"/>
      <c r="H355" s="23"/>
      <c r="I355" s="23"/>
      <c r="J355" s="16"/>
      <c r="K355" s="16"/>
      <c r="L355" s="5"/>
      <c r="M355" s="3"/>
      <c r="O355" s="3"/>
      <c r="P355" s="3"/>
    </row>
    <row r="356" spans="1:16" s="2" customFormat="1" x14ac:dyDescent="0.2">
      <c r="A356" s="15"/>
      <c r="F356" s="18"/>
      <c r="G356" s="18"/>
      <c r="H356" s="23"/>
      <c r="I356" s="23"/>
      <c r="J356" s="16"/>
      <c r="K356" s="16"/>
      <c r="L356" s="5"/>
      <c r="M356" s="3"/>
      <c r="O356" s="3"/>
      <c r="P356" s="3"/>
    </row>
    <row r="357" spans="1:16" s="2" customFormat="1" x14ac:dyDescent="0.2">
      <c r="A357" s="15"/>
      <c r="F357" s="18"/>
      <c r="G357" s="18"/>
      <c r="H357" s="23"/>
      <c r="I357" s="23"/>
      <c r="J357" s="16"/>
      <c r="K357" s="16"/>
      <c r="L357" s="5"/>
      <c r="M357" s="3"/>
      <c r="O357" s="3"/>
      <c r="P357" s="3"/>
    </row>
    <row r="358" spans="1:16" s="2" customFormat="1" x14ac:dyDescent="0.2">
      <c r="A358" s="15"/>
      <c r="F358" s="18"/>
      <c r="G358" s="18"/>
      <c r="H358" s="23"/>
      <c r="I358" s="23"/>
      <c r="J358" s="16"/>
      <c r="K358" s="16"/>
      <c r="L358" s="5"/>
      <c r="M358" s="3"/>
      <c r="O358" s="3"/>
      <c r="P358" s="3"/>
    </row>
    <row r="359" spans="1:16" s="2" customFormat="1" x14ac:dyDescent="0.2">
      <c r="A359" s="15"/>
      <c r="F359" s="18"/>
      <c r="G359" s="18"/>
      <c r="H359" s="23"/>
      <c r="I359" s="23"/>
      <c r="J359" s="16"/>
      <c r="K359" s="16"/>
      <c r="L359" s="5"/>
      <c r="M359" s="3"/>
      <c r="O359" s="3"/>
      <c r="P359" s="3"/>
    </row>
    <row r="360" spans="1:16" s="2" customFormat="1" x14ac:dyDescent="0.2">
      <c r="A360" s="15"/>
      <c r="F360" s="18"/>
      <c r="G360" s="18"/>
      <c r="H360" s="23"/>
      <c r="I360" s="23"/>
      <c r="J360" s="16"/>
      <c r="K360" s="16"/>
      <c r="L360" s="5"/>
      <c r="M360" s="3"/>
      <c r="O360" s="3"/>
      <c r="P360" s="3"/>
    </row>
    <row r="361" spans="1:16" s="2" customFormat="1" x14ac:dyDescent="0.2">
      <c r="A361" s="15"/>
      <c r="F361" s="18"/>
      <c r="G361" s="18"/>
      <c r="H361" s="23"/>
      <c r="I361" s="23"/>
      <c r="J361" s="16"/>
      <c r="K361" s="16"/>
      <c r="L361" s="5"/>
      <c r="M361" s="3"/>
      <c r="O361" s="3"/>
      <c r="P361" s="3"/>
    </row>
    <row r="362" spans="1:16" s="2" customFormat="1" x14ac:dyDescent="0.2">
      <c r="A362" s="15"/>
      <c r="F362" s="18"/>
      <c r="G362" s="18"/>
      <c r="H362" s="23"/>
      <c r="I362" s="23"/>
      <c r="J362" s="16"/>
      <c r="K362" s="16"/>
      <c r="L362" s="5"/>
      <c r="M362" s="3"/>
      <c r="O362" s="3"/>
      <c r="P362" s="3"/>
    </row>
    <row r="363" spans="1:16" s="2" customFormat="1" x14ac:dyDescent="0.2">
      <c r="A363" s="15"/>
      <c r="F363" s="18"/>
      <c r="G363" s="18"/>
      <c r="H363" s="23"/>
      <c r="I363" s="23"/>
      <c r="J363" s="16"/>
      <c r="K363" s="16"/>
      <c r="L363" s="5"/>
      <c r="M363" s="3"/>
      <c r="O363" s="3"/>
      <c r="P363" s="3"/>
    </row>
    <row r="364" spans="1:16" s="2" customFormat="1" x14ac:dyDescent="0.2">
      <c r="A364" s="15"/>
      <c r="F364" s="18"/>
      <c r="G364" s="18"/>
      <c r="H364" s="23"/>
      <c r="I364" s="23"/>
      <c r="J364" s="16"/>
      <c r="K364" s="16"/>
      <c r="L364" s="5"/>
      <c r="M364" s="3"/>
      <c r="O364" s="3"/>
      <c r="P364" s="3"/>
    </row>
    <row r="365" spans="1:16" s="2" customFormat="1" x14ac:dyDescent="0.2">
      <c r="A365" s="15"/>
      <c r="F365" s="18"/>
      <c r="G365" s="18"/>
      <c r="H365" s="23"/>
      <c r="I365" s="23"/>
      <c r="J365" s="16"/>
      <c r="K365" s="16"/>
      <c r="L365" s="5"/>
      <c r="M365" s="3"/>
      <c r="O365" s="3"/>
      <c r="P365" s="3"/>
    </row>
    <row r="366" spans="1:16" s="2" customFormat="1" x14ac:dyDescent="0.2">
      <c r="A366" s="15"/>
      <c r="F366" s="18"/>
      <c r="G366" s="18"/>
      <c r="H366" s="23"/>
      <c r="I366" s="23"/>
      <c r="J366" s="16"/>
      <c r="K366" s="16"/>
      <c r="L366" s="5"/>
      <c r="M366" s="3"/>
      <c r="O366" s="3"/>
      <c r="P366" s="3"/>
    </row>
    <row r="367" spans="1:16" s="2" customFormat="1" x14ac:dyDescent="0.2">
      <c r="A367" s="15"/>
      <c r="F367" s="18"/>
      <c r="G367" s="18"/>
      <c r="H367" s="23"/>
      <c r="I367" s="23"/>
      <c r="J367" s="16"/>
      <c r="K367" s="16"/>
      <c r="L367" s="5"/>
      <c r="M367" s="3"/>
      <c r="O367" s="3"/>
      <c r="P367" s="3"/>
    </row>
    <row r="368" spans="1:16" s="2" customFormat="1" x14ac:dyDescent="0.2">
      <c r="A368" s="15"/>
      <c r="F368" s="18"/>
      <c r="G368" s="18"/>
      <c r="H368" s="23"/>
      <c r="I368" s="23"/>
      <c r="J368" s="16"/>
      <c r="K368" s="16"/>
      <c r="L368" s="5"/>
      <c r="M368" s="3"/>
      <c r="O368" s="3"/>
      <c r="P368" s="3"/>
    </row>
    <row r="369" spans="1:16" s="2" customFormat="1" x14ac:dyDescent="0.2">
      <c r="A369" s="15"/>
      <c r="F369" s="18"/>
      <c r="G369" s="18"/>
      <c r="H369" s="23"/>
      <c r="I369" s="23"/>
      <c r="J369" s="16"/>
      <c r="K369" s="16"/>
      <c r="L369" s="5"/>
      <c r="M369" s="3"/>
      <c r="O369" s="3"/>
      <c r="P369" s="3"/>
    </row>
    <row r="370" spans="1:16" s="2" customFormat="1" x14ac:dyDescent="0.2">
      <c r="A370" s="15"/>
      <c r="F370" s="18"/>
      <c r="G370" s="18"/>
      <c r="H370" s="23"/>
      <c r="I370" s="23"/>
      <c r="J370" s="16"/>
      <c r="K370" s="16"/>
      <c r="L370" s="5"/>
      <c r="M370" s="3"/>
      <c r="O370" s="3"/>
      <c r="P370" s="3"/>
    </row>
    <row r="371" spans="1:16" s="2" customFormat="1" x14ac:dyDescent="0.2">
      <c r="A371" s="15"/>
      <c r="F371" s="18"/>
      <c r="G371" s="18"/>
      <c r="H371" s="23"/>
      <c r="I371" s="23"/>
      <c r="J371" s="16"/>
      <c r="K371" s="16"/>
      <c r="L371" s="5"/>
      <c r="M371" s="3"/>
      <c r="O371" s="3"/>
      <c r="P371" s="3"/>
    </row>
    <row r="372" spans="1:16" s="2" customFormat="1" x14ac:dyDescent="0.2">
      <c r="A372" s="15"/>
      <c r="F372" s="18"/>
      <c r="G372" s="18"/>
      <c r="H372" s="23"/>
      <c r="I372" s="23"/>
      <c r="J372" s="16"/>
      <c r="K372" s="16"/>
      <c r="L372" s="5"/>
      <c r="M372" s="3"/>
      <c r="O372" s="3"/>
      <c r="P372" s="3"/>
    </row>
    <row r="373" spans="1:16" s="2" customFormat="1" x14ac:dyDescent="0.2">
      <c r="A373" s="15"/>
      <c r="F373" s="18"/>
      <c r="G373" s="18"/>
      <c r="H373" s="23"/>
      <c r="I373" s="23"/>
      <c r="J373" s="16"/>
      <c r="K373" s="16"/>
      <c r="L373" s="5"/>
      <c r="M373" s="3"/>
      <c r="O373" s="3"/>
      <c r="P373" s="3"/>
    </row>
    <row r="374" spans="1:16" s="2" customFormat="1" x14ac:dyDescent="0.2">
      <c r="A374" s="15"/>
      <c r="F374" s="18"/>
      <c r="G374" s="18"/>
      <c r="H374" s="23"/>
      <c r="I374" s="23"/>
      <c r="J374" s="16"/>
      <c r="K374" s="16"/>
      <c r="L374" s="5"/>
      <c r="M374" s="3"/>
      <c r="O374" s="3"/>
      <c r="P374" s="3"/>
    </row>
    <row r="375" spans="1:16" s="2" customFormat="1" x14ac:dyDescent="0.2">
      <c r="A375" s="15"/>
      <c r="F375" s="18"/>
      <c r="G375" s="18"/>
      <c r="H375" s="23"/>
      <c r="I375" s="23"/>
      <c r="J375" s="16"/>
      <c r="K375" s="16"/>
      <c r="L375" s="5"/>
      <c r="M375" s="3"/>
      <c r="O375" s="3"/>
      <c r="P375" s="3"/>
    </row>
    <row r="376" spans="1:16" s="2" customFormat="1" x14ac:dyDescent="0.2">
      <c r="A376" s="15"/>
      <c r="F376" s="18"/>
      <c r="G376" s="18"/>
      <c r="H376" s="23"/>
      <c r="I376" s="23"/>
      <c r="J376" s="16"/>
      <c r="K376" s="16"/>
      <c r="L376" s="5"/>
      <c r="M376" s="3"/>
      <c r="O376" s="3"/>
      <c r="P376" s="3"/>
    </row>
    <row r="377" spans="1:16" s="2" customFormat="1" x14ac:dyDescent="0.2">
      <c r="A377" s="15"/>
      <c r="F377" s="18"/>
      <c r="G377" s="18"/>
      <c r="H377" s="23"/>
      <c r="I377" s="23"/>
      <c r="J377" s="16"/>
      <c r="K377" s="16"/>
      <c r="L377" s="5"/>
      <c r="M377" s="3"/>
      <c r="O377" s="3"/>
      <c r="P377" s="3"/>
    </row>
    <row r="378" spans="1:16" s="2" customFormat="1" x14ac:dyDescent="0.2">
      <c r="A378" s="15"/>
      <c r="F378" s="18"/>
      <c r="G378" s="18"/>
      <c r="H378" s="23"/>
      <c r="I378" s="23"/>
      <c r="J378" s="16"/>
      <c r="K378" s="16"/>
      <c r="L378" s="5"/>
      <c r="M378" s="3"/>
      <c r="O378" s="3"/>
      <c r="P378" s="3"/>
    </row>
    <row r="379" spans="1:16" s="2" customFormat="1" x14ac:dyDescent="0.2">
      <c r="A379" s="15"/>
      <c r="F379" s="18"/>
      <c r="G379" s="18"/>
      <c r="H379" s="23"/>
      <c r="I379" s="23"/>
      <c r="J379" s="16"/>
      <c r="K379" s="16"/>
      <c r="L379" s="5"/>
      <c r="M379" s="3"/>
      <c r="O379" s="3"/>
      <c r="P379" s="3"/>
    </row>
    <row r="380" spans="1:16" s="2" customFormat="1" x14ac:dyDescent="0.2">
      <c r="A380" s="15"/>
      <c r="F380" s="18"/>
      <c r="G380" s="18"/>
      <c r="H380" s="23"/>
      <c r="I380" s="23"/>
      <c r="J380" s="16"/>
      <c r="K380" s="16"/>
      <c r="L380" s="5"/>
      <c r="M380" s="3"/>
      <c r="O380" s="3"/>
      <c r="P380" s="3"/>
    </row>
    <row r="381" spans="1:16" s="2" customFormat="1" x14ac:dyDescent="0.2">
      <c r="A381" s="15"/>
      <c r="F381" s="18"/>
      <c r="G381" s="18"/>
      <c r="H381" s="23"/>
      <c r="I381" s="23"/>
      <c r="J381" s="16"/>
      <c r="K381" s="16"/>
      <c r="L381" s="5"/>
      <c r="M381" s="3"/>
      <c r="O381" s="3"/>
      <c r="P381" s="3"/>
    </row>
    <row r="382" spans="1:16" s="2" customFormat="1" x14ac:dyDescent="0.2">
      <c r="A382" s="15"/>
      <c r="F382" s="18"/>
      <c r="G382" s="18"/>
      <c r="H382" s="23"/>
      <c r="I382" s="23"/>
      <c r="J382" s="16"/>
      <c r="K382" s="16"/>
      <c r="L382" s="5"/>
      <c r="M382" s="3"/>
      <c r="O382" s="3"/>
      <c r="P382" s="3"/>
    </row>
    <row r="383" spans="1:16" s="2" customFormat="1" x14ac:dyDescent="0.2">
      <c r="A383" s="15"/>
      <c r="F383" s="18"/>
      <c r="G383" s="18"/>
      <c r="H383" s="23"/>
      <c r="I383" s="23"/>
      <c r="J383" s="16"/>
      <c r="K383" s="16"/>
      <c r="L383" s="5"/>
      <c r="M383" s="3"/>
      <c r="O383" s="3"/>
      <c r="P383" s="3"/>
    </row>
    <row r="389" spans="1:16" s="2" customFormat="1" x14ac:dyDescent="0.2">
      <c r="A389" s="15"/>
      <c r="F389" s="18"/>
      <c r="G389" s="18"/>
      <c r="H389" s="23"/>
      <c r="I389" s="23"/>
      <c r="J389" s="16"/>
      <c r="K389" s="16"/>
      <c r="L389" s="5"/>
      <c r="M389" s="3"/>
      <c r="O389" s="3"/>
      <c r="P389" s="3"/>
    </row>
    <row r="390" spans="1:16" s="2" customFormat="1" x14ac:dyDescent="0.2">
      <c r="A390" s="15"/>
      <c r="F390" s="18"/>
      <c r="G390" s="18"/>
      <c r="H390" s="23"/>
      <c r="I390" s="23"/>
      <c r="J390" s="16"/>
      <c r="K390" s="16"/>
      <c r="L390" s="5"/>
      <c r="M390" s="3"/>
      <c r="O390" s="3"/>
      <c r="P390" s="3"/>
    </row>
    <row r="391" spans="1:16" s="2" customFormat="1" x14ac:dyDescent="0.2">
      <c r="A391" s="15"/>
      <c r="F391" s="18"/>
      <c r="G391" s="18"/>
      <c r="H391" s="23"/>
      <c r="I391" s="23"/>
      <c r="J391" s="16"/>
      <c r="K391" s="16"/>
      <c r="L391" s="5"/>
      <c r="M391" s="3"/>
      <c r="O391" s="3"/>
      <c r="P391" s="3"/>
    </row>
    <row r="396" spans="1:16" s="2" customFormat="1" x14ac:dyDescent="0.2">
      <c r="A396" s="15"/>
      <c r="F396" s="18"/>
      <c r="G396" s="18"/>
      <c r="H396" s="23"/>
      <c r="I396" s="23"/>
      <c r="J396" s="16"/>
      <c r="K396" s="16"/>
      <c r="L396" s="5"/>
      <c r="M396" s="3"/>
      <c r="O396" s="3"/>
      <c r="P396" s="3"/>
    </row>
  </sheetData>
  <sheetProtection algorithmName="SHA-512" hashValue="9iAcNwg8wtBoAw1CV346GruWEbsSNzvoh3asMOJ4V0Fs7Tm3aNyie5m9TsgszZd/yBwBH7sa2UlnBDMu2LXoKQ==" saltValue="jL9a/94f44KWAaWZ2lf0RA==" spinCount="100000" sheet="1" objects="1" scenarios="1" formatCells="0" formatRows="0" deleteRows="0"/>
  <mergeCells count="7">
    <mergeCell ref="A1:J1"/>
    <mergeCell ref="A11:C11"/>
    <mergeCell ref="E11:F11"/>
    <mergeCell ref="H11:I11"/>
    <mergeCell ref="A7:J7"/>
    <mergeCell ref="A8:J8"/>
    <mergeCell ref="A9:J9"/>
  </mergeCells>
  <pageMargins left="0.7" right="0.7" top="0.75" bottom="0.75" header="0.3" footer="0.3"/>
  <pageSetup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2FFF5-35B8-43A2-B867-D351EFA36E13}">
  <dimension ref="A1:Q394"/>
  <sheetViews>
    <sheetView zoomScaleNormal="100" workbookViewId="0">
      <selection sqref="A1:J1"/>
    </sheetView>
  </sheetViews>
  <sheetFormatPr defaultColWidth="8.83203125" defaultRowHeight="12.75" x14ac:dyDescent="0.2"/>
  <cols>
    <col min="1" max="1" width="26.83203125" style="13" customWidth="1"/>
    <col min="2" max="3" width="16.6640625" style="2" customWidth="1"/>
    <col min="4" max="4" width="17.83203125" style="2" customWidth="1"/>
    <col min="5" max="5" width="19.6640625" style="2" customWidth="1"/>
    <col min="6" max="6" width="5.83203125" style="2" customWidth="1"/>
    <col min="7" max="8" width="19.6640625" style="18" customWidth="1"/>
    <col min="9" max="10" width="19.6640625" style="4" customWidth="1"/>
    <col min="11" max="11" width="21.33203125" style="3" customWidth="1"/>
    <col min="12" max="12" width="17.6640625" style="3" customWidth="1"/>
    <col min="13" max="13" width="27.33203125" style="5" customWidth="1"/>
    <col min="14" max="14" width="27.83203125" style="3" customWidth="1"/>
    <col min="15" max="15" width="15.83203125" style="2" customWidth="1"/>
    <col min="16" max="16384" width="8.83203125" style="3"/>
  </cols>
  <sheetData>
    <row r="1" spans="1:15" ht="20.100000000000001" customHeight="1" x14ac:dyDescent="0.2">
      <c r="A1" s="571" t="s">
        <v>726</v>
      </c>
      <c r="B1" s="571"/>
      <c r="C1" s="571"/>
      <c r="D1" s="571"/>
      <c r="E1" s="571"/>
      <c r="F1" s="571"/>
      <c r="G1" s="571"/>
      <c r="H1" s="571"/>
      <c r="I1" s="571"/>
      <c r="J1" s="571"/>
      <c r="K1" s="16"/>
      <c r="L1" s="5"/>
      <c r="M1" s="3"/>
      <c r="N1" s="2"/>
      <c r="O1" s="3"/>
    </row>
    <row r="2" spans="1:15" ht="15.75" x14ac:dyDescent="0.2">
      <c r="A2" s="247" t="s">
        <v>737</v>
      </c>
      <c r="B2" s="248"/>
      <c r="C2" s="248"/>
      <c r="D2" s="248"/>
      <c r="E2" s="248"/>
      <c r="F2" s="249"/>
      <c r="G2" s="249"/>
      <c r="H2" s="462"/>
      <c r="I2" s="462"/>
      <c r="J2" s="463"/>
      <c r="K2" s="16"/>
      <c r="L2" s="5"/>
      <c r="M2" s="3"/>
      <c r="N2" s="2"/>
      <c r="O2" s="3"/>
    </row>
    <row r="3" spans="1:15" ht="15.75" hidden="1" x14ac:dyDescent="0.2">
      <c r="A3" s="484">
        <f>START!A10</f>
        <v>53.416666666666671</v>
      </c>
      <c r="B3" s="464"/>
      <c r="C3" s="464"/>
      <c r="D3" s="485">
        <f>START!D10</f>
        <v>260</v>
      </c>
      <c r="E3" s="485">
        <f>START!E10</f>
        <v>7</v>
      </c>
      <c r="F3" s="485">
        <f>START!F10</f>
        <v>15</v>
      </c>
      <c r="G3" s="465"/>
      <c r="H3" s="486" t="str">
        <f>START!G10</f>
        <v>Absent</v>
      </c>
      <c r="I3" s="487">
        <f>START!I10</f>
        <v>29.4</v>
      </c>
      <c r="J3" s="463"/>
      <c r="K3" s="16"/>
      <c r="L3" s="22"/>
      <c r="M3" s="3"/>
      <c r="N3" s="2"/>
      <c r="O3" s="3"/>
    </row>
    <row r="4" spans="1:15" s="6" customFormat="1" ht="15.75" x14ac:dyDescent="0.25">
      <c r="A4" s="240" t="s">
        <v>683</v>
      </c>
      <c r="B4" s="256"/>
      <c r="C4" s="256"/>
      <c r="D4" s="256"/>
      <c r="E4" s="256"/>
      <c r="F4" s="257"/>
      <c r="G4" s="257"/>
      <c r="H4" s="258"/>
      <c r="I4" s="258"/>
      <c r="J4" s="259"/>
      <c r="K4" s="17"/>
      <c r="L4" s="22"/>
      <c r="N4" s="7"/>
    </row>
    <row r="5" spans="1:15" ht="32.450000000000003" customHeight="1" x14ac:dyDescent="0.2">
      <c r="A5" s="581" t="s">
        <v>727</v>
      </c>
      <c r="B5" s="581"/>
      <c r="C5" s="581"/>
      <c r="D5" s="581"/>
      <c r="E5" s="581"/>
      <c r="F5" s="581"/>
      <c r="G5" s="581"/>
      <c r="H5" s="581"/>
      <c r="I5" s="581"/>
      <c r="J5" s="581"/>
    </row>
    <row r="6" spans="1:15" ht="62.45" customHeight="1" x14ac:dyDescent="0.2">
      <c r="A6" s="576" t="s">
        <v>728</v>
      </c>
      <c r="B6" s="576"/>
      <c r="C6" s="576"/>
      <c r="D6" s="576"/>
      <c r="E6" s="576"/>
      <c r="F6" s="576"/>
      <c r="G6" s="576"/>
      <c r="H6" s="576"/>
      <c r="I6" s="576"/>
      <c r="J6" s="576"/>
      <c r="M6" s="22" t="s">
        <v>183</v>
      </c>
    </row>
    <row r="7" spans="1:15" s="6" customFormat="1" ht="46.5" customHeight="1" x14ac:dyDescent="0.2">
      <c r="A7" s="577" t="s">
        <v>719</v>
      </c>
      <c r="B7" s="577"/>
      <c r="C7" s="577"/>
      <c r="D7" s="577"/>
      <c r="E7" s="577"/>
      <c r="F7" s="577"/>
      <c r="G7" s="577"/>
      <c r="H7" s="577"/>
      <c r="I7" s="577"/>
      <c r="J7" s="577"/>
      <c r="K7" s="17"/>
      <c r="M7" s="22" t="s">
        <v>184</v>
      </c>
      <c r="O7" s="7"/>
    </row>
    <row r="8" spans="1:15" ht="15.75" x14ac:dyDescent="0.2">
      <c r="A8" s="576" t="s">
        <v>729</v>
      </c>
      <c r="B8" s="576"/>
      <c r="C8" s="576"/>
      <c r="D8" s="576"/>
      <c r="E8" s="576"/>
      <c r="F8" s="576"/>
      <c r="G8" s="576"/>
      <c r="H8" s="576"/>
      <c r="I8" s="576"/>
      <c r="J8" s="576"/>
      <c r="K8" s="5"/>
      <c r="M8" s="8"/>
      <c r="O8" s="3"/>
    </row>
    <row r="9" spans="1:15" ht="26.1" customHeight="1" x14ac:dyDescent="0.25">
      <c r="A9" s="572" t="s">
        <v>269</v>
      </c>
      <c r="B9" s="573"/>
      <c r="C9" s="573"/>
      <c r="D9" s="573"/>
      <c r="E9" s="574"/>
      <c r="F9" s="249"/>
      <c r="G9" s="572" t="s">
        <v>187</v>
      </c>
      <c r="H9" s="573"/>
      <c r="I9" s="573"/>
      <c r="J9" s="574"/>
      <c r="K9" s="143"/>
      <c r="L9" s="117"/>
      <c r="M9" s="117"/>
      <c r="N9" s="5"/>
      <c r="O9" s="3"/>
    </row>
    <row r="10" spans="1:15" ht="69" customHeight="1" x14ac:dyDescent="0.2">
      <c r="A10" s="466" t="s">
        <v>292</v>
      </c>
      <c r="B10" s="467" t="s">
        <v>291</v>
      </c>
      <c r="C10" s="467" t="s">
        <v>270</v>
      </c>
      <c r="D10" s="468" t="s">
        <v>294</v>
      </c>
      <c r="E10" s="468" t="s">
        <v>293</v>
      </c>
      <c r="F10" s="279"/>
      <c r="G10" s="469" t="s">
        <v>328</v>
      </c>
      <c r="H10" s="469" t="s">
        <v>329</v>
      </c>
      <c r="I10" s="469" t="s">
        <v>330</v>
      </c>
      <c r="J10" s="469" t="s">
        <v>331</v>
      </c>
      <c r="K10" s="100"/>
      <c r="L10" s="100"/>
      <c r="M10" s="100"/>
      <c r="N10" s="5"/>
      <c r="O10" s="3"/>
    </row>
    <row r="11" spans="1:15" ht="46.5" customHeight="1" x14ac:dyDescent="0.2">
      <c r="A11" s="284" t="s">
        <v>268</v>
      </c>
      <c r="B11" s="470" t="s">
        <v>194</v>
      </c>
      <c r="C11" s="470" t="s">
        <v>194</v>
      </c>
      <c r="D11" s="286" t="s">
        <v>192</v>
      </c>
      <c r="E11" s="470" t="s">
        <v>272</v>
      </c>
      <c r="F11" s="279"/>
      <c r="G11" s="471" t="s">
        <v>290</v>
      </c>
      <c r="H11" s="471" t="s">
        <v>290</v>
      </c>
      <c r="I11" s="471" t="s">
        <v>290</v>
      </c>
      <c r="J11" s="471" t="s">
        <v>290</v>
      </c>
      <c r="K11" s="101"/>
      <c r="L11" s="101"/>
      <c r="M11" s="101"/>
      <c r="O11" s="3"/>
    </row>
    <row r="12" spans="1:15" ht="15" x14ac:dyDescent="0.25">
      <c r="A12" s="291" t="s">
        <v>204</v>
      </c>
      <c r="B12" s="293" t="s">
        <v>0</v>
      </c>
      <c r="C12" s="293" t="s">
        <v>0</v>
      </c>
      <c r="D12" s="297">
        <v>90</v>
      </c>
      <c r="E12" s="297">
        <v>70</v>
      </c>
      <c r="F12" s="294"/>
      <c r="G12" s="293" t="s">
        <v>0</v>
      </c>
      <c r="H12" s="293" t="s">
        <v>0</v>
      </c>
      <c r="I12" s="297">
        <f>D12*A3</f>
        <v>4807.5</v>
      </c>
      <c r="J12" s="297">
        <f>E12*A3</f>
        <v>3739.166666666667</v>
      </c>
      <c r="K12" s="102"/>
      <c r="L12" s="102"/>
      <c r="M12" s="102"/>
      <c r="O12" s="3"/>
    </row>
    <row r="13" spans="1:15" ht="15" x14ac:dyDescent="0.25">
      <c r="A13" s="291" t="s">
        <v>205</v>
      </c>
      <c r="B13" s="293" t="s">
        <v>0</v>
      </c>
      <c r="C13" s="293" t="s">
        <v>0</v>
      </c>
      <c r="D13" s="293" t="s">
        <v>0</v>
      </c>
      <c r="E13" s="293" t="s">
        <v>0</v>
      </c>
      <c r="F13" s="294"/>
      <c r="G13" s="293" t="s">
        <v>0</v>
      </c>
      <c r="H13" s="293" t="s">
        <v>0</v>
      </c>
      <c r="I13" s="293" t="s">
        <v>0</v>
      </c>
      <c r="J13" s="293" t="s">
        <v>0</v>
      </c>
      <c r="K13" s="19"/>
      <c r="L13" s="19"/>
      <c r="M13" s="19"/>
      <c r="O13" s="3"/>
    </row>
    <row r="14" spans="1:15" ht="15" x14ac:dyDescent="0.25">
      <c r="A14" s="291" t="s">
        <v>1</v>
      </c>
      <c r="B14" s="293" t="s">
        <v>0</v>
      </c>
      <c r="C14" s="293" t="s">
        <v>0</v>
      </c>
      <c r="D14" s="293" t="s">
        <v>0</v>
      </c>
      <c r="E14" s="293" t="s">
        <v>0</v>
      </c>
      <c r="F14" s="294"/>
      <c r="G14" s="293" t="s">
        <v>0</v>
      </c>
      <c r="H14" s="293" t="s">
        <v>0</v>
      </c>
      <c r="I14" s="293" t="s">
        <v>0</v>
      </c>
      <c r="J14" s="293" t="s">
        <v>0</v>
      </c>
      <c r="K14" s="19"/>
      <c r="L14" s="19"/>
      <c r="M14" s="19"/>
      <c r="O14" s="3"/>
    </row>
    <row r="15" spans="1:15" ht="15" x14ac:dyDescent="0.25">
      <c r="A15" s="291" t="s">
        <v>2</v>
      </c>
      <c r="B15" s="300">
        <v>3</v>
      </c>
      <c r="C15" s="300" t="s">
        <v>0</v>
      </c>
      <c r="D15" s="297">
        <v>400</v>
      </c>
      <c r="E15" s="297">
        <v>3</v>
      </c>
      <c r="F15" s="294"/>
      <c r="G15" s="300">
        <f>B15*A3</f>
        <v>160.25</v>
      </c>
      <c r="H15" s="300" t="s">
        <v>0</v>
      </c>
      <c r="I15" s="297">
        <f>D15*A3</f>
        <v>21366.666666666668</v>
      </c>
      <c r="J15" s="297">
        <f>E15*A3</f>
        <v>160.25</v>
      </c>
      <c r="K15" s="102"/>
      <c r="L15" s="19"/>
      <c r="M15" s="102"/>
      <c r="O15" s="3"/>
    </row>
    <row r="16" spans="1:15" ht="15" x14ac:dyDescent="0.25">
      <c r="A16" s="291" t="s">
        <v>3</v>
      </c>
      <c r="B16" s="293" t="s">
        <v>0</v>
      </c>
      <c r="C16" s="293" t="s">
        <v>0</v>
      </c>
      <c r="D16" s="337">
        <v>7</v>
      </c>
      <c r="E16" s="472">
        <v>6.0999999999999999E-2</v>
      </c>
      <c r="F16" s="294"/>
      <c r="G16" s="293" t="s">
        <v>0</v>
      </c>
      <c r="H16" s="293" t="s">
        <v>0</v>
      </c>
      <c r="I16" s="337">
        <f>D16*A3</f>
        <v>373.91666666666669</v>
      </c>
      <c r="J16" s="472">
        <f>E16*A3</f>
        <v>3.2584166666666667</v>
      </c>
      <c r="K16" s="103"/>
      <c r="L16" s="19"/>
      <c r="M16" s="106"/>
      <c r="O16" s="3"/>
    </row>
    <row r="17" spans="1:15" ht="15" x14ac:dyDescent="0.25">
      <c r="A17" s="291" t="s">
        <v>4</v>
      </c>
      <c r="B17" s="293" t="s">
        <v>0</v>
      </c>
      <c r="C17" s="293" t="s">
        <v>0</v>
      </c>
      <c r="D17" s="473">
        <v>7.7000000000000004E-7</v>
      </c>
      <c r="E17" s="473">
        <v>7.7000000000000004E-7</v>
      </c>
      <c r="F17" s="294"/>
      <c r="G17" s="293" t="s">
        <v>0</v>
      </c>
      <c r="H17" s="293" t="s">
        <v>0</v>
      </c>
      <c r="I17" s="473">
        <f>D17*A3</f>
        <v>4.1130833333333336E-5</v>
      </c>
      <c r="J17" s="473">
        <f>E17*A3</f>
        <v>4.1130833333333336E-5</v>
      </c>
      <c r="K17" s="104"/>
      <c r="L17" s="19"/>
      <c r="M17" s="104"/>
      <c r="O17" s="3"/>
    </row>
    <row r="18" spans="1:15" ht="15" x14ac:dyDescent="0.25">
      <c r="A18" s="291" t="s">
        <v>5</v>
      </c>
      <c r="B18" s="335">
        <v>20000</v>
      </c>
      <c r="C18" s="335" t="s">
        <v>0</v>
      </c>
      <c r="D18" s="293" t="s">
        <v>0</v>
      </c>
      <c r="E18" s="293" t="s">
        <v>0</v>
      </c>
      <c r="F18" s="294"/>
      <c r="G18" s="335">
        <f>B18*A3</f>
        <v>1068333.3333333335</v>
      </c>
      <c r="H18" s="335" t="s">
        <v>0</v>
      </c>
      <c r="I18" s="293" t="s">
        <v>0</v>
      </c>
      <c r="J18" s="293" t="s">
        <v>0</v>
      </c>
      <c r="K18" s="19"/>
      <c r="L18" s="19"/>
      <c r="M18" s="19"/>
      <c r="O18" s="3"/>
    </row>
    <row r="19" spans="1:15" ht="24" x14ac:dyDescent="0.25">
      <c r="A19" s="291" t="s">
        <v>6</v>
      </c>
      <c r="B19" s="293" t="s">
        <v>0</v>
      </c>
      <c r="C19" s="293" t="s">
        <v>0</v>
      </c>
      <c r="D19" s="293" t="s">
        <v>0</v>
      </c>
      <c r="E19" s="293" t="s">
        <v>0</v>
      </c>
      <c r="F19" s="294"/>
      <c r="G19" s="293" t="s">
        <v>0</v>
      </c>
      <c r="H19" s="293" t="s">
        <v>0</v>
      </c>
      <c r="I19" s="293" t="s">
        <v>0</v>
      </c>
      <c r="J19" s="293" t="s">
        <v>0</v>
      </c>
      <c r="K19" s="19"/>
      <c r="L19" s="19"/>
      <c r="M19" s="19"/>
      <c r="O19" s="3"/>
    </row>
    <row r="20" spans="1:15" ht="15" x14ac:dyDescent="0.25">
      <c r="A20" s="312" t="s">
        <v>7</v>
      </c>
      <c r="B20" s="297">
        <v>262</v>
      </c>
      <c r="C20" s="297" t="s">
        <v>0</v>
      </c>
      <c r="D20" s="293" t="s">
        <v>0</v>
      </c>
      <c r="E20" s="293" t="s">
        <v>0</v>
      </c>
      <c r="F20" s="294"/>
      <c r="G20" s="354">
        <f>B20*A3</f>
        <v>13995.166666666668</v>
      </c>
      <c r="H20" s="297" t="s">
        <v>0</v>
      </c>
      <c r="I20" s="293" t="s">
        <v>0</v>
      </c>
      <c r="J20" s="293" t="s">
        <v>0</v>
      </c>
      <c r="K20" s="19"/>
      <c r="L20" s="19"/>
      <c r="M20" s="19"/>
      <c r="O20" s="3"/>
    </row>
    <row r="21" spans="1:15" ht="15" x14ac:dyDescent="0.25">
      <c r="A21" s="312" t="s">
        <v>8</v>
      </c>
      <c r="B21" s="297">
        <v>380</v>
      </c>
      <c r="C21" s="297" t="s">
        <v>0</v>
      </c>
      <c r="D21" s="293" t="s">
        <v>0</v>
      </c>
      <c r="E21" s="293" t="s">
        <v>0</v>
      </c>
      <c r="F21" s="294"/>
      <c r="G21" s="354">
        <f>B21*A3</f>
        <v>20298.333333333336</v>
      </c>
      <c r="H21" s="297" t="s">
        <v>0</v>
      </c>
      <c r="I21" s="293" t="s">
        <v>0</v>
      </c>
      <c r="J21" s="293" t="s">
        <v>0</v>
      </c>
      <c r="K21" s="19"/>
      <c r="L21" s="19"/>
      <c r="M21" s="19"/>
      <c r="O21" s="3"/>
    </row>
    <row r="22" spans="1:15" ht="36" x14ac:dyDescent="0.25">
      <c r="A22" s="312" t="s">
        <v>9</v>
      </c>
      <c r="B22" s="297">
        <v>230</v>
      </c>
      <c r="C22" s="297" t="s">
        <v>0</v>
      </c>
      <c r="D22" s="293" t="s">
        <v>0</v>
      </c>
      <c r="E22" s="293" t="s">
        <v>0</v>
      </c>
      <c r="F22" s="294"/>
      <c r="G22" s="354">
        <f>B22*A3</f>
        <v>12285.833333333334</v>
      </c>
      <c r="H22" s="297" t="s">
        <v>0</v>
      </c>
      <c r="I22" s="293" t="s">
        <v>0</v>
      </c>
      <c r="J22" s="293" t="s">
        <v>0</v>
      </c>
      <c r="K22" s="19"/>
      <c r="L22" s="19"/>
      <c r="M22" s="19"/>
      <c r="O22" s="3"/>
    </row>
    <row r="23" spans="1:15" ht="15" x14ac:dyDescent="0.25">
      <c r="A23" s="312" t="s">
        <v>261</v>
      </c>
      <c r="B23" s="293" t="s">
        <v>0</v>
      </c>
      <c r="C23" s="293" t="s">
        <v>0</v>
      </c>
      <c r="D23" s="293" t="s">
        <v>0</v>
      </c>
      <c r="E23" s="293" t="s">
        <v>0</v>
      </c>
      <c r="F23" s="294"/>
      <c r="G23" s="506" t="s">
        <v>0</v>
      </c>
      <c r="H23" s="293" t="s">
        <v>0</v>
      </c>
      <c r="I23" s="293" t="s">
        <v>0</v>
      </c>
      <c r="J23" s="293" t="s">
        <v>0</v>
      </c>
      <c r="K23" s="19"/>
      <c r="L23" s="19"/>
      <c r="M23" s="19"/>
      <c r="O23" s="3"/>
    </row>
    <row r="24" spans="1:15" ht="15" x14ac:dyDescent="0.25">
      <c r="A24" s="312" t="s">
        <v>164</v>
      </c>
      <c r="B24" s="297">
        <v>170</v>
      </c>
      <c r="C24" s="297" t="s">
        <v>0</v>
      </c>
      <c r="D24" s="293" t="s">
        <v>0</v>
      </c>
      <c r="E24" s="293" t="s">
        <v>0</v>
      </c>
      <c r="F24" s="294"/>
      <c r="G24" s="354">
        <f>B24*A3</f>
        <v>9080.8333333333339</v>
      </c>
      <c r="H24" s="297" t="s">
        <v>0</v>
      </c>
      <c r="I24" s="293" t="s">
        <v>0</v>
      </c>
      <c r="J24" s="293" t="s">
        <v>0</v>
      </c>
      <c r="K24" s="19"/>
      <c r="L24" s="19"/>
      <c r="M24" s="19"/>
      <c r="O24" s="3"/>
    </row>
    <row r="25" spans="1:15" ht="15" x14ac:dyDescent="0.25">
      <c r="A25" s="312" t="s">
        <v>165</v>
      </c>
      <c r="B25" s="297">
        <v>290</v>
      </c>
      <c r="C25" s="297" t="s">
        <v>0</v>
      </c>
      <c r="D25" s="293" t="s">
        <v>0</v>
      </c>
      <c r="E25" s="293" t="s">
        <v>0</v>
      </c>
      <c r="F25" s="294"/>
      <c r="G25" s="354">
        <f>B25*A3</f>
        <v>15490.833333333334</v>
      </c>
      <c r="H25" s="297" t="s">
        <v>0</v>
      </c>
      <c r="I25" s="293" t="s">
        <v>0</v>
      </c>
      <c r="J25" s="293" t="s">
        <v>0</v>
      </c>
      <c r="K25" s="19"/>
      <c r="L25" s="19"/>
      <c r="M25" s="19"/>
      <c r="O25" s="3"/>
    </row>
    <row r="26" spans="1:15" ht="15" x14ac:dyDescent="0.25">
      <c r="A26" s="312" t="s">
        <v>10</v>
      </c>
      <c r="B26" s="297">
        <v>220</v>
      </c>
      <c r="C26" s="297" t="s">
        <v>0</v>
      </c>
      <c r="D26" s="293" t="s">
        <v>0</v>
      </c>
      <c r="E26" s="293" t="s">
        <v>0</v>
      </c>
      <c r="F26" s="294"/>
      <c r="G26" s="354">
        <f>B26*A3</f>
        <v>11751.666666666668</v>
      </c>
      <c r="H26" s="297" t="s">
        <v>0</v>
      </c>
      <c r="I26" s="293" t="s">
        <v>0</v>
      </c>
      <c r="J26" s="293" t="s">
        <v>0</v>
      </c>
      <c r="K26" s="19"/>
      <c r="L26" s="19"/>
      <c r="M26" s="19"/>
      <c r="O26" s="3"/>
    </row>
    <row r="27" spans="1:15" ht="26.25" x14ac:dyDescent="0.25">
      <c r="A27" s="312" t="s">
        <v>166</v>
      </c>
      <c r="B27" s="297">
        <v>169</v>
      </c>
      <c r="C27" s="297" t="s">
        <v>0</v>
      </c>
      <c r="D27" s="293" t="s">
        <v>0</v>
      </c>
      <c r="E27" s="293" t="s">
        <v>0</v>
      </c>
      <c r="F27" s="294"/>
      <c r="G27" s="354">
        <f>B27*A3</f>
        <v>9027.4166666666679</v>
      </c>
      <c r="H27" s="297" t="s">
        <v>0</v>
      </c>
      <c r="I27" s="293" t="s">
        <v>0</v>
      </c>
      <c r="J27" s="293" t="s">
        <v>0</v>
      </c>
      <c r="K27" s="19"/>
      <c r="L27" s="19"/>
      <c r="M27" s="19"/>
      <c r="O27" s="3"/>
    </row>
    <row r="28" spans="1:15" ht="15" x14ac:dyDescent="0.25">
      <c r="A28" s="312" t="s">
        <v>11</v>
      </c>
      <c r="B28" s="297">
        <v>270</v>
      </c>
      <c r="C28" s="297" t="s">
        <v>0</v>
      </c>
      <c r="D28" s="293" t="s">
        <v>0</v>
      </c>
      <c r="E28" s="293" t="s">
        <v>0</v>
      </c>
      <c r="F28" s="294"/>
      <c r="G28" s="354">
        <f>B28*A3</f>
        <v>14422.500000000002</v>
      </c>
      <c r="H28" s="297" t="s">
        <v>0</v>
      </c>
      <c r="I28" s="293" t="s">
        <v>0</v>
      </c>
      <c r="J28" s="293" t="s">
        <v>0</v>
      </c>
      <c r="K28" s="19"/>
      <c r="L28" s="19"/>
      <c r="M28" s="19"/>
      <c r="O28" s="3"/>
    </row>
    <row r="29" spans="1:15" ht="15" x14ac:dyDescent="0.25">
      <c r="A29" s="312" t="s">
        <v>12</v>
      </c>
      <c r="B29" s="297">
        <v>515</v>
      </c>
      <c r="C29" s="297" t="s">
        <v>0</v>
      </c>
      <c r="D29" s="293" t="s">
        <v>0</v>
      </c>
      <c r="E29" s="293" t="s">
        <v>0</v>
      </c>
      <c r="F29" s="294"/>
      <c r="G29" s="354">
        <f>B29*A3</f>
        <v>27509.583333333336</v>
      </c>
      <c r="H29" s="297" t="s">
        <v>0</v>
      </c>
      <c r="I29" s="293" t="s">
        <v>0</v>
      </c>
      <c r="J29" s="293" t="s">
        <v>0</v>
      </c>
      <c r="K29" s="19"/>
      <c r="L29" s="19"/>
      <c r="M29" s="19"/>
      <c r="O29" s="3"/>
    </row>
    <row r="30" spans="1:15" ht="24" x14ac:dyDescent="0.25">
      <c r="A30" s="312" t="s">
        <v>13</v>
      </c>
      <c r="B30" s="297">
        <v>396</v>
      </c>
      <c r="C30" s="297" t="s">
        <v>0</v>
      </c>
      <c r="D30" s="293" t="s">
        <v>0</v>
      </c>
      <c r="E30" s="293" t="s">
        <v>0</v>
      </c>
      <c r="F30" s="294"/>
      <c r="G30" s="354">
        <f>B30*A3</f>
        <v>21153.000000000004</v>
      </c>
      <c r="H30" s="297" t="s">
        <v>0</v>
      </c>
      <c r="I30" s="293" t="s">
        <v>0</v>
      </c>
      <c r="J30" s="293" t="s">
        <v>0</v>
      </c>
      <c r="K30" s="19"/>
      <c r="L30" s="19"/>
      <c r="M30" s="19"/>
      <c r="O30" s="3"/>
    </row>
    <row r="31" spans="1:15" ht="15" x14ac:dyDescent="0.25">
      <c r="A31" s="312" t="s">
        <v>262</v>
      </c>
      <c r="B31" s="293" t="s">
        <v>0</v>
      </c>
      <c r="C31" s="293" t="s">
        <v>0</v>
      </c>
      <c r="D31" s="293" t="s">
        <v>0</v>
      </c>
      <c r="E31" s="293" t="s">
        <v>0</v>
      </c>
      <c r="F31" s="294"/>
      <c r="G31" s="506" t="s">
        <v>0</v>
      </c>
      <c r="H31" s="293" t="s">
        <v>0</v>
      </c>
      <c r="I31" s="293" t="s">
        <v>0</v>
      </c>
      <c r="J31" s="293" t="s">
        <v>0</v>
      </c>
      <c r="K31" s="19"/>
      <c r="L31" s="19"/>
      <c r="M31" s="19"/>
      <c r="O31" s="3"/>
    </row>
    <row r="32" spans="1:15" ht="24.95" customHeight="1" x14ac:dyDescent="0.25">
      <c r="A32" s="312" t="s">
        <v>167</v>
      </c>
      <c r="B32" s="297">
        <v>249</v>
      </c>
      <c r="C32" s="297" t="s">
        <v>0</v>
      </c>
      <c r="D32" s="293" t="s">
        <v>0</v>
      </c>
      <c r="E32" s="293" t="s">
        <v>0</v>
      </c>
      <c r="F32" s="294"/>
      <c r="G32" s="354">
        <f>B32*A3</f>
        <v>13300.750000000002</v>
      </c>
      <c r="H32" s="297" t="s">
        <v>0</v>
      </c>
      <c r="I32" s="293" t="s">
        <v>0</v>
      </c>
      <c r="J32" s="293" t="s">
        <v>0</v>
      </c>
      <c r="K32" s="19"/>
      <c r="L32" s="19"/>
      <c r="M32" s="19"/>
      <c r="O32" s="3"/>
    </row>
    <row r="33" spans="1:15" ht="15" x14ac:dyDescent="0.25">
      <c r="A33" s="312" t="s">
        <v>14</v>
      </c>
      <c r="B33" s="297">
        <v>200</v>
      </c>
      <c r="C33" s="297" t="s">
        <v>0</v>
      </c>
      <c r="D33" s="293" t="s">
        <v>0</v>
      </c>
      <c r="E33" s="293" t="s">
        <v>0</v>
      </c>
      <c r="F33" s="294"/>
      <c r="G33" s="354">
        <f>B33*A3</f>
        <v>10683.333333333334</v>
      </c>
      <c r="H33" s="297" t="s">
        <v>0</v>
      </c>
      <c r="I33" s="293" t="s">
        <v>0</v>
      </c>
      <c r="J33" s="293" t="s">
        <v>0</v>
      </c>
      <c r="K33" s="19"/>
      <c r="L33" s="19"/>
      <c r="M33" s="19"/>
      <c r="O33" s="3"/>
    </row>
    <row r="34" spans="1:15" ht="15" x14ac:dyDescent="0.25">
      <c r="A34" s="312" t="s">
        <v>168</v>
      </c>
      <c r="B34" s="297">
        <v>200</v>
      </c>
      <c r="C34" s="297" t="s">
        <v>0</v>
      </c>
      <c r="D34" s="293" t="s">
        <v>0</v>
      </c>
      <c r="E34" s="293" t="s">
        <v>0</v>
      </c>
      <c r="F34" s="294"/>
      <c r="G34" s="354">
        <f>B34*A3</f>
        <v>10683.333333333334</v>
      </c>
      <c r="H34" s="297" t="s">
        <v>0</v>
      </c>
      <c r="I34" s="293" t="s">
        <v>0</v>
      </c>
      <c r="J34" s="293" t="s">
        <v>0</v>
      </c>
      <c r="K34" s="19"/>
      <c r="L34" s="19"/>
      <c r="M34" s="19"/>
      <c r="O34" s="3"/>
    </row>
    <row r="35" spans="1:15" ht="15" x14ac:dyDescent="0.25">
      <c r="A35" s="312" t="s">
        <v>15</v>
      </c>
      <c r="B35" s="297">
        <v>460</v>
      </c>
      <c r="C35" s="297" t="s">
        <v>0</v>
      </c>
      <c r="D35" s="293" t="s">
        <v>0</v>
      </c>
      <c r="E35" s="293" t="s">
        <v>0</v>
      </c>
      <c r="F35" s="294"/>
      <c r="G35" s="354">
        <f>B35*A3</f>
        <v>24571.666666666668</v>
      </c>
      <c r="H35" s="297" t="s">
        <v>0</v>
      </c>
      <c r="I35" s="293" t="s">
        <v>0</v>
      </c>
      <c r="J35" s="293" t="s">
        <v>0</v>
      </c>
      <c r="K35" s="19"/>
      <c r="L35" s="19"/>
      <c r="M35" s="19"/>
      <c r="O35" s="3"/>
    </row>
    <row r="36" spans="1:15" ht="24" x14ac:dyDescent="0.25">
      <c r="A36" s="312" t="s">
        <v>16</v>
      </c>
      <c r="B36" s="297">
        <v>394</v>
      </c>
      <c r="C36" s="297" t="s">
        <v>0</v>
      </c>
      <c r="D36" s="293" t="s">
        <v>0</v>
      </c>
      <c r="E36" s="293" t="s">
        <v>0</v>
      </c>
      <c r="F36" s="294"/>
      <c r="G36" s="354">
        <f>B36*A3</f>
        <v>21046.166666666668</v>
      </c>
      <c r="H36" s="297" t="s">
        <v>0</v>
      </c>
      <c r="I36" s="293" t="s">
        <v>0</v>
      </c>
      <c r="J36" s="293" t="s">
        <v>0</v>
      </c>
      <c r="K36" s="19"/>
      <c r="L36" s="19"/>
      <c r="M36" s="19"/>
      <c r="O36" s="3"/>
    </row>
    <row r="37" spans="1:15" ht="15" x14ac:dyDescent="0.25">
      <c r="A37" s="312" t="s">
        <v>169</v>
      </c>
      <c r="B37" s="297">
        <v>190</v>
      </c>
      <c r="C37" s="474" t="s">
        <v>0</v>
      </c>
      <c r="D37" s="293" t="s">
        <v>0</v>
      </c>
      <c r="E37" s="293" t="s">
        <v>0</v>
      </c>
      <c r="F37" s="294"/>
      <c r="G37" s="354">
        <f>B37*A3</f>
        <v>10149.166666666668</v>
      </c>
      <c r="H37" s="474" t="s">
        <v>0</v>
      </c>
      <c r="I37" s="293" t="s">
        <v>0</v>
      </c>
      <c r="J37" s="293" t="s">
        <v>0</v>
      </c>
      <c r="K37" s="19"/>
      <c r="L37" s="19"/>
      <c r="M37" s="19"/>
      <c r="O37" s="3"/>
    </row>
    <row r="38" spans="1:15" ht="69" x14ac:dyDescent="0.25">
      <c r="A38" s="291" t="s">
        <v>288</v>
      </c>
      <c r="B38" s="366">
        <f>0.8876*(0.0278/(1+10^(7.688-E3))+1.1994/(1+10^(E3-7.688)))*(2.126*10^(0.028*(20-MAX(I3,7))))</f>
        <v>1.0293794954266464</v>
      </c>
      <c r="C38" s="293">
        <f>AmmSWCrit!F143</f>
        <v>4.8</v>
      </c>
      <c r="D38" s="293" t="s">
        <v>0</v>
      </c>
      <c r="E38" s="293" t="s">
        <v>0</v>
      </c>
      <c r="F38" s="294"/>
      <c r="G38" s="360">
        <f>B38*A3</f>
        <v>54.986021380706703</v>
      </c>
      <c r="H38" s="293">
        <f>C38*A3</f>
        <v>256.40000000000003</v>
      </c>
      <c r="I38" s="293" t="s">
        <v>0</v>
      </c>
      <c r="J38" s="293" t="s">
        <v>0</v>
      </c>
      <c r="K38" s="20"/>
      <c r="L38" s="19"/>
      <c r="M38" s="19"/>
      <c r="O38" s="3"/>
    </row>
    <row r="39" spans="1:15" ht="46.5" customHeight="1" x14ac:dyDescent="0.25">
      <c r="A39" s="291" t="s">
        <v>289</v>
      </c>
      <c r="B39" s="488" t="s">
        <v>0</v>
      </c>
      <c r="C39" s="293">
        <v>3.5000000000000003E-2</v>
      </c>
      <c r="D39" s="439" t="s">
        <v>0</v>
      </c>
      <c r="E39" s="439" t="s">
        <v>0</v>
      </c>
      <c r="F39" s="294"/>
      <c r="G39" s="488" t="s">
        <v>0</v>
      </c>
      <c r="H39" s="489">
        <f>C39*A3</f>
        <v>1.8695833333333336</v>
      </c>
      <c r="I39" s="439" t="s">
        <v>0</v>
      </c>
      <c r="J39" s="439" t="s">
        <v>0</v>
      </c>
      <c r="K39" s="20"/>
      <c r="L39" s="19"/>
      <c r="M39" s="19"/>
      <c r="O39" s="3"/>
    </row>
    <row r="40" spans="1:15" ht="15" x14ac:dyDescent="0.25">
      <c r="A40" s="291" t="s">
        <v>206</v>
      </c>
      <c r="B40" s="293" t="s">
        <v>0</v>
      </c>
      <c r="C40" s="293" t="s">
        <v>0</v>
      </c>
      <c r="D40" s="297">
        <v>400</v>
      </c>
      <c r="E40" s="297">
        <v>300</v>
      </c>
      <c r="F40" s="294" t="s">
        <v>271</v>
      </c>
      <c r="G40" s="293" t="s">
        <v>0</v>
      </c>
      <c r="H40" s="293" t="s">
        <v>0</v>
      </c>
      <c r="I40" s="297">
        <f>D40*A3</f>
        <v>21366.666666666668</v>
      </c>
      <c r="J40" s="297">
        <f>E40*A3</f>
        <v>16025.000000000002</v>
      </c>
      <c r="K40" s="102"/>
      <c r="L40" s="19"/>
      <c r="M40" s="102"/>
      <c r="O40" s="3"/>
    </row>
    <row r="41" spans="1:15" ht="15" x14ac:dyDescent="0.25">
      <c r="A41" s="291" t="s">
        <v>17</v>
      </c>
      <c r="B41" s="293" t="s">
        <v>0</v>
      </c>
      <c r="C41" s="293" t="s">
        <v>0</v>
      </c>
      <c r="D41" s="297">
        <v>640</v>
      </c>
      <c r="E41" s="337">
        <v>5.6</v>
      </c>
      <c r="F41" s="294"/>
      <c r="G41" s="293" t="s">
        <v>0</v>
      </c>
      <c r="H41" s="293" t="s">
        <v>0</v>
      </c>
      <c r="I41" s="297">
        <f>D41*A3</f>
        <v>34186.666666666672</v>
      </c>
      <c r="J41" s="337">
        <f>E41*A3</f>
        <v>299.13333333333333</v>
      </c>
      <c r="K41" s="102"/>
      <c r="L41" s="19"/>
      <c r="M41" s="103"/>
      <c r="O41" s="3"/>
    </row>
    <row r="42" spans="1:15" ht="15" x14ac:dyDescent="0.2">
      <c r="A42" s="291" t="s">
        <v>18</v>
      </c>
      <c r="B42" s="300">
        <v>150</v>
      </c>
      <c r="C42" s="293">
        <v>36</v>
      </c>
      <c r="D42" s="360">
        <v>0.14000000000000001</v>
      </c>
      <c r="E42" s="472">
        <v>1.7999999999999999E-2</v>
      </c>
      <c r="F42" s="320" t="s">
        <v>0</v>
      </c>
      <c r="G42" s="335">
        <f>B42*A3</f>
        <v>8012.5000000000009</v>
      </c>
      <c r="H42" s="350">
        <f>C42*A3</f>
        <v>1923.0000000000002</v>
      </c>
      <c r="I42" s="360">
        <f>D42*A3</f>
        <v>7.4783333333333344</v>
      </c>
      <c r="J42" s="472">
        <f>E42*A3</f>
        <v>0.96150000000000002</v>
      </c>
      <c r="K42" s="105"/>
      <c r="L42" s="19"/>
      <c r="M42" s="106"/>
      <c r="O42" s="3"/>
    </row>
    <row r="43" spans="1:15" ht="15" x14ac:dyDescent="0.25">
      <c r="A43" s="291" t="s">
        <v>185</v>
      </c>
      <c r="B43" s="293" t="s">
        <v>0</v>
      </c>
      <c r="C43" s="300" t="s">
        <v>0</v>
      </c>
      <c r="D43" s="293" t="s">
        <v>0</v>
      </c>
      <c r="E43" s="350">
        <v>7000000</v>
      </c>
      <c r="F43" s="294"/>
      <c r="G43" s="293" t="s">
        <v>0</v>
      </c>
      <c r="H43" s="300" t="s">
        <v>0</v>
      </c>
      <c r="I43" s="293" t="s">
        <v>0</v>
      </c>
      <c r="J43" s="350">
        <f>E43*A3</f>
        <v>373916666.66666669</v>
      </c>
      <c r="K43" s="19"/>
      <c r="L43" s="19"/>
      <c r="M43" s="19"/>
      <c r="O43" s="3"/>
    </row>
    <row r="44" spans="1:15" s="16" customFormat="1" ht="45" x14ac:dyDescent="0.2">
      <c r="A44" s="322" t="s">
        <v>214</v>
      </c>
      <c r="B44" s="293" t="s">
        <v>734</v>
      </c>
      <c r="C44" s="293" t="s">
        <v>0</v>
      </c>
      <c r="D44" s="293" t="s">
        <v>0</v>
      </c>
      <c r="E44" s="293" t="s">
        <v>0</v>
      </c>
      <c r="F44" s="490"/>
      <c r="G44" s="293">
        <v>126</v>
      </c>
      <c r="H44" s="293" t="s">
        <v>0</v>
      </c>
      <c r="I44" s="293" t="s">
        <v>0</v>
      </c>
      <c r="J44" s="293" t="s">
        <v>0</v>
      </c>
      <c r="K44" s="20"/>
      <c r="L44" s="20"/>
      <c r="M44" s="20"/>
    </row>
    <row r="45" spans="1:15" s="16" customFormat="1" ht="45" x14ac:dyDescent="0.2">
      <c r="A45" s="322" t="s">
        <v>215</v>
      </c>
      <c r="B45" s="293" t="s">
        <v>735</v>
      </c>
      <c r="C45" s="293" t="s">
        <v>0</v>
      </c>
      <c r="D45" s="293" t="s">
        <v>0</v>
      </c>
      <c r="E45" s="293" t="s">
        <v>0</v>
      </c>
      <c r="F45" s="490"/>
      <c r="G45" s="293">
        <v>35</v>
      </c>
      <c r="H45" s="293" t="s">
        <v>0</v>
      </c>
      <c r="I45" s="293" t="s">
        <v>0</v>
      </c>
      <c r="J45" s="293" t="s">
        <v>0</v>
      </c>
      <c r="K45" s="20"/>
      <c r="L45" s="20"/>
      <c r="M45" s="20"/>
    </row>
    <row r="46" spans="1:15" ht="15" x14ac:dyDescent="0.25">
      <c r="A46" s="291" t="s">
        <v>19</v>
      </c>
      <c r="B46" s="293" t="s">
        <v>0</v>
      </c>
      <c r="C46" s="293" t="s">
        <v>0</v>
      </c>
      <c r="D46" s="293" t="s">
        <v>0</v>
      </c>
      <c r="E46" s="354">
        <v>1000</v>
      </c>
      <c r="F46" s="294"/>
      <c r="G46" s="293" t="s">
        <v>0</v>
      </c>
      <c r="H46" s="293" t="s">
        <v>0</v>
      </c>
      <c r="I46" s="293" t="s">
        <v>0</v>
      </c>
      <c r="J46" s="354">
        <f>E46*A3</f>
        <v>53416.666666666672</v>
      </c>
      <c r="K46" s="19"/>
      <c r="L46" s="19"/>
      <c r="M46" s="109"/>
      <c r="O46" s="3"/>
    </row>
    <row r="47" spans="1:15" ht="33.75" x14ac:dyDescent="0.25">
      <c r="A47" s="291" t="s">
        <v>20</v>
      </c>
      <c r="B47" s="293" t="s">
        <v>0</v>
      </c>
      <c r="C47" s="293" t="s">
        <v>0</v>
      </c>
      <c r="D47" s="293">
        <v>16</v>
      </c>
      <c r="E47" s="293" t="s">
        <v>21</v>
      </c>
      <c r="F47" s="294"/>
      <c r="G47" s="293" t="s">
        <v>0</v>
      </c>
      <c r="H47" s="293" t="s">
        <v>0</v>
      </c>
      <c r="I47" s="453">
        <f>D47*A3</f>
        <v>854.66666666666674</v>
      </c>
      <c r="J47" s="454">
        <f>2.1*A3</f>
        <v>112.17500000000001</v>
      </c>
      <c r="K47" s="144" t="s">
        <v>736</v>
      </c>
      <c r="L47" s="19"/>
      <c r="M47" s="19"/>
      <c r="O47" s="3"/>
    </row>
    <row r="48" spans="1:15" ht="15" x14ac:dyDescent="0.25">
      <c r="A48" s="291" t="s">
        <v>22</v>
      </c>
      <c r="B48" s="293" t="s">
        <v>0</v>
      </c>
      <c r="C48" s="293" t="s">
        <v>0</v>
      </c>
      <c r="D48" s="472">
        <v>1.0999999999999999E-2</v>
      </c>
      <c r="E48" s="475">
        <v>1.3999999999999999E-4</v>
      </c>
      <c r="F48" s="294"/>
      <c r="G48" s="293" t="s">
        <v>0</v>
      </c>
      <c r="H48" s="293" t="s">
        <v>0</v>
      </c>
      <c r="I48" s="472">
        <f>D48*A3</f>
        <v>0.58758333333333335</v>
      </c>
      <c r="J48" s="475">
        <f>E48*A3</f>
        <v>7.4783333333333334E-3</v>
      </c>
      <c r="K48" s="106"/>
      <c r="L48" s="19"/>
      <c r="M48" s="108"/>
      <c r="O48" s="3"/>
    </row>
    <row r="49" spans="1:15" ht="15" x14ac:dyDescent="0.25">
      <c r="A49" s="291" t="s">
        <v>23</v>
      </c>
      <c r="B49" s="293" t="s">
        <v>0</v>
      </c>
      <c r="C49" s="293" t="s">
        <v>0</v>
      </c>
      <c r="D49" s="476">
        <v>1.2999999999999999E-3</v>
      </c>
      <c r="E49" s="476">
        <v>1.1999999999999999E-3</v>
      </c>
      <c r="F49" s="294"/>
      <c r="G49" s="293" t="s">
        <v>0</v>
      </c>
      <c r="H49" s="293" t="s">
        <v>0</v>
      </c>
      <c r="I49" s="476">
        <f>D49*A3</f>
        <v>6.9441666666666665E-2</v>
      </c>
      <c r="J49" s="476">
        <f>E49*A3</f>
        <v>6.4100000000000004E-2</v>
      </c>
      <c r="K49" s="107"/>
      <c r="L49" s="19"/>
      <c r="M49" s="107"/>
      <c r="O49" s="3"/>
    </row>
    <row r="50" spans="1:15" ht="15" x14ac:dyDescent="0.25">
      <c r="A50" s="291" t="s">
        <v>24</v>
      </c>
      <c r="B50" s="293" t="s">
        <v>0</v>
      </c>
      <c r="C50" s="293" t="s">
        <v>0</v>
      </c>
      <c r="D50" s="475">
        <v>1.2999999999999999E-4</v>
      </c>
      <c r="E50" s="475">
        <v>1.2E-4</v>
      </c>
      <c r="F50" s="294"/>
      <c r="G50" s="293" t="s">
        <v>0</v>
      </c>
      <c r="H50" s="293" t="s">
        <v>0</v>
      </c>
      <c r="I50" s="475">
        <f>D50*A3</f>
        <v>6.9441666666666671E-3</v>
      </c>
      <c r="J50" s="475">
        <f>E50*A3</f>
        <v>6.4100000000000008E-3</v>
      </c>
      <c r="K50" s="108"/>
      <c r="L50" s="19"/>
      <c r="M50" s="108"/>
      <c r="O50" s="3"/>
    </row>
    <row r="51" spans="1:15" ht="36" x14ac:dyDescent="0.25">
      <c r="A51" s="328" t="s">
        <v>170</v>
      </c>
      <c r="B51" s="293" t="s">
        <v>0</v>
      </c>
      <c r="C51" s="293" t="s">
        <v>0</v>
      </c>
      <c r="D51" s="476">
        <v>1.2999999999999999E-3</v>
      </c>
      <c r="E51" s="476">
        <v>1.1999999999999999E-3</v>
      </c>
      <c r="F51" s="294"/>
      <c r="G51" s="293" t="s">
        <v>0</v>
      </c>
      <c r="H51" s="293" t="s">
        <v>0</v>
      </c>
      <c r="I51" s="476">
        <f>D51*A3</f>
        <v>6.9441666666666665E-2</v>
      </c>
      <c r="J51" s="476">
        <f>E51*A3</f>
        <v>6.4100000000000004E-2</v>
      </c>
      <c r="K51" s="107"/>
      <c r="L51" s="19"/>
      <c r="M51" s="107"/>
      <c r="O51" s="3"/>
    </row>
    <row r="52" spans="1:15" ht="15" x14ac:dyDescent="0.25">
      <c r="A52" s="328" t="s">
        <v>203</v>
      </c>
      <c r="B52" s="293" t="s">
        <v>0</v>
      </c>
      <c r="C52" s="293" t="s">
        <v>0</v>
      </c>
      <c r="D52" s="293" t="s">
        <v>0</v>
      </c>
      <c r="E52" s="293" t="s">
        <v>0</v>
      </c>
      <c r="F52" s="294"/>
      <c r="G52" s="293" t="s">
        <v>0</v>
      </c>
      <c r="H52" s="293" t="s">
        <v>0</v>
      </c>
      <c r="I52" s="293" t="s">
        <v>0</v>
      </c>
      <c r="J52" s="293" t="s">
        <v>0</v>
      </c>
      <c r="K52" s="20"/>
      <c r="L52" s="20"/>
      <c r="M52" s="20"/>
      <c r="O52" s="3"/>
    </row>
    <row r="53" spans="1:15" ht="15" x14ac:dyDescent="0.25">
      <c r="A53" s="291" t="s">
        <v>25</v>
      </c>
      <c r="B53" s="293" t="s">
        <v>0</v>
      </c>
      <c r="C53" s="293" t="s">
        <v>0</v>
      </c>
      <c r="D53" s="472">
        <v>1.2999999999999999E-2</v>
      </c>
      <c r="E53" s="472">
        <v>1.2E-2</v>
      </c>
      <c r="F53" s="294"/>
      <c r="G53" s="293" t="s">
        <v>0</v>
      </c>
      <c r="H53" s="293" t="s">
        <v>0</v>
      </c>
      <c r="I53" s="472">
        <f>D53*A3</f>
        <v>0.69441666666666668</v>
      </c>
      <c r="J53" s="472">
        <f>E53*A3</f>
        <v>0.64100000000000013</v>
      </c>
      <c r="K53" s="106"/>
      <c r="L53" s="19"/>
      <c r="M53" s="106"/>
      <c r="O53" s="3"/>
    </row>
    <row r="54" spans="1:15" ht="15" x14ac:dyDescent="0.25">
      <c r="A54" s="291" t="s">
        <v>326</v>
      </c>
      <c r="B54" s="293" t="s">
        <v>0</v>
      </c>
      <c r="C54" s="293" t="s">
        <v>0</v>
      </c>
      <c r="D54" s="293">
        <v>6.4000000000000001E-2</v>
      </c>
      <c r="E54" s="293" t="s">
        <v>733</v>
      </c>
      <c r="F54" s="294"/>
      <c r="G54" s="293" t="s">
        <v>0</v>
      </c>
      <c r="H54" s="293" t="s">
        <v>0</v>
      </c>
      <c r="I54" s="489">
        <f>D54*A3</f>
        <v>3.4186666666666672</v>
      </c>
      <c r="J54" s="454">
        <f>3.7*A3</f>
        <v>197.64166666666668</v>
      </c>
      <c r="K54" s="19"/>
      <c r="L54" s="19"/>
      <c r="M54" s="19"/>
      <c r="O54" s="3"/>
    </row>
    <row r="55" spans="1:15" ht="15" x14ac:dyDescent="0.25">
      <c r="A55" s="291" t="s">
        <v>27</v>
      </c>
      <c r="B55" s="293" t="s">
        <v>0</v>
      </c>
      <c r="C55" s="293" t="s">
        <v>0</v>
      </c>
      <c r="D55" s="337">
        <v>2.2000000000000002</v>
      </c>
      <c r="E55" s="360">
        <v>0.03</v>
      </c>
      <c r="F55" s="294"/>
      <c r="G55" s="293" t="s">
        <v>0</v>
      </c>
      <c r="H55" s="293" t="s">
        <v>0</v>
      </c>
      <c r="I55" s="337">
        <f>D55*A3</f>
        <v>117.51666666666668</v>
      </c>
      <c r="J55" s="360">
        <f>E55*A3</f>
        <v>1.6025</v>
      </c>
      <c r="K55" s="103"/>
      <c r="L55" s="19"/>
      <c r="M55" s="105"/>
      <c r="O55" s="3"/>
    </row>
    <row r="56" spans="1:15" ht="15" x14ac:dyDescent="0.25">
      <c r="A56" s="291" t="s">
        <v>28</v>
      </c>
      <c r="B56" s="293" t="s">
        <v>0</v>
      </c>
      <c r="C56" s="293" t="s">
        <v>0</v>
      </c>
      <c r="D56" s="472">
        <v>1.7000000000000001E-2</v>
      </c>
      <c r="E56" s="475">
        <v>1.4999999999999999E-4</v>
      </c>
      <c r="F56" s="294"/>
      <c r="G56" s="293" t="s">
        <v>0</v>
      </c>
      <c r="H56" s="293" t="s">
        <v>0</v>
      </c>
      <c r="I56" s="472">
        <f>D56*A3</f>
        <v>0.90808333333333346</v>
      </c>
      <c r="J56" s="475">
        <f>E56*A3</f>
        <v>8.0125000000000005E-3</v>
      </c>
      <c r="K56" s="106"/>
      <c r="L56" s="19"/>
      <c r="M56" s="108"/>
      <c r="O56" s="3"/>
    </row>
    <row r="57" spans="1:15" ht="24.95" customHeight="1" x14ac:dyDescent="0.25">
      <c r="A57" s="328" t="s">
        <v>171</v>
      </c>
      <c r="B57" s="293" t="s">
        <v>0</v>
      </c>
      <c r="C57" s="293" t="s">
        <v>0</v>
      </c>
      <c r="D57" s="354">
        <v>4000</v>
      </c>
      <c r="E57" s="301">
        <v>200</v>
      </c>
      <c r="F57" s="294"/>
      <c r="G57" s="293" t="s">
        <v>0</v>
      </c>
      <c r="H57" s="293" t="s">
        <v>0</v>
      </c>
      <c r="I57" s="354">
        <f>D57*A3</f>
        <v>213666.66666666669</v>
      </c>
      <c r="J57" s="491">
        <f>E57*A3</f>
        <v>10683.333333333334</v>
      </c>
      <c r="K57" s="109"/>
      <c r="L57" s="19"/>
      <c r="M57" s="118"/>
      <c r="O57" s="3"/>
    </row>
    <row r="58" spans="1:15" ht="24.95" customHeight="1" x14ac:dyDescent="0.25">
      <c r="A58" s="291" t="s">
        <v>258</v>
      </c>
      <c r="B58" s="293" t="s">
        <v>0</v>
      </c>
      <c r="C58" s="293" t="s">
        <v>0</v>
      </c>
      <c r="D58" s="360">
        <v>0.37</v>
      </c>
      <c r="E58" s="301">
        <v>0.32</v>
      </c>
      <c r="F58" s="330" t="s">
        <v>182</v>
      </c>
      <c r="G58" s="293" t="s">
        <v>0</v>
      </c>
      <c r="H58" s="293" t="s">
        <v>0</v>
      </c>
      <c r="I58" s="360">
        <f>D58*A3</f>
        <v>19.764166666666668</v>
      </c>
      <c r="J58" s="347">
        <f>E58*A3</f>
        <v>17.093333333333334</v>
      </c>
      <c r="K58" s="105"/>
      <c r="L58" s="19"/>
      <c r="M58" s="118"/>
      <c r="O58" s="3"/>
    </row>
    <row r="59" spans="1:15" ht="24.95" customHeight="1" x14ac:dyDescent="0.25">
      <c r="A59" s="291" t="s">
        <v>263</v>
      </c>
      <c r="B59" s="293" t="s">
        <v>0</v>
      </c>
      <c r="C59" s="293" t="s">
        <v>0</v>
      </c>
      <c r="D59" s="297">
        <v>120</v>
      </c>
      <c r="E59" s="324">
        <v>7</v>
      </c>
      <c r="F59" s="294"/>
      <c r="G59" s="293" t="s">
        <v>0</v>
      </c>
      <c r="H59" s="293" t="s">
        <v>0</v>
      </c>
      <c r="I59" s="354">
        <f>D59*A3</f>
        <v>6410.0000000000009</v>
      </c>
      <c r="J59" s="324">
        <f>E59*A3</f>
        <v>373.91666666666669</v>
      </c>
      <c r="K59" s="102"/>
      <c r="L59" s="19"/>
      <c r="M59" s="119"/>
      <c r="O59" s="3"/>
    </row>
    <row r="60" spans="1:15" ht="15" x14ac:dyDescent="0.25">
      <c r="A60" s="291" t="s">
        <v>29</v>
      </c>
      <c r="B60" s="293" t="s">
        <v>0</v>
      </c>
      <c r="C60" s="293" t="s">
        <v>0</v>
      </c>
      <c r="D60" s="360">
        <v>0.1</v>
      </c>
      <c r="E60" s="301">
        <v>0.1</v>
      </c>
      <c r="F60" s="294"/>
      <c r="G60" s="293" t="s">
        <v>0</v>
      </c>
      <c r="H60" s="293" t="s">
        <v>0</v>
      </c>
      <c r="I60" s="360">
        <f>D60*A3</f>
        <v>5.3416666666666677</v>
      </c>
      <c r="J60" s="324">
        <f>E60*A3</f>
        <v>5.3416666666666677</v>
      </c>
      <c r="K60" s="105"/>
      <c r="L60" s="19"/>
      <c r="M60" s="118"/>
      <c r="O60" s="3"/>
    </row>
    <row r="61" spans="1:15" s="16" customFormat="1" ht="15" x14ac:dyDescent="0.25">
      <c r="A61" s="322" t="s">
        <v>30</v>
      </c>
      <c r="B61" s="377">
        <f>EXP(0.7409*LN(D3)-4.719)</f>
        <v>0.54931074389286449</v>
      </c>
      <c r="C61" s="492">
        <f>7.9/0.994</f>
        <v>7.9476861167002015</v>
      </c>
      <c r="D61" s="293" t="s">
        <v>0</v>
      </c>
      <c r="E61" s="491">
        <v>5</v>
      </c>
      <c r="F61" s="294"/>
      <c r="G61" s="377">
        <f>B61*A3</f>
        <v>29.342348902943847</v>
      </c>
      <c r="H61" s="492">
        <f>C61*A3</f>
        <v>424.53890006706916</v>
      </c>
      <c r="I61" s="293" t="s">
        <v>0</v>
      </c>
      <c r="J61" s="491">
        <f>E61*A3</f>
        <v>267.08333333333337</v>
      </c>
      <c r="K61" s="20"/>
      <c r="L61" s="20"/>
      <c r="M61" s="21"/>
    </row>
    <row r="62" spans="1:15" ht="15" x14ac:dyDescent="0.25">
      <c r="A62" s="291" t="s">
        <v>31</v>
      </c>
      <c r="B62" s="293" t="s">
        <v>0</v>
      </c>
      <c r="C62" s="293" t="s">
        <v>0</v>
      </c>
      <c r="D62" s="297">
        <v>5</v>
      </c>
      <c r="E62" s="301">
        <v>0.4</v>
      </c>
      <c r="F62" s="294"/>
      <c r="G62" s="293" t="s">
        <v>0</v>
      </c>
      <c r="H62" s="293" t="s">
        <v>0</v>
      </c>
      <c r="I62" s="297">
        <f>D62*A3</f>
        <v>267.08333333333337</v>
      </c>
      <c r="J62" s="324">
        <f>E62*A3</f>
        <v>21.366666666666671</v>
      </c>
      <c r="K62" s="102"/>
      <c r="L62" s="19"/>
      <c r="M62" s="118"/>
      <c r="O62" s="3"/>
    </row>
    <row r="63" spans="1:15" ht="15" x14ac:dyDescent="0.25">
      <c r="A63" s="291" t="s">
        <v>32</v>
      </c>
      <c r="B63" s="300">
        <v>2.1</v>
      </c>
      <c r="C63" s="293" t="s">
        <v>0</v>
      </c>
      <c r="D63" s="293" t="s">
        <v>0</v>
      </c>
      <c r="E63" s="293" t="s">
        <v>0</v>
      </c>
      <c r="F63" s="330" t="s">
        <v>182</v>
      </c>
      <c r="G63" s="493">
        <f>B63*A3</f>
        <v>112.17500000000001</v>
      </c>
      <c r="H63" s="293" t="s">
        <v>0</v>
      </c>
      <c r="I63" s="293" t="s">
        <v>0</v>
      </c>
      <c r="J63" s="293" t="s">
        <v>0</v>
      </c>
      <c r="K63" s="19"/>
      <c r="L63" s="19"/>
      <c r="M63" s="19"/>
      <c r="O63" s="3"/>
    </row>
    <row r="64" spans="1:15" ht="15" x14ac:dyDescent="0.25">
      <c r="A64" s="291" t="s">
        <v>33</v>
      </c>
      <c r="B64" s="300">
        <v>4.3E-3</v>
      </c>
      <c r="C64" s="377">
        <v>4.0000000000000001E-3</v>
      </c>
      <c r="D64" s="475">
        <v>3.2000000000000003E-4</v>
      </c>
      <c r="E64" s="301">
        <v>3.1E-4</v>
      </c>
      <c r="F64" s="294"/>
      <c r="G64" s="494">
        <f>B64*A3</f>
        <v>0.22969166666666668</v>
      </c>
      <c r="H64" s="377">
        <f>C64*A3</f>
        <v>0.2136666666666667</v>
      </c>
      <c r="I64" s="475">
        <f>D64*A3</f>
        <v>1.7093333333333335E-2</v>
      </c>
      <c r="J64" s="495">
        <f>E64*A3</f>
        <v>1.6559166666666666E-2</v>
      </c>
      <c r="K64" s="108"/>
      <c r="L64" s="19"/>
      <c r="M64" s="118"/>
      <c r="O64" s="3"/>
    </row>
    <row r="65" spans="1:15" ht="15" x14ac:dyDescent="0.25">
      <c r="A65" s="291" t="s">
        <v>34</v>
      </c>
      <c r="B65" s="335">
        <v>230000</v>
      </c>
      <c r="C65" s="293" t="s">
        <v>0</v>
      </c>
      <c r="D65" s="293" t="s">
        <v>0</v>
      </c>
      <c r="E65" s="293" t="s">
        <v>0</v>
      </c>
      <c r="F65" s="294"/>
      <c r="G65" s="335">
        <f>B65*A3</f>
        <v>12285833.333333334</v>
      </c>
      <c r="H65" s="293" t="s">
        <v>0</v>
      </c>
      <c r="I65" s="293" t="s">
        <v>0</v>
      </c>
      <c r="J65" s="293" t="s">
        <v>0</v>
      </c>
      <c r="K65" s="19"/>
      <c r="L65" s="19"/>
      <c r="M65" s="19"/>
      <c r="O65" s="3"/>
    </row>
    <row r="66" spans="1:15" ht="15" x14ac:dyDescent="0.25">
      <c r="A66" s="291" t="s">
        <v>35</v>
      </c>
      <c r="B66" s="300">
        <v>11</v>
      </c>
      <c r="C66" s="300">
        <v>7.5</v>
      </c>
      <c r="D66" s="293" t="s">
        <v>0</v>
      </c>
      <c r="E66" s="293" t="s">
        <v>0</v>
      </c>
      <c r="F66" s="336" t="s">
        <v>182</v>
      </c>
      <c r="G66" s="438">
        <f>B66*A3</f>
        <v>587.58333333333337</v>
      </c>
      <c r="H66" s="493">
        <f>C66*A3</f>
        <v>400.62500000000006</v>
      </c>
      <c r="I66" s="293" t="s">
        <v>0</v>
      </c>
      <c r="J66" s="293" t="s">
        <v>0</v>
      </c>
      <c r="K66" s="19"/>
      <c r="L66" s="19"/>
      <c r="M66" s="19"/>
      <c r="O66" s="3"/>
    </row>
    <row r="67" spans="1:15" ht="24.95" customHeight="1" x14ac:dyDescent="0.25">
      <c r="A67" s="291" t="s">
        <v>36</v>
      </c>
      <c r="B67" s="293" t="s">
        <v>0</v>
      </c>
      <c r="C67" s="300" t="s">
        <v>0</v>
      </c>
      <c r="D67" s="297">
        <v>800</v>
      </c>
      <c r="E67" s="301">
        <v>100</v>
      </c>
      <c r="F67" s="294"/>
      <c r="G67" s="293" t="s">
        <v>0</v>
      </c>
      <c r="H67" s="300" t="s">
        <v>0</v>
      </c>
      <c r="I67" s="354">
        <f>D67*A3</f>
        <v>42733.333333333336</v>
      </c>
      <c r="J67" s="298">
        <f>E67*A3</f>
        <v>5341.666666666667</v>
      </c>
      <c r="K67" s="102"/>
      <c r="L67" s="102"/>
      <c r="M67" s="118"/>
      <c r="O67" s="3"/>
    </row>
    <row r="68" spans="1:15" ht="24.95" customHeight="1" x14ac:dyDescent="0.25">
      <c r="A68" s="291" t="s">
        <v>264</v>
      </c>
      <c r="B68" s="293" t="s">
        <v>0</v>
      </c>
      <c r="C68" s="433" t="s">
        <v>0</v>
      </c>
      <c r="D68" s="297">
        <v>21</v>
      </c>
      <c r="E68" s="301">
        <v>0.8</v>
      </c>
      <c r="F68" s="294"/>
      <c r="G68" s="293" t="s">
        <v>0</v>
      </c>
      <c r="H68" s="433" t="s">
        <v>0</v>
      </c>
      <c r="I68" s="354">
        <f>D68*A3</f>
        <v>1121.75</v>
      </c>
      <c r="J68" s="496">
        <f>E68*A3</f>
        <v>42.733333333333341</v>
      </c>
      <c r="K68" s="102"/>
      <c r="L68" s="19"/>
      <c r="M68" s="118"/>
      <c r="O68" s="3"/>
    </row>
    <row r="69" spans="1:15" ht="24.95" customHeight="1" x14ac:dyDescent="0.25">
      <c r="A69" s="291" t="s">
        <v>265</v>
      </c>
      <c r="B69" s="293" t="s">
        <v>0</v>
      </c>
      <c r="C69" s="300" t="s">
        <v>0</v>
      </c>
      <c r="D69" s="354">
        <v>2000</v>
      </c>
      <c r="E69" s="297">
        <v>60</v>
      </c>
      <c r="F69" s="294"/>
      <c r="G69" s="293" t="s">
        <v>0</v>
      </c>
      <c r="H69" s="300" t="s">
        <v>0</v>
      </c>
      <c r="I69" s="354">
        <f>D69*A3</f>
        <v>106833.33333333334</v>
      </c>
      <c r="J69" s="354">
        <f>E69*A3</f>
        <v>3205.0000000000005</v>
      </c>
      <c r="K69" s="109"/>
      <c r="L69" s="19"/>
      <c r="M69" s="102"/>
      <c r="O69" s="3"/>
    </row>
    <row r="70" spans="1:15" ht="15" x14ac:dyDescent="0.25">
      <c r="A70" s="291" t="s">
        <v>37</v>
      </c>
      <c r="B70" s="293" t="s">
        <v>0</v>
      </c>
      <c r="C70" s="293" t="s">
        <v>0</v>
      </c>
      <c r="D70" s="354">
        <v>1000</v>
      </c>
      <c r="E70" s="297">
        <v>800</v>
      </c>
      <c r="F70" s="294"/>
      <c r="G70" s="293" t="s">
        <v>0</v>
      </c>
      <c r="H70" s="293" t="s">
        <v>0</v>
      </c>
      <c r="I70" s="354">
        <f>D70*A3</f>
        <v>53416.666666666672</v>
      </c>
      <c r="J70" s="354">
        <f>E70*A3</f>
        <v>42733.333333333336</v>
      </c>
      <c r="K70" s="109"/>
      <c r="L70" s="19"/>
      <c r="M70" s="102"/>
      <c r="O70" s="3"/>
    </row>
    <row r="71" spans="1:15" ht="15" x14ac:dyDescent="0.25">
      <c r="A71" s="291" t="s">
        <v>38</v>
      </c>
      <c r="B71" s="293" t="s">
        <v>0</v>
      </c>
      <c r="C71" s="293" t="s">
        <v>0</v>
      </c>
      <c r="D71" s="297">
        <v>800</v>
      </c>
      <c r="E71" s="297">
        <v>30</v>
      </c>
      <c r="F71" s="294"/>
      <c r="G71" s="293" t="s">
        <v>0</v>
      </c>
      <c r="H71" s="293" t="s">
        <v>0</v>
      </c>
      <c r="I71" s="354">
        <f>D71*A3</f>
        <v>42733.333333333336</v>
      </c>
      <c r="J71" s="354">
        <f>E71*A3</f>
        <v>1602.5000000000002</v>
      </c>
      <c r="K71" s="102"/>
      <c r="L71" s="103"/>
      <c r="M71" s="102"/>
      <c r="O71" s="3"/>
    </row>
    <row r="72" spans="1:15" ht="15" x14ac:dyDescent="0.25">
      <c r="A72" s="291" t="s">
        <v>39</v>
      </c>
      <c r="B72" s="293" t="s">
        <v>0</v>
      </c>
      <c r="C72" s="293" t="s">
        <v>0</v>
      </c>
      <c r="D72" s="293" t="s">
        <v>0</v>
      </c>
      <c r="E72" s="293" t="s">
        <v>0</v>
      </c>
      <c r="F72" s="294"/>
      <c r="G72" s="293" t="s">
        <v>0</v>
      </c>
      <c r="H72" s="293" t="s">
        <v>0</v>
      </c>
      <c r="I72" s="293" t="s">
        <v>0</v>
      </c>
      <c r="J72" s="293" t="s">
        <v>0</v>
      </c>
      <c r="K72" s="19"/>
      <c r="L72" s="103"/>
      <c r="M72" s="19"/>
      <c r="O72" s="3"/>
    </row>
    <row r="73" spans="1:15" ht="15" x14ac:dyDescent="0.25">
      <c r="A73" s="291" t="s">
        <v>40</v>
      </c>
      <c r="B73" s="293" t="s">
        <v>0</v>
      </c>
      <c r="C73" s="293" t="s">
        <v>0</v>
      </c>
      <c r="D73" s="293" t="s">
        <v>0</v>
      </c>
      <c r="E73" s="293" t="s">
        <v>0</v>
      </c>
      <c r="F73" s="294"/>
      <c r="G73" s="293" t="s">
        <v>0</v>
      </c>
      <c r="H73" s="293" t="s">
        <v>0</v>
      </c>
      <c r="I73" s="293" t="s">
        <v>0</v>
      </c>
      <c r="J73" s="293" t="s">
        <v>0</v>
      </c>
      <c r="K73" s="19"/>
      <c r="L73" s="103"/>
      <c r="M73" s="19"/>
      <c r="O73" s="3"/>
    </row>
    <row r="74" spans="1:15" ht="24.95" customHeight="1" x14ac:dyDescent="0.25">
      <c r="A74" s="291" t="s">
        <v>41</v>
      </c>
      <c r="B74" s="293" t="s">
        <v>0</v>
      </c>
      <c r="C74" s="293" t="s">
        <v>0</v>
      </c>
      <c r="D74" s="354">
        <v>12000</v>
      </c>
      <c r="E74" s="297">
        <v>70</v>
      </c>
      <c r="F74" s="294"/>
      <c r="G74" s="293" t="s">
        <v>0</v>
      </c>
      <c r="H74" s="293" t="s">
        <v>0</v>
      </c>
      <c r="I74" s="354">
        <f>D74*A3</f>
        <v>641000</v>
      </c>
      <c r="J74" s="354">
        <f>E74*A3</f>
        <v>3739.166666666667</v>
      </c>
      <c r="K74" s="109"/>
      <c r="L74" s="19"/>
      <c r="M74" s="102"/>
      <c r="O74" s="3"/>
    </row>
    <row r="75" spans="1:15" ht="24.95" customHeight="1" x14ac:dyDescent="0.25">
      <c r="A75" s="291" t="s">
        <v>42</v>
      </c>
      <c r="B75" s="293" t="s">
        <v>0</v>
      </c>
      <c r="C75" s="293" t="s">
        <v>0</v>
      </c>
      <c r="D75" s="297">
        <v>400</v>
      </c>
      <c r="E75" s="297">
        <v>50</v>
      </c>
      <c r="F75" s="294"/>
      <c r="G75" s="293" t="s">
        <v>0</v>
      </c>
      <c r="H75" s="293" t="s">
        <v>0</v>
      </c>
      <c r="I75" s="354">
        <f>D75*A3</f>
        <v>21366.666666666668</v>
      </c>
      <c r="J75" s="354">
        <f>E75*A3</f>
        <v>2670.8333333333335</v>
      </c>
      <c r="K75" s="102"/>
      <c r="L75" s="19"/>
      <c r="M75" s="102"/>
      <c r="O75" s="3"/>
    </row>
    <row r="76" spans="1:15" s="16" customFormat="1" ht="15" x14ac:dyDescent="0.25">
      <c r="A76" s="322" t="s">
        <v>43</v>
      </c>
      <c r="B76" s="300">
        <v>4.1000000000000002E-2</v>
      </c>
      <c r="C76" s="293">
        <v>5.5999999999999999E-3</v>
      </c>
      <c r="D76" s="293" t="s">
        <v>0</v>
      </c>
      <c r="E76" s="293" t="s">
        <v>0</v>
      </c>
      <c r="F76" s="294"/>
      <c r="G76" s="497">
        <f>B76*A3</f>
        <v>2.1900833333333338</v>
      </c>
      <c r="H76" s="492">
        <f>C76*A3</f>
        <v>0.29913333333333336</v>
      </c>
      <c r="I76" s="293" t="s">
        <v>0</v>
      </c>
      <c r="J76" s="293" t="s">
        <v>0</v>
      </c>
      <c r="K76" s="20"/>
      <c r="L76" s="20"/>
      <c r="M76" s="20"/>
    </row>
    <row r="77" spans="1:15" ht="15" x14ac:dyDescent="0.25">
      <c r="A77" s="291" t="s">
        <v>44</v>
      </c>
      <c r="B77" s="342">
        <f>(EXP(0.819*LN(D3)+0.6848))</f>
        <v>188.481197858006</v>
      </c>
      <c r="C77" s="293" t="s">
        <v>0</v>
      </c>
      <c r="D77" s="293" t="s">
        <v>0</v>
      </c>
      <c r="E77" s="293" t="s">
        <v>0</v>
      </c>
      <c r="F77" s="336" t="s">
        <v>0</v>
      </c>
      <c r="G77" s="498">
        <f>B77*A3</f>
        <v>10068.037318915154</v>
      </c>
      <c r="H77" s="293" t="s">
        <v>0</v>
      </c>
      <c r="I77" s="293" t="s">
        <v>0</v>
      </c>
      <c r="J77" s="293" t="s">
        <v>0</v>
      </c>
      <c r="K77" s="19"/>
      <c r="L77" s="19"/>
      <c r="M77" s="19"/>
      <c r="O77" s="3"/>
    </row>
    <row r="78" spans="1:15" ht="15" x14ac:dyDescent="0.25">
      <c r="A78" s="291" t="s">
        <v>45</v>
      </c>
      <c r="B78" s="346">
        <f>11/0.962</f>
        <v>11.434511434511435</v>
      </c>
      <c r="C78" s="366">
        <f>50/0.993</f>
        <v>50.352467270896277</v>
      </c>
      <c r="D78" s="293" t="s">
        <v>0</v>
      </c>
      <c r="E78" s="293" t="s">
        <v>0</v>
      </c>
      <c r="F78" s="336" t="s">
        <v>0</v>
      </c>
      <c r="G78" s="346">
        <f>B78*A3</f>
        <v>610.79348579348584</v>
      </c>
      <c r="H78" s="499">
        <f>C78*A3</f>
        <v>2689.6609600537099</v>
      </c>
      <c r="I78" s="293" t="s">
        <v>0</v>
      </c>
      <c r="J78" s="293" t="s">
        <v>0</v>
      </c>
      <c r="K78" s="19"/>
      <c r="L78" s="19"/>
      <c r="M78" s="19"/>
      <c r="O78" s="3"/>
    </row>
    <row r="79" spans="1:15" ht="15" x14ac:dyDescent="0.25">
      <c r="A79" s="291" t="s">
        <v>46</v>
      </c>
      <c r="B79" s="293" t="s">
        <v>0</v>
      </c>
      <c r="C79" s="300" t="s">
        <v>0</v>
      </c>
      <c r="D79" s="293" t="s">
        <v>0</v>
      </c>
      <c r="E79" s="297">
        <v>100</v>
      </c>
      <c r="F79" s="294"/>
      <c r="G79" s="293" t="s">
        <v>0</v>
      </c>
      <c r="H79" s="300" t="s">
        <v>0</v>
      </c>
      <c r="I79" s="293" t="s">
        <v>0</v>
      </c>
      <c r="J79" s="354">
        <f>E79*A3</f>
        <v>5341.666666666667</v>
      </c>
      <c r="K79" s="19"/>
      <c r="L79" s="19"/>
      <c r="M79" s="102"/>
      <c r="O79" s="3"/>
    </row>
    <row r="80" spans="1:15" ht="15" x14ac:dyDescent="0.25">
      <c r="A80" s="291" t="s">
        <v>47</v>
      </c>
      <c r="B80" s="293" t="s">
        <v>0</v>
      </c>
      <c r="C80" s="342" t="s">
        <v>0</v>
      </c>
      <c r="D80" s="360">
        <v>0.13</v>
      </c>
      <c r="E80" s="360">
        <v>0.12</v>
      </c>
      <c r="F80" s="294"/>
      <c r="G80" s="293" t="s">
        <v>0</v>
      </c>
      <c r="H80" s="342" t="s">
        <v>0</v>
      </c>
      <c r="I80" s="360">
        <f>D80*A3</f>
        <v>6.9441666666666677</v>
      </c>
      <c r="J80" s="360">
        <f>E80*A3</f>
        <v>6.41</v>
      </c>
      <c r="K80" s="105"/>
      <c r="L80" s="19"/>
      <c r="M80" s="105"/>
      <c r="O80" s="3"/>
    </row>
    <row r="81" spans="1:15" ht="15" x14ac:dyDescent="0.25">
      <c r="A81" s="291" t="s">
        <v>48</v>
      </c>
      <c r="B81" s="293" t="s">
        <v>0</v>
      </c>
      <c r="C81" s="346" t="s">
        <v>0</v>
      </c>
      <c r="D81" s="293" t="s">
        <v>0</v>
      </c>
      <c r="E81" s="293" t="s">
        <v>0</v>
      </c>
      <c r="F81" s="294"/>
      <c r="G81" s="293" t="s">
        <v>0</v>
      </c>
      <c r="H81" s="346" t="s">
        <v>0</v>
      </c>
      <c r="I81" s="293" t="s">
        <v>0</v>
      </c>
      <c r="J81" s="293" t="s">
        <v>0</v>
      </c>
      <c r="K81" s="19"/>
      <c r="L81" s="19"/>
      <c r="M81" s="19"/>
      <c r="O81" s="3"/>
    </row>
    <row r="82" spans="1:15" ht="15" x14ac:dyDescent="0.25">
      <c r="A82" s="291" t="s">
        <v>49</v>
      </c>
      <c r="B82" s="342">
        <f>(EXP(0.8545*LN(D3)-1.702))</f>
        <v>21.106951763896387</v>
      </c>
      <c r="C82" s="366">
        <f>3.1/0.83</f>
        <v>3.7349397590361448</v>
      </c>
      <c r="D82" s="293" t="s">
        <v>0</v>
      </c>
      <c r="E82" s="354">
        <v>1300</v>
      </c>
      <c r="F82" s="336" t="s">
        <v>0</v>
      </c>
      <c r="G82" s="342">
        <f>B82*A3</f>
        <v>1127.4630067214655</v>
      </c>
      <c r="H82" s="366">
        <f>C82*A3</f>
        <v>199.50803212851409</v>
      </c>
      <c r="I82" s="293" t="s">
        <v>0</v>
      </c>
      <c r="J82" s="354">
        <f>E82*A3</f>
        <v>69441.666666666672</v>
      </c>
      <c r="K82" s="19"/>
      <c r="L82" s="120"/>
      <c r="M82" s="109"/>
      <c r="O82" s="3"/>
    </row>
    <row r="83" spans="1:15" ht="15" x14ac:dyDescent="0.25">
      <c r="A83" s="291" t="s">
        <v>50</v>
      </c>
      <c r="B83" s="300">
        <v>5.2</v>
      </c>
      <c r="C83" s="293">
        <v>1</v>
      </c>
      <c r="D83" s="297">
        <v>400</v>
      </c>
      <c r="E83" s="297">
        <v>4</v>
      </c>
      <c r="F83" s="336" t="s">
        <v>0</v>
      </c>
      <c r="G83" s="493">
        <f>B83*A3</f>
        <v>277.76666666666671</v>
      </c>
      <c r="H83" s="453">
        <f>C83*A3</f>
        <v>53.416666666666671</v>
      </c>
      <c r="I83" s="354">
        <f>D83*A3</f>
        <v>21366.666666666668</v>
      </c>
      <c r="J83" s="354">
        <f>E83*A3</f>
        <v>213.66666666666669</v>
      </c>
      <c r="K83" s="102"/>
      <c r="L83" s="19"/>
      <c r="M83" s="102"/>
      <c r="O83" s="3"/>
    </row>
    <row r="84" spans="1:15" ht="15" x14ac:dyDescent="0.25">
      <c r="A84" s="291" t="s">
        <v>51</v>
      </c>
      <c r="B84" s="300">
        <v>1E-3</v>
      </c>
      <c r="C84" s="293">
        <v>1E-3</v>
      </c>
      <c r="D84" s="293" t="s">
        <v>0</v>
      </c>
      <c r="E84" s="293" t="s">
        <v>0</v>
      </c>
      <c r="F84" s="294"/>
      <c r="G84" s="497">
        <f>B84*A3</f>
        <v>5.3416666666666675E-2</v>
      </c>
      <c r="H84" s="489">
        <f>C84*A3</f>
        <v>5.3416666666666675E-2</v>
      </c>
      <c r="I84" s="293" t="s">
        <v>0</v>
      </c>
      <c r="J84" s="293" t="s">
        <v>0</v>
      </c>
      <c r="K84" s="19"/>
      <c r="L84" s="19"/>
      <c r="M84" s="19"/>
      <c r="O84" s="3"/>
    </row>
    <row r="85" spans="1:15" ht="15" x14ac:dyDescent="0.25">
      <c r="A85" s="291" t="s">
        <v>52</v>
      </c>
      <c r="B85" s="300">
        <v>0.1</v>
      </c>
      <c r="C85" s="342">
        <v>0.1</v>
      </c>
      <c r="D85" s="293" t="s">
        <v>0</v>
      </c>
      <c r="E85" s="293" t="s">
        <v>0</v>
      </c>
      <c r="F85" s="294"/>
      <c r="G85" s="493">
        <f>B85*A3</f>
        <v>5.3416666666666677</v>
      </c>
      <c r="H85" s="342">
        <f>C85*A3</f>
        <v>5.3416666666666677</v>
      </c>
      <c r="I85" s="293" t="s">
        <v>0</v>
      </c>
      <c r="J85" s="293" t="s">
        <v>0</v>
      </c>
      <c r="K85" s="19"/>
      <c r="L85" s="19"/>
      <c r="M85" s="19"/>
      <c r="O85" s="3"/>
    </row>
    <row r="86" spans="1:15" ht="15" x14ac:dyDescent="0.25">
      <c r="A86" s="291" t="s">
        <v>53</v>
      </c>
      <c r="B86" s="300">
        <v>0.17</v>
      </c>
      <c r="C86" s="300">
        <v>0.82</v>
      </c>
      <c r="D86" s="293" t="s">
        <v>0</v>
      </c>
      <c r="E86" s="293" t="s">
        <v>0</v>
      </c>
      <c r="F86" s="294"/>
      <c r="G86" s="346">
        <f>B86*A3</f>
        <v>9.0808333333333344</v>
      </c>
      <c r="H86" s="346">
        <f>C86*A3</f>
        <v>43.801666666666669</v>
      </c>
      <c r="I86" s="293" t="s">
        <v>0</v>
      </c>
      <c r="J86" s="293" t="s">
        <v>0</v>
      </c>
      <c r="K86" s="19"/>
      <c r="L86" s="19"/>
      <c r="M86" s="19"/>
      <c r="O86" s="3"/>
    </row>
    <row r="87" spans="1:15" ht="15" x14ac:dyDescent="0.25">
      <c r="A87" s="291" t="s">
        <v>54</v>
      </c>
      <c r="B87" s="293" t="s">
        <v>0</v>
      </c>
      <c r="C87" s="300" t="s">
        <v>0</v>
      </c>
      <c r="D87" s="475">
        <v>1.2999999999999999E-4</v>
      </c>
      <c r="E87" s="475">
        <v>1.2E-4</v>
      </c>
      <c r="F87" s="294"/>
      <c r="G87" s="293" t="s">
        <v>0</v>
      </c>
      <c r="H87" s="300" t="s">
        <v>0</v>
      </c>
      <c r="I87" s="475">
        <f>D87*A3</f>
        <v>6.9441666666666671E-3</v>
      </c>
      <c r="J87" s="475">
        <f>E87*A3</f>
        <v>6.4100000000000008E-3</v>
      </c>
      <c r="K87" s="108"/>
      <c r="L87" s="19"/>
      <c r="M87" s="108"/>
      <c r="O87" s="3"/>
    </row>
    <row r="88" spans="1:15" ht="24.95" customHeight="1" x14ac:dyDescent="0.25">
      <c r="A88" s="291" t="s">
        <v>55</v>
      </c>
      <c r="B88" s="293" t="s">
        <v>0</v>
      </c>
      <c r="C88" s="300" t="s">
        <v>0</v>
      </c>
      <c r="D88" s="354">
        <v>3000</v>
      </c>
      <c r="E88" s="297">
        <v>600</v>
      </c>
      <c r="F88" s="294"/>
      <c r="G88" s="293" t="s">
        <v>0</v>
      </c>
      <c r="H88" s="300" t="s">
        <v>0</v>
      </c>
      <c r="I88" s="354">
        <f>D88*A3</f>
        <v>160250</v>
      </c>
      <c r="J88" s="354">
        <f>E88*A3</f>
        <v>32050.000000000004</v>
      </c>
      <c r="K88" s="109"/>
      <c r="L88" s="19"/>
      <c r="M88" s="102"/>
      <c r="O88" s="3"/>
    </row>
    <row r="89" spans="1:15" s="16" customFormat="1" ht="15" x14ac:dyDescent="0.25">
      <c r="A89" s="322" t="s">
        <v>56</v>
      </c>
      <c r="B89" s="293" t="s">
        <v>0</v>
      </c>
      <c r="C89" s="300" t="s">
        <v>0</v>
      </c>
      <c r="D89" s="297">
        <v>10</v>
      </c>
      <c r="E89" s="297">
        <v>7</v>
      </c>
      <c r="F89" s="294"/>
      <c r="G89" s="293" t="s">
        <v>0</v>
      </c>
      <c r="H89" s="300" t="s">
        <v>0</v>
      </c>
      <c r="I89" s="354">
        <f>D89*A3</f>
        <v>534.16666666666674</v>
      </c>
      <c r="J89" s="354">
        <f>E89*A3</f>
        <v>373.91666666666669</v>
      </c>
      <c r="K89" s="110"/>
      <c r="L89" s="20"/>
      <c r="M89" s="110"/>
    </row>
    <row r="90" spans="1:15" ht="24.95" customHeight="1" x14ac:dyDescent="0.25">
      <c r="A90" s="291" t="s">
        <v>57</v>
      </c>
      <c r="B90" s="293" t="s">
        <v>0</v>
      </c>
      <c r="C90" s="293" t="s">
        <v>0</v>
      </c>
      <c r="D90" s="297">
        <v>900</v>
      </c>
      <c r="E90" s="297">
        <v>5</v>
      </c>
      <c r="F90" s="294"/>
      <c r="G90" s="293" t="s">
        <v>0</v>
      </c>
      <c r="H90" s="293" t="s">
        <v>0</v>
      </c>
      <c r="I90" s="354">
        <f>D90*A3</f>
        <v>48075.000000000007</v>
      </c>
      <c r="J90" s="354">
        <f>E90*A3</f>
        <v>267.08333333333337</v>
      </c>
      <c r="K90" s="102"/>
      <c r="L90" s="19"/>
      <c r="M90" s="102"/>
      <c r="O90" s="3"/>
    </row>
    <row r="91" spans="1:15" ht="15" x14ac:dyDescent="0.25">
      <c r="A91" s="291" t="s">
        <v>58</v>
      </c>
      <c r="B91" s="293" t="s">
        <v>0</v>
      </c>
      <c r="C91" s="293" t="s">
        <v>0</v>
      </c>
      <c r="D91" s="360">
        <v>0.15</v>
      </c>
      <c r="E91" s="472">
        <v>4.9000000000000002E-2</v>
      </c>
      <c r="F91" s="294"/>
      <c r="G91" s="293" t="s">
        <v>0</v>
      </c>
      <c r="H91" s="293" t="s">
        <v>0</v>
      </c>
      <c r="I91" s="360">
        <f>D91*A3</f>
        <v>8.0125000000000011</v>
      </c>
      <c r="J91" s="472">
        <f>E91*A3</f>
        <v>2.6174166666666672</v>
      </c>
      <c r="K91" s="105"/>
      <c r="L91" s="19"/>
      <c r="M91" s="106"/>
      <c r="O91" s="3"/>
    </row>
    <row r="92" spans="1:15" ht="24.95" customHeight="1" x14ac:dyDescent="0.25">
      <c r="A92" s="291" t="s">
        <v>266</v>
      </c>
      <c r="B92" s="293" t="s">
        <v>0</v>
      </c>
      <c r="C92" s="293" t="s">
        <v>0</v>
      </c>
      <c r="D92" s="297">
        <v>27</v>
      </c>
      <c r="E92" s="360">
        <v>0.95</v>
      </c>
      <c r="F92" s="294"/>
      <c r="G92" s="293" t="s">
        <v>0</v>
      </c>
      <c r="H92" s="293" t="s">
        <v>0</v>
      </c>
      <c r="I92" s="354">
        <f>D92*A3</f>
        <v>1442.2500000000002</v>
      </c>
      <c r="J92" s="360">
        <f>E92*A3</f>
        <v>50.745833333333337</v>
      </c>
      <c r="K92" s="102"/>
      <c r="L92" s="19"/>
      <c r="M92" s="105"/>
      <c r="O92" s="3"/>
    </row>
    <row r="93" spans="1:15" ht="24.95" customHeight="1" x14ac:dyDescent="0.25">
      <c r="A93" s="328" t="s">
        <v>173</v>
      </c>
      <c r="B93" s="293" t="s">
        <v>0</v>
      </c>
      <c r="C93" s="293" t="s">
        <v>0</v>
      </c>
      <c r="D93" s="475">
        <v>1.2E-4</v>
      </c>
      <c r="E93" s="475">
        <v>1.2E-4</v>
      </c>
      <c r="F93" s="294"/>
      <c r="G93" s="293" t="s">
        <v>0</v>
      </c>
      <c r="H93" s="293" t="s">
        <v>0</v>
      </c>
      <c r="I93" s="475">
        <f>D93*A3</f>
        <v>6.4100000000000008E-3</v>
      </c>
      <c r="J93" s="475">
        <f>E93*A3</f>
        <v>6.4100000000000008E-3</v>
      </c>
      <c r="K93" s="108"/>
      <c r="L93" s="19"/>
      <c r="M93" s="108"/>
      <c r="O93" s="3"/>
    </row>
    <row r="94" spans="1:15" ht="24.95" customHeight="1" x14ac:dyDescent="0.25">
      <c r="A94" s="328" t="s">
        <v>174</v>
      </c>
      <c r="B94" s="293" t="s">
        <v>0</v>
      </c>
      <c r="C94" s="293" t="s">
        <v>0</v>
      </c>
      <c r="D94" s="477">
        <v>1.8E-5</v>
      </c>
      <c r="E94" s="477">
        <v>1.8E-5</v>
      </c>
      <c r="F94" s="294"/>
      <c r="G94" s="293" t="s">
        <v>0</v>
      </c>
      <c r="H94" s="293" t="s">
        <v>0</v>
      </c>
      <c r="I94" s="477">
        <f>D94*A3</f>
        <v>9.6150000000000011E-4</v>
      </c>
      <c r="J94" s="477">
        <f>E94*A3</f>
        <v>9.6150000000000011E-4</v>
      </c>
      <c r="K94" s="111"/>
      <c r="L94" s="19"/>
      <c r="M94" s="111"/>
      <c r="O94" s="3"/>
    </row>
    <row r="95" spans="1:15" ht="24.95" customHeight="1" x14ac:dyDescent="0.25">
      <c r="A95" s="328" t="s">
        <v>175</v>
      </c>
      <c r="B95" s="293" t="s">
        <v>0</v>
      </c>
      <c r="C95" s="293" t="s">
        <v>0</v>
      </c>
      <c r="D95" s="477">
        <v>3.0000000000000001E-5</v>
      </c>
      <c r="E95" s="477">
        <v>3.0000000000000001E-5</v>
      </c>
      <c r="F95" s="294"/>
      <c r="G95" s="293" t="s">
        <v>0</v>
      </c>
      <c r="H95" s="293" t="s">
        <v>0</v>
      </c>
      <c r="I95" s="477">
        <f>D95*A3</f>
        <v>1.6025000000000002E-3</v>
      </c>
      <c r="J95" s="477">
        <f>E95*A3</f>
        <v>1.6025000000000002E-3</v>
      </c>
      <c r="K95" s="111"/>
      <c r="L95" s="19"/>
      <c r="M95" s="111"/>
      <c r="O95" s="3"/>
    </row>
    <row r="96" spans="1:15" ht="15" x14ac:dyDescent="0.25">
      <c r="A96" s="291" t="s">
        <v>59</v>
      </c>
      <c r="B96" s="293" t="s">
        <v>0</v>
      </c>
      <c r="C96" s="293" t="s">
        <v>0</v>
      </c>
      <c r="D96" s="293" t="s">
        <v>0</v>
      </c>
      <c r="E96" s="293" t="s">
        <v>0</v>
      </c>
      <c r="F96" s="294"/>
      <c r="G96" s="293" t="s">
        <v>0</v>
      </c>
      <c r="H96" s="293" t="s">
        <v>0</v>
      </c>
      <c r="I96" s="293" t="s">
        <v>0</v>
      </c>
      <c r="J96" s="293" t="s">
        <v>0</v>
      </c>
      <c r="K96" s="19"/>
      <c r="L96" s="19"/>
      <c r="M96" s="19"/>
      <c r="O96" s="3"/>
    </row>
    <row r="97" spans="1:15" ht="15" x14ac:dyDescent="0.25">
      <c r="A97" s="291" t="s">
        <v>60</v>
      </c>
      <c r="B97" s="293" t="s">
        <v>0</v>
      </c>
      <c r="C97" s="293" t="s">
        <v>0</v>
      </c>
      <c r="D97" s="297">
        <v>650</v>
      </c>
      <c r="E97" s="297">
        <v>5</v>
      </c>
      <c r="F97" s="294"/>
      <c r="G97" s="293" t="s">
        <v>0</v>
      </c>
      <c r="H97" s="293" t="s">
        <v>0</v>
      </c>
      <c r="I97" s="354">
        <f>D97*A3</f>
        <v>34720.833333333336</v>
      </c>
      <c r="J97" s="354">
        <f>E97*A3</f>
        <v>267.08333333333337</v>
      </c>
      <c r="K97" s="102"/>
      <c r="L97" s="19"/>
      <c r="M97" s="102"/>
      <c r="O97" s="3"/>
    </row>
    <row r="98" spans="1:15" ht="15" x14ac:dyDescent="0.25">
      <c r="A98" s="291" t="s">
        <v>61</v>
      </c>
      <c r="B98" s="293" t="s">
        <v>0</v>
      </c>
      <c r="C98" s="293" t="s">
        <v>0</v>
      </c>
      <c r="D98" s="354">
        <v>20000</v>
      </c>
      <c r="E98" s="297">
        <v>7</v>
      </c>
      <c r="F98" s="294"/>
      <c r="G98" s="293" t="s">
        <v>0</v>
      </c>
      <c r="H98" s="293" t="s">
        <v>0</v>
      </c>
      <c r="I98" s="354">
        <f>D98*A3</f>
        <v>1068333.3333333335</v>
      </c>
      <c r="J98" s="354">
        <f>E98*A3</f>
        <v>373.91666666666669</v>
      </c>
      <c r="K98" s="109"/>
      <c r="L98" s="19"/>
      <c r="M98" s="102"/>
      <c r="O98" s="3"/>
    </row>
    <row r="99" spans="1:15" ht="15" x14ac:dyDescent="0.25">
      <c r="A99" s="291" t="s">
        <v>62</v>
      </c>
      <c r="B99" s="293" t="s">
        <v>0</v>
      </c>
      <c r="C99" s="293" t="s">
        <v>0</v>
      </c>
      <c r="D99" s="293" t="s">
        <v>0</v>
      </c>
      <c r="E99" s="293" t="s">
        <v>0</v>
      </c>
      <c r="F99" s="294"/>
      <c r="G99" s="293" t="s">
        <v>0</v>
      </c>
      <c r="H99" s="293" t="s">
        <v>0</v>
      </c>
      <c r="I99" s="293" t="s">
        <v>0</v>
      </c>
      <c r="J99" s="293" t="s">
        <v>0</v>
      </c>
      <c r="K99" s="19"/>
      <c r="L99" s="19"/>
      <c r="M99" s="19"/>
      <c r="O99" s="3"/>
    </row>
    <row r="100" spans="1:15" ht="15" x14ac:dyDescent="0.25">
      <c r="A100" s="291" t="s">
        <v>63</v>
      </c>
      <c r="B100" s="293" t="s">
        <v>0</v>
      </c>
      <c r="C100" s="293" t="s">
        <v>0</v>
      </c>
      <c r="D100" s="297">
        <v>60</v>
      </c>
      <c r="E100" s="297">
        <v>10</v>
      </c>
      <c r="F100" s="294"/>
      <c r="G100" s="293" t="s">
        <v>0</v>
      </c>
      <c r="H100" s="293" t="s">
        <v>0</v>
      </c>
      <c r="I100" s="354">
        <f>D100*A3</f>
        <v>3205.0000000000005</v>
      </c>
      <c r="J100" s="354">
        <f>E100*A3</f>
        <v>534.16666666666674</v>
      </c>
      <c r="K100" s="102"/>
      <c r="L100" s="103"/>
      <c r="M100" s="102"/>
      <c r="O100" s="3"/>
    </row>
    <row r="101" spans="1:15" ht="15" x14ac:dyDescent="0.25">
      <c r="A101" s="291" t="s">
        <v>64</v>
      </c>
      <c r="B101" s="293" t="s">
        <v>0</v>
      </c>
      <c r="C101" s="293" t="s">
        <v>0</v>
      </c>
      <c r="D101" s="293" t="s">
        <v>0</v>
      </c>
      <c r="E101" s="293" t="s">
        <v>0</v>
      </c>
      <c r="F101" s="294"/>
      <c r="G101" s="293" t="s">
        <v>0</v>
      </c>
      <c r="H101" s="293" t="s">
        <v>0</v>
      </c>
      <c r="I101" s="293" t="s">
        <v>0</v>
      </c>
      <c r="J101" s="293" t="s">
        <v>0</v>
      </c>
      <c r="K101" s="19"/>
      <c r="L101" s="103"/>
      <c r="M101" s="19"/>
      <c r="O101" s="3"/>
    </row>
    <row r="102" spans="1:15" ht="15" x14ac:dyDescent="0.25">
      <c r="A102" s="291" t="s">
        <v>65</v>
      </c>
      <c r="B102" s="293" t="s">
        <v>0</v>
      </c>
      <c r="C102" s="293" t="s">
        <v>0</v>
      </c>
      <c r="D102" s="293" t="s">
        <v>0</v>
      </c>
      <c r="E102" s="293" t="s">
        <v>0</v>
      </c>
      <c r="F102" s="294"/>
      <c r="G102" s="293" t="s">
        <v>0</v>
      </c>
      <c r="H102" s="293" t="s">
        <v>0</v>
      </c>
      <c r="I102" s="293" t="s">
        <v>0</v>
      </c>
      <c r="J102" s="293" t="s">
        <v>0</v>
      </c>
      <c r="K102" s="19"/>
      <c r="L102" s="103"/>
      <c r="M102" s="19"/>
      <c r="O102" s="3"/>
    </row>
    <row r="103" spans="1:15" ht="15" x14ac:dyDescent="0.25">
      <c r="A103" s="291" t="s">
        <v>66</v>
      </c>
      <c r="B103" s="293" t="s">
        <v>0</v>
      </c>
      <c r="C103" s="293" t="s">
        <v>0</v>
      </c>
      <c r="D103" s="297">
        <v>31</v>
      </c>
      <c r="E103" s="360">
        <v>0.9</v>
      </c>
      <c r="F103" s="294"/>
      <c r="G103" s="293" t="s">
        <v>0</v>
      </c>
      <c r="H103" s="293" t="s">
        <v>0</v>
      </c>
      <c r="I103" s="354">
        <f>D103*A3</f>
        <v>1655.9166666666667</v>
      </c>
      <c r="J103" s="360">
        <f>E103*A3</f>
        <v>48.075000000000003</v>
      </c>
      <c r="K103" s="102"/>
      <c r="L103" s="19"/>
      <c r="M103" s="105"/>
      <c r="O103" s="3"/>
    </row>
    <row r="104" spans="1:15" ht="15" x14ac:dyDescent="0.25">
      <c r="A104" s="291" t="s">
        <v>67</v>
      </c>
      <c r="B104" s="293" t="s">
        <v>0</v>
      </c>
      <c r="C104" s="293" t="s">
        <v>0</v>
      </c>
      <c r="D104" s="297">
        <v>12</v>
      </c>
      <c r="E104" s="360">
        <v>0.27</v>
      </c>
      <c r="F104" s="294"/>
      <c r="G104" s="293" t="s">
        <v>0</v>
      </c>
      <c r="H104" s="293" t="s">
        <v>0</v>
      </c>
      <c r="I104" s="297">
        <f>D104*A3</f>
        <v>641</v>
      </c>
      <c r="J104" s="360">
        <f>E104*A3</f>
        <v>14.422500000000003</v>
      </c>
      <c r="K104" s="102"/>
      <c r="L104" s="19"/>
      <c r="M104" s="105"/>
      <c r="O104" s="3"/>
    </row>
    <row r="105" spans="1:15" ht="15" x14ac:dyDescent="0.25">
      <c r="A105" s="291" t="s">
        <v>68</v>
      </c>
      <c r="B105" s="300">
        <v>5.6140000000000002E-2</v>
      </c>
      <c r="C105" s="293" t="s">
        <v>0</v>
      </c>
      <c r="D105" s="478">
        <v>1.1999999999999999E-6</v>
      </c>
      <c r="E105" s="478">
        <v>1.1999999999999999E-6</v>
      </c>
      <c r="F105" s="294"/>
      <c r="G105" s="500">
        <f>B105*A3</f>
        <v>2.9988116666666671</v>
      </c>
      <c r="H105" s="293" t="s">
        <v>0</v>
      </c>
      <c r="I105" s="478">
        <f>D105*A3</f>
        <v>6.41E-5</v>
      </c>
      <c r="J105" s="478">
        <f>E105*A3</f>
        <v>6.41E-5</v>
      </c>
      <c r="K105" s="112"/>
      <c r="L105" s="19"/>
      <c r="M105" s="112"/>
      <c r="O105" s="3"/>
    </row>
    <row r="106" spans="1:15" ht="15" x14ac:dyDescent="0.25">
      <c r="A106" s="291" t="s">
        <v>69</v>
      </c>
      <c r="B106" s="293" t="s">
        <v>0</v>
      </c>
      <c r="C106" s="293" t="s">
        <v>0</v>
      </c>
      <c r="D106" s="297">
        <v>600</v>
      </c>
      <c r="E106" s="297">
        <v>600</v>
      </c>
      <c r="F106" s="294"/>
      <c r="G106" s="293" t="s">
        <v>0</v>
      </c>
      <c r="H106" s="293" t="s">
        <v>0</v>
      </c>
      <c r="I106" s="354">
        <f>D106*A3</f>
        <v>32050.000000000004</v>
      </c>
      <c r="J106" s="354">
        <f>E106*A3</f>
        <v>32050.000000000004</v>
      </c>
      <c r="K106" s="102"/>
      <c r="L106" s="19"/>
      <c r="M106" s="102"/>
      <c r="O106" s="3"/>
    </row>
    <row r="107" spans="1:15" ht="15" x14ac:dyDescent="0.25">
      <c r="A107" s="291" t="s">
        <v>70</v>
      </c>
      <c r="B107" s="293" t="s">
        <v>0</v>
      </c>
      <c r="C107" s="293" t="s">
        <v>0</v>
      </c>
      <c r="D107" s="354">
        <v>3000</v>
      </c>
      <c r="E107" s="297">
        <v>100</v>
      </c>
      <c r="F107" s="294"/>
      <c r="G107" s="293" t="s">
        <v>0</v>
      </c>
      <c r="H107" s="293" t="s">
        <v>0</v>
      </c>
      <c r="I107" s="354">
        <f>D107*A3</f>
        <v>160250</v>
      </c>
      <c r="J107" s="354">
        <f>E107*A3</f>
        <v>5341.666666666667</v>
      </c>
      <c r="K107" s="109"/>
      <c r="L107" s="109"/>
      <c r="M107" s="102"/>
      <c r="O107" s="3"/>
    </row>
    <row r="108" spans="1:15" ht="15" x14ac:dyDescent="0.25">
      <c r="A108" s="291" t="s">
        <v>71</v>
      </c>
      <c r="B108" s="293" t="s">
        <v>0</v>
      </c>
      <c r="C108" s="300" t="s">
        <v>0</v>
      </c>
      <c r="D108" s="354">
        <v>2000</v>
      </c>
      <c r="E108" s="354">
        <v>2000</v>
      </c>
      <c r="F108" s="294"/>
      <c r="G108" s="293" t="s">
        <v>0</v>
      </c>
      <c r="H108" s="300" t="s">
        <v>0</v>
      </c>
      <c r="I108" s="354">
        <f>D108*A3</f>
        <v>106833.33333333334</v>
      </c>
      <c r="J108" s="354">
        <f>E108*A3</f>
        <v>106833.33333333334</v>
      </c>
      <c r="K108" s="109"/>
      <c r="L108" s="19"/>
      <c r="M108" s="109"/>
      <c r="O108" s="3"/>
    </row>
    <row r="109" spans="1:15" ht="15" x14ac:dyDescent="0.25">
      <c r="A109" s="291" t="s">
        <v>72</v>
      </c>
      <c r="B109" s="293" t="s">
        <v>0</v>
      </c>
      <c r="C109" s="293" t="s">
        <v>0</v>
      </c>
      <c r="D109" s="297">
        <v>30</v>
      </c>
      <c r="E109" s="297">
        <v>20</v>
      </c>
      <c r="F109" s="294"/>
      <c r="G109" s="293" t="s">
        <v>0</v>
      </c>
      <c r="H109" s="293" t="s">
        <v>0</v>
      </c>
      <c r="I109" s="354">
        <f>D109*A3</f>
        <v>1602.5000000000002</v>
      </c>
      <c r="J109" s="354">
        <f>E109*A3</f>
        <v>1068.3333333333335</v>
      </c>
      <c r="K109" s="102"/>
      <c r="L109" s="19"/>
      <c r="M109" s="102"/>
      <c r="O109" s="3"/>
    </row>
    <row r="110" spans="1:15" ht="15" x14ac:dyDescent="0.25">
      <c r="A110" s="291" t="s">
        <v>73</v>
      </c>
      <c r="B110" s="293" t="s">
        <v>0</v>
      </c>
      <c r="C110" s="293" t="s">
        <v>0</v>
      </c>
      <c r="D110" s="354">
        <v>1000</v>
      </c>
      <c r="E110" s="297">
        <v>10</v>
      </c>
      <c r="F110" s="294"/>
      <c r="G110" s="293" t="s">
        <v>0</v>
      </c>
      <c r="H110" s="293" t="s">
        <v>0</v>
      </c>
      <c r="I110" s="354">
        <f>D110*A3</f>
        <v>53416.666666666672</v>
      </c>
      <c r="J110" s="354">
        <f>E110*A3</f>
        <v>534.16666666666674</v>
      </c>
      <c r="K110" s="109"/>
      <c r="L110" s="19"/>
      <c r="M110" s="102"/>
      <c r="O110" s="3"/>
    </row>
    <row r="111" spans="1:15" ht="15" x14ac:dyDescent="0.25">
      <c r="A111" s="291" t="s">
        <v>74</v>
      </c>
      <c r="B111" s="293" t="s">
        <v>0</v>
      </c>
      <c r="C111" s="293" t="s">
        <v>0</v>
      </c>
      <c r="D111" s="297">
        <v>300</v>
      </c>
      <c r="E111" s="297">
        <v>10</v>
      </c>
      <c r="F111" s="294"/>
      <c r="G111" s="293" t="s">
        <v>0</v>
      </c>
      <c r="H111" s="293" t="s">
        <v>0</v>
      </c>
      <c r="I111" s="354">
        <f>D111*A3</f>
        <v>16025.000000000002</v>
      </c>
      <c r="J111" s="354">
        <f>E111*A3</f>
        <v>534.16666666666674</v>
      </c>
      <c r="K111" s="102"/>
      <c r="L111" s="19"/>
      <c r="M111" s="102"/>
      <c r="O111" s="3"/>
    </row>
    <row r="112" spans="1:15" ht="15" x14ac:dyDescent="0.25">
      <c r="A112" s="291" t="s">
        <v>75</v>
      </c>
      <c r="B112" s="293" t="s">
        <v>0</v>
      </c>
      <c r="C112" s="293" t="s">
        <v>0</v>
      </c>
      <c r="D112" s="337">
        <v>1.7</v>
      </c>
      <c r="E112" s="472">
        <v>4.9000000000000002E-2</v>
      </c>
      <c r="F112" s="294"/>
      <c r="G112" s="293" t="s">
        <v>0</v>
      </c>
      <c r="H112" s="293" t="s">
        <v>0</v>
      </c>
      <c r="I112" s="337">
        <f>D112*A3</f>
        <v>90.808333333333337</v>
      </c>
      <c r="J112" s="472">
        <f>E112*A3</f>
        <v>2.6174166666666672</v>
      </c>
      <c r="K112" s="103"/>
      <c r="L112" s="19"/>
      <c r="M112" s="106"/>
      <c r="O112" s="3"/>
    </row>
    <row r="113" spans="1:15" ht="36" x14ac:dyDescent="0.25">
      <c r="A113" s="291" t="s">
        <v>76</v>
      </c>
      <c r="B113" s="293" t="s">
        <v>0</v>
      </c>
      <c r="C113" s="293" t="s">
        <v>0</v>
      </c>
      <c r="D113" s="478">
        <v>5.1000000000000002E-9</v>
      </c>
      <c r="E113" s="479">
        <v>5.0000000000000001E-9</v>
      </c>
      <c r="F113" s="294"/>
      <c r="G113" s="293" t="s">
        <v>0</v>
      </c>
      <c r="H113" s="293" t="s">
        <v>0</v>
      </c>
      <c r="I113" s="478">
        <f>D113*A3</f>
        <v>2.7242500000000003E-7</v>
      </c>
      <c r="J113" s="479">
        <f>E113*A3</f>
        <v>2.6708333333333335E-7</v>
      </c>
      <c r="K113" s="113"/>
      <c r="L113" s="19"/>
      <c r="M113" s="121"/>
      <c r="O113" s="3"/>
    </row>
    <row r="114" spans="1:15" ht="15" x14ac:dyDescent="0.25">
      <c r="A114" s="291" t="s">
        <v>77</v>
      </c>
      <c r="B114" s="293" t="s">
        <v>0</v>
      </c>
      <c r="C114" s="293" t="s">
        <v>0</v>
      </c>
      <c r="D114" s="293" t="s">
        <v>0</v>
      </c>
      <c r="E114" s="293" t="s">
        <v>0</v>
      </c>
      <c r="F114" s="294"/>
      <c r="G114" s="293" t="s">
        <v>0</v>
      </c>
      <c r="H114" s="293" t="s">
        <v>0</v>
      </c>
      <c r="I114" s="293" t="s">
        <v>0</v>
      </c>
      <c r="J114" s="293" t="s">
        <v>0</v>
      </c>
      <c r="K114" s="19"/>
      <c r="L114" s="19"/>
      <c r="M114" s="19"/>
      <c r="O114" s="3"/>
    </row>
    <row r="115" spans="1:15" ht="15" x14ac:dyDescent="0.25">
      <c r="A115" s="291" t="s">
        <v>78</v>
      </c>
      <c r="B115" s="293" t="s">
        <v>0</v>
      </c>
      <c r="C115" s="293" t="s">
        <v>0</v>
      </c>
      <c r="D115" s="337">
        <v>0.2</v>
      </c>
      <c r="E115" s="360">
        <v>0.03</v>
      </c>
      <c r="F115" s="294"/>
      <c r="G115" s="293" t="s">
        <v>0</v>
      </c>
      <c r="H115" s="293" t="s">
        <v>0</v>
      </c>
      <c r="I115" s="337">
        <f>D115*A3</f>
        <v>10.683333333333335</v>
      </c>
      <c r="J115" s="360">
        <f>E115*A3</f>
        <v>1.6025</v>
      </c>
      <c r="K115" s="103"/>
      <c r="L115" s="19"/>
      <c r="M115" s="105"/>
      <c r="O115" s="3"/>
    </row>
    <row r="116" spans="1:15" ht="24" x14ac:dyDescent="0.25">
      <c r="A116" s="291" t="s">
        <v>79</v>
      </c>
      <c r="B116" s="300">
        <v>5.6000000000000001E-2</v>
      </c>
      <c r="C116" s="293" t="s">
        <v>0</v>
      </c>
      <c r="D116" s="293" t="s">
        <v>0</v>
      </c>
      <c r="E116" s="293" t="s">
        <v>0</v>
      </c>
      <c r="F116" s="294"/>
      <c r="G116" s="497">
        <f>B116*A3</f>
        <v>2.9913333333333338</v>
      </c>
      <c r="H116" s="293" t="s">
        <v>0</v>
      </c>
      <c r="I116" s="293" t="s">
        <v>0</v>
      </c>
      <c r="J116" s="293" t="s">
        <v>0</v>
      </c>
      <c r="K116" s="19"/>
      <c r="L116" s="19"/>
      <c r="M116" s="19"/>
      <c r="O116" s="3"/>
    </row>
    <row r="117" spans="1:15" ht="15" x14ac:dyDescent="0.25">
      <c r="A117" s="291" t="s">
        <v>80</v>
      </c>
      <c r="B117" s="293" t="s">
        <v>0</v>
      </c>
      <c r="C117" s="293" t="s">
        <v>0</v>
      </c>
      <c r="D117" s="297">
        <v>30</v>
      </c>
      <c r="E117" s="297">
        <v>20</v>
      </c>
      <c r="F117" s="294"/>
      <c r="G117" s="293" t="s">
        <v>0</v>
      </c>
      <c r="H117" s="293" t="s">
        <v>0</v>
      </c>
      <c r="I117" s="354">
        <f>D117*A3</f>
        <v>1602.5000000000002</v>
      </c>
      <c r="J117" s="354">
        <f>E117*A3</f>
        <v>1068.3333333333335</v>
      </c>
      <c r="K117" s="102"/>
      <c r="L117" s="19"/>
      <c r="M117" s="102"/>
      <c r="O117" s="3"/>
    </row>
    <row r="118" spans="1:15" ht="15" x14ac:dyDescent="0.25">
      <c r="A118" s="291" t="s">
        <v>81</v>
      </c>
      <c r="B118" s="293" t="s">
        <v>0</v>
      </c>
      <c r="C118" s="293" t="s">
        <v>0</v>
      </c>
      <c r="D118" s="297">
        <v>40</v>
      </c>
      <c r="E118" s="297">
        <v>20</v>
      </c>
      <c r="F118" s="294"/>
      <c r="G118" s="293" t="s">
        <v>0</v>
      </c>
      <c r="H118" s="293" t="s">
        <v>0</v>
      </c>
      <c r="I118" s="354">
        <f>D118*A3</f>
        <v>2136.666666666667</v>
      </c>
      <c r="J118" s="354">
        <f>E118*A3</f>
        <v>1068.3333333333335</v>
      </c>
      <c r="K118" s="102"/>
      <c r="L118" s="19"/>
      <c r="M118" s="102"/>
      <c r="O118" s="3"/>
    </row>
    <row r="119" spans="1:15" ht="15" x14ac:dyDescent="0.25">
      <c r="A119" s="291" t="s">
        <v>82</v>
      </c>
      <c r="B119" s="293" t="s">
        <v>0</v>
      </c>
      <c r="C119" s="300" t="s">
        <v>0</v>
      </c>
      <c r="D119" s="297">
        <v>40</v>
      </c>
      <c r="E119" s="297">
        <v>20</v>
      </c>
      <c r="F119" s="294"/>
      <c r="G119" s="293" t="s">
        <v>0</v>
      </c>
      <c r="H119" s="300" t="s">
        <v>0</v>
      </c>
      <c r="I119" s="354">
        <f>D119*A3</f>
        <v>2136.666666666667</v>
      </c>
      <c r="J119" s="354">
        <f>E119*A3</f>
        <v>1068.3333333333335</v>
      </c>
      <c r="K119" s="102"/>
      <c r="L119" s="19"/>
      <c r="M119" s="102"/>
      <c r="O119" s="3"/>
    </row>
    <row r="120" spans="1:15" ht="15" x14ac:dyDescent="0.25">
      <c r="A120" s="291" t="s">
        <v>83</v>
      </c>
      <c r="B120" s="300">
        <v>3.5999999999999997E-2</v>
      </c>
      <c r="C120" s="293" t="s">
        <v>0</v>
      </c>
      <c r="D120" s="360">
        <v>0.03</v>
      </c>
      <c r="E120" s="360">
        <v>0.03</v>
      </c>
      <c r="F120" s="294"/>
      <c r="G120" s="300">
        <f>B120*A3</f>
        <v>1.923</v>
      </c>
      <c r="H120" s="293" t="s">
        <v>0</v>
      </c>
      <c r="I120" s="360">
        <f>D120*A3</f>
        <v>1.6025</v>
      </c>
      <c r="J120" s="360">
        <f>E120*A3</f>
        <v>1.6025</v>
      </c>
      <c r="K120" s="105"/>
      <c r="L120" s="19"/>
      <c r="M120" s="105"/>
      <c r="O120" s="3"/>
    </row>
    <row r="121" spans="1:15" ht="15" x14ac:dyDescent="0.25">
      <c r="A121" s="291" t="s">
        <v>84</v>
      </c>
      <c r="B121" s="293" t="s">
        <v>0</v>
      </c>
      <c r="C121" s="293" t="s">
        <v>0</v>
      </c>
      <c r="D121" s="297">
        <v>1</v>
      </c>
      <c r="E121" s="297">
        <v>1</v>
      </c>
      <c r="F121" s="294"/>
      <c r="G121" s="293" t="s">
        <v>0</v>
      </c>
      <c r="H121" s="293" t="s">
        <v>0</v>
      </c>
      <c r="I121" s="297">
        <f>D121*A3</f>
        <v>53.416666666666671</v>
      </c>
      <c r="J121" s="297">
        <f>E121*A3</f>
        <v>53.416666666666671</v>
      </c>
      <c r="K121" s="102"/>
      <c r="L121" s="19"/>
      <c r="M121" s="102"/>
      <c r="O121" s="3"/>
    </row>
    <row r="122" spans="1:15" ht="15" x14ac:dyDescent="0.25">
      <c r="A122" s="291" t="s">
        <v>85</v>
      </c>
      <c r="B122" s="293" t="s">
        <v>0</v>
      </c>
      <c r="C122" s="293" t="s">
        <v>0</v>
      </c>
      <c r="D122" s="297">
        <v>130</v>
      </c>
      <c r="E122" s="297">
        <v>68</v>
      </c>
      <c r="F122" s="294"/>
      <c r="G122" s="293" t="s">
        <v>0</v>
      </c>
      <c r="H122" s="293" t="s">
        <v>0</v>
      </c>
      <c r="I122" s="354">
        <f>D122*A3</f>
        <v>6944.166666666667</v>
      </c>
      <c r="J122" s="354">
        <f>E122*A3</f>
        <v>3632.3333333333335</v>
      </c>
      <c r="K122" s="102"/>
      <c r="L122" s="19"/>
      <c r="M122" s="102"/>
      <c r="O122" s="3"/>
    </row>
    <row r="123" spans="1:15" ht="15" x14ac:dyDescent="0.25">
      <c r="A123" s="291" t="s">
        <v>86</v>
      </c>
      <c r="B123" s="293" t="s">
        <v>0</v>
      </c>
      <c r="C123" s="300" t="s">
        <v>0</v>
      </c>
      <c r="D123" s="293" t="s">
        <v>0</v>
      </c>
      <c r="E123" s="293" t="s">
        <v>0</v>
      </c>
      <c r="F123" s="294"/>
      <c r="G123" s="293" t="s">
        <v>0</v>
      </c>
      <c r="H123" s="300" t="s">
        <v>0</v>
      </c>
      <c r="I123" s="350" t="s">
        <v>0</v>
      </c>
      <c r="J123" s="350" t="s">
        <v>0</v>
      </c>
      <c r="K123" s="19"/>
      <c r="L123" s="19"/>
      <c r="M123" s="19"/>
      <c r="O123" s="3"/>
    </row>
    <row r="124" spans="1:15" ht="15" x14ac:dyDescent="0.25">
      <c r="A124" s="291" t="s">
        <v>207</v>
      </c>
      <c r="B124" s="293" t="s">
        <v>0</v>
      </c>
      <c r="C124" s="293" t="s">
        <v>0</v>
      </c>
      <c r="D124" s="297">
        <v>20</v>
      </c>
      <c r="E124" s="297">
        <v>20</v>
      </c>
      <c r="F124" s="294"/>
      <c r="G124" s="293" t="s">
        <v>0</v>
      </c>
      <c r="H124" s="293" t="s">
        <v>0</v>
      </c>
      <c r="I124" s="354">
        <f>D124*A3</f>
        <v>1068.3333333333335</v>
      </c>
      <c r="J124" s="354">
        <f>E124*A3</f>
        <v>1068.3333333333335</v>
      </c>
      <c r="K124" s="102"/>
      <c r="L124" s="19"/>
      <c r="M124" s="102"/>
      <c r="O124" s="3"/>
    </row>
    <row r="125" spans="1:15" ht="15" x14ac:dyDescent="0.25">
      <c r="A125" s="291" t="s">
        <v>87</v>
      </c>
      <c r="B125" s="293" t="s">
        <v>0</v>
      </c>
      <c r="C125" s="293" t="s">
        <v>0</v>
      </c>
      <c r="D125" s="297">
        <v>70</v>
      </c>
      <c r="E125" s="297">
        <v>50</v>
      </c>
      <c r="F125" s="294"/>
      <c r="G125" s="293" t="s">
        <v>0</v>
      </c>
      <c r="H125" s="293" t="s">
        <v>0</v>
      </c>
      <c r="I125" s="354">
        <f>D125*A3</f>
        <v>3739.166666666667</v>
      </c>
      <c r="J125" s="354">
        <f>E125*A3</f>
        <v>2670.8333333333335</v>
      </c>
      <c r="K125" s="102"/>
      <c r="L125" s="19"/>
      <c r="M125" s="102"/>
      <c r="O125" s="3"/>
    </row>
    <row r="126" spans="1:15" ht="15" x14ac:dyDescent="0.25">
      <c r="A126" s="291" t="s">
        <v>88</v>
      </c>
      <c r="B126" s="300">
        <v>0.01</v>
      </c>
      <c r="C126" s="293">
        <v>0.01</v>
      </c>
      <c r="D126" s="293" t="s">
        <v>0</v>
      </c>
      <c r="E126" s="293" t="s">
        <v>0</v>
      </c>
      <c r="F126" s="294"/>
      <c r="G126" s="346">
        <f>B126*A3</f>
        <v>0.53416666666666668</v>
      </c>
      <c r="H126" s="366">
        <f>C126*A3</f>
        <v>0.53416666666666668</v>
      </c>
      <c r="I126" s="293" t="s">
        <v>0</v>
      </c>
      <c r="J126" s="293" t="s">
        <v>0</v>
      </c>
      <c r="K126" s="19"/>
      <c r="L126" s="19"/>
      <c r="M126" s="19"/>
      <c r="O126" s="3"/>
    </row>
    <row r="127" spans="1:15" ht="15" x14ac:dyDescent="0.25">
      <c r="A127" s="291" t="s">
        <v>89</v>
      </c>
      <c r="B127" s="300">
        <v>3.8E-3</v>
      </c>
      <c r="C127" s="293">
        <v>3.5999999999999999E-3</v>
      </c>
      <c r="D127" s="480">
        <v>5.9000000000000003E-6</v>
      </c>
      <c r="E127" s="480">
        <v>5.9000000000000003E-6</v>
      </c>
      <c r="F127" s="294"/>
      <c r="G127" s="494">
        <f>B127*A3</f>
        <v>0.20298333333333335</v>
      </c>
      <c r="H127" s="492">
        <f>C127*A3</f>
        <v>0.1923</v>
      </c>
      <c r="I127" s="480">
        <f>D127*A3</f>
        <v>3.1515833333333338E-4</v>
      </c>
      <c r="J127" s="480">
        <f>E127*A3</f>
        <v>3.1515833333333338E-4</v>
      </c>
      <c r="K127" s="112"/>
      <c r="L127" s="19"/>
      <c r="M127" s="112"/>
      <c r="O127" s="3"/>
    </row>
    <row r="128" spans="1:15" ht="15" x14ac:dyDescent="0.25">
      <c r="A128" s="291" t="s">
        <v>90</v>
      </c>
      <c r="B128" s="300">
        <v>3.8E-3</v>
      </c>
      <c r="C128" s="293">
        <v>3.5999999999999999E-3</v>
      </c>
      <c r="D128" s="477">
        <v>3.1999999999999999E-5</v>
      </c>
      <c r="E128" s="477">
        <v>3.1999999999999999E-5</v>
      </c>
      <c r="F128" s="294"/>
      <c r="G128" s="494">
        <f>B128*A3</f>
        <v>0.20298333333333335</v>
      </c>
      <c r="H128" s="492">
        <f>C128*A3</f>
        <v>0.1923</v>
      </c>
      <c r="I128" s="477">
        <f>D128*A3</f>
        <v>1.7093333333333333E-3</v>
      </c>
      <c r="J128" s="477">
        <f>E128*A3</f>
        <v>1.7093333333333333E-3</v>
      </c>
      <c r="K128" s="111"/>
      <c r="L128" s="19"/>
      <c r="M128" s="111"/>
      <c r="O128" s="3"/>
    </row>
    <row r="129" spans="1:15" ht="15" x14ac:dyDescent="0.25">
      <c r="A129" s="291" t="s">
        <v>91</v>
      </c>
      <c r="B129" s="293" t="s">
        <v>0</v>
      </c>
      <c r="C129" s="300" t="s">
        <v>0</v>
      </c>
      <c r="D129" s="477">
        <v>7.8999999999999996E-5</v>
      </c>
      <c r="E129" s="477">
        <v>7.8999999999999996E-5</v>
      </c>
      <c r="F129" s="294"/>
      <c r="G129" s="293" t="s">
        <v>0</v>
      </c>
      <c r="H129" s="300" t="s">
        <v>0</v>
      </c>
      <c r="I129" s="477">
        <f>D129*A3</f>
        <v>4.219916666666667E-3</v>
      </c>
      <c r="J129" s="477">
        <f>E129*A3</f>
        <v>4.219916666666667E-3</v>
      </c>
      <c r="K129" s="111"/>
      <c r="L129" s="19"/>
      <c r="M129" s="111"/>
      <c r="O129" s="3"/>
    </row>
    <row r="130" spans="1:15" ht="15" x14ac:dyDescent="0.25">
      <c r="A130" s="291" t="s">
        <v>92</v>
      </c>
      <c r="B130" s="293" t="s">
        <v>0</v>
      </c>
      <c r="C130" s="300" t="s">
        <v>0</v>
      </c>
      <c r="D130" s="360">
        <v>0.01</v>
      </c>
      <c r="E130" s="360">
        <v>0.01</v>
      </c>
      <c r="F130" s="294"/>
      <c r="G130" s="293" t="s">
        <v>0</v>
      </c>
      <c r="H130" s="300" t="s">
        <v>0</v>
      </c>
      <c r="I130" s="360">
        <f>D130*A3</f>
        <v>0.53416666666666668</v>
      </c>
      <c r="J130" s="360">
        <f>E130*A3</f>
        <v>0.53416666666666668</v>
      </c>
      <c r="K130" s="105"/>
      <c r="L130" s="19"/>
      <c r="M130" s="105"/>
      <c r="O130" s="3"/>
    </row>
    <row r="131" spans="1:15" ht="24" x14ac:dyDescent="0.25">
      <c r="A131" s="291" t="s">
        <v>93</v>
      </c>
      <c r="B131" s="293" t="s">
        <v>0</v>
      </c>
      <c r="C131" s="300" t="s">
        <v>0</v>
      </c>
      <c r="D131" s="475">
        <v>3.8999999999999999E-4</v>
      </c>
      <c r="E131" s="475">
        <v>3.6000000000000002E-4</v>
      </c>
      <c r="F131" s="294"/>
      <c r="G131" s="293" t="s">
        <v>0</v>
      </c>
      <c r="H131" s="300" t="s">
        <v>0</v>
      </c>
      <c r="I131" s="475">
        <f>D131*A3</f>
        <v>2.08325E-2</v>
      </c>
      <c r="J131" s="475">
        <f>E131*A3</f>
        <v>1.9230000000000004E-2</v>
      </c>
      <c r="K131" s="108"/>
      <c r="L131" s="19"/>
      <c r="M131" s="108"/>
      <c r="O131" s="3"/>
    </row>
    <row r="132" spans="1:15" ht="24" x14ac:dyDescent="0.25">
      <c r="A132" s="291" t="s">
        <v>94</v>
      </c>
      <c r="B132" s="293" t="s">
        <v>0</v>
      </c>
      <c r="C132" s="293" t="s">
        <v>0</v>
      </c>
      <c r="D132" s="472">
        <v>1.4E-2</v>
      </c>
      <c r="E132" s="472">
        <v>8.0000000000000002E-3</v>
      </c>
      <c r="F132" s="294"/>
      <c r="G132" s="293" t="s">
        <v>0</v>
      </c>
      <c r="H132" s="293" t="s">
        <v>0</v>
      </c>
      <c r="I132" s="472">
        <f>D132*A3</f>
        <v>0.74783333333333346</v>
      </c>
      <c r="J132" s="472">
        <f>E132*A3</f>
        <v>0.4273333333333334</v>
      </c>
      <c r="K132" s="106"/>
      <c r="L132" s="19"/>
      <c r="M132" s="106"/>
      <c r="O132" s="3"/>
    </row>
    <row r="133" spans="1:15" ht="48" x14ac:dyDescent="0.25">
      <c r="A133" s="291" t="s">
        <v>95</v>
      </c>
      <c r="B133" s="293" t="s">
        <v>0</v>
      </c>
      <c r="C133" s="293" t="s">
        <v>0</v>
      </c>
      <c r="D133" s="293" t="s">
        <v>0</v>
      </c>
      <c r="E133" s="293" t="s">
        <v>0</v>
      </c>
      <c r="F133" s="294"/>
      <c r="G133" s="293" t="s">
        <v>0</v>
      </c>
      <c r="H133" s="293" t="s">
        <v>0</v>
      </c>
      <c r="I133" s="293" t="s">
        <v>0</v>
      </c>
      <c r="J133" s="293" t="s">
        <v>0</v>
      </c>
      <c r="K133" s="19"/>
      <c r="L133" s="19"/>
      <c r="M133" s="19"/>
      <c r="O133" s="3"/>
    </row>
    <row r="134" spans="1:15" ht="48" x14ac:dyDescent="0.25">
      <c r="A134" s="291" t="s">
        <v>96</v>
      </c>
      <c r="B134" s="293" t="s">
        <v>0</v>
      </c>
      <c r="C134" s="293" t="s">
        <v>0</v>
      </c>
      <c r="D134" s="337">
        <v>4.4000000000000004</v>
      </c>
      <c r="E134" s="337">
        <v>0.2</v>
      </c>
      <c r="F134" s="294"/>
      <c r="G134" s="293" t="s">
        <v>0</v>
      </c>
      <c r="H134" s="293" t="s">
        <v>0</v>
      </c>
      <c r="I134" s="337">
        <f>D134*A3</f>
        <v>235.03333333333336</v>
      </c>
      <c r="J134" s="337">
        <f>E134*A3</f>
        <v>10.683333333333335</v>
      </c>
      <c r="K134" s="103"/>
      <c r="L134" s="19"/>
      <c r="M134" s="103"/>
      <c r="O134" s="3"/>
    </row>
    <row r="135" spans="1:15" ht="36" x14ac:dyDescent="0.25">
      <c r="A135" s="291" t="s">
        <v>97</v>
      </c>
      <c r="B135" s="293" t="s">
        <v>0</v>
      </c>
      <c r="C135" s="293" t="s">
        <v>0</v>
      </c>
      <c r="D135" s="472">
        <v>0.01</v>
      </c>
      <c r="E135" s="476">
        <v>6.6E-3</v>
      </c>
      <c r="F135" s="294"/>
      <c r="G135" s="293" t="s">
        <v>0</v>
      </c>
      <c r="H135" s="293" t="s">
        <v>0</v>
      </c>
      <c r="I135" s="472">
        <f>D135*A3</f>
        <v>0.53416666666666668</v>
      </c>
      <c r="J135" s="476">
        <f>E135*A3</f>
        <v>0.35255000000000003</v>
      </c>
      <c r="K135" s="106"/>
      <c r="L135" s="19"/>
      <c r="M135" s="107"/>
      <c r="O135" s="3"/>
    </row>
    <row r="136" spans="1:15" ht="15" x14ac:dyDescent="0.25">
      <c r="A136" s="291" t="s">
        <v>98</v>
      </c>
      <c r="B136" s="293" t="s">
        <v>0</v>
      </c>
      <c r="C136" s="293" t="s">
        <v>0</v>
      </c>
      <c r="D136" s="297">
        <v>4</v>
      </c>
      <c r="E136" s="297">
        <v>4</v>
      </c>
      <c r="F136" s="294"/>
      <c r="G136" s="293" t="s">
        <v>0</v>
      </c>
      <c r="H136" s="293" t="s">
        <v>0</v>
      </c>
      <c r="I136" s="297">
        <f>D136*A3</f>
        <v>213.66666666666669</v>
      </c>
      <c r="J136" s="297">
        <f>E136*A3</f>
        <v>213.66666666666669</v>
      </c>
      <c r="K136" s="102"/>
      <c r="L136" s="102"/>
      <c r="M136" s="102"/>
      <c r="O136" s="3"/>
    </row>
    <row r="137" spans="1:15" ht="15" x14ac:dyDescent="0.25">
      <c r="A137" s="291" t="s">
        <v>99</v>
      </c>
      <c r="B137" s="293" t="s">
        <v>0</v>
      </c>
      <c r="C137" s="293" t="s">
        <v>0</v>
      </c>
      <c r="D137" s="337">
        <v>0.1</v>
      </c>
      <c r="E137" s="337">
        <v>0.1</v>
      </c>
      <c r="F137" s="294"/>
      <c r="G137" s="293" t="s">
        <v>0</v>
      </c>
      <c r="H137" s="293" t="s">
        <v>0</v>
      </c>
      <c r="I137" s="337">
        <f>D137*A3</f>
        <v>5.3416666666666677</v>
      </c>
      <c r="J137" s="337">
        <f>E137*A3</f>
        <v>5.3416666666666677</v>
      </c>
      <c r="K137" s="103"/>
      <c r="L137" s="19"/>
      <c r="M137" s="103"/>
      <c r="O137" s="3"/>
    </row>
    <row r="138" spans="1:15" ht="15" x14ac:dyDescent="0.25">
      <c r="A138" s="291" t="s">
        <v>100</v>
      </c>
      <c r="B138" s="293" t="s">
        <v>0</v>
      </c>
      <c r="C138" s="293" t="s">
        <v>0</v>
      </c>
      <c r="D138" s="476">
        <v>1.2999999999999999E-3</v>
      </c>
      <c r="E138" s="476">
        <v>1.1999999999999999E-3</v>
      </c>
      <c r="F138" s="294"/>
      <c r="G138" s="293" t="s">
        <v>0</v>
      </c>
      <c r="H138" s="293" t="s">
        <v>0</v>
      </c>
      <c r="I138" s="476">
        <f>D138*A3</f>
        <v>6.9441666666666665E-2</v>
      </c>
      <c r="J138" s="476">
        <f>E138*A3</f>
        <v>6.4100000000000004E-2</v>
      </c>
      <c r="K138" s="107"/>
      <c r="L138" s="19"/>
      <c r="M138" s="107"/>
      <c r="O138" s="3"/>
    </row>
    <row r="139" spans="1:15" ht="15" x14ac:dyDescent="0.25">
      <c r="A139" s="291" t="s">
        <v>101</v>
      </c>
      <c r="B139" s="335">
        <v>1000</v>
      </c>
      <c r="C139" s="293" t="s">
        <v>0</v>
      </c>
      <c r="D139" s="293" t="s">
        <v>0</v>
      </c>
      <c r="E139" s="293" t="s">
        <v>0</v>
      </c>
      <c r="F139" s="294"/>
      <c r="G139" s="335">
        <f>B139*A3</f>
        <v>53416.666666666672</v>
      </c>
      <c r="H139" s="293" t="s">
        <v>0</v>
      </c>
      <c r="I139" s="293" t="s">
        <v>0</v>
      </c>
      <c r="J139" s="293" t="s">
        <v>0</v>
      </c>
      <c r="K139" s="19"/>
      <c r="L139" s="19"/>
      <c r="M139" s="19"/>
      <c r="O139" s="3"/>
    </row>
    <row r="140" spans="1:15" ht="15" x14ac:dyDescent="0.25">
      <c r="A140" s="291" t="s">
        <v>102</v>
      </c>
      <c r="B140" s="293" t="s">
        <v>0</v>
      </c>
      <c r="C140" s="293" t="s">
        <v>0</v>
      </c>
      <c r="D140" s="354">
        <v>1800</v>
      </c>
      <c r="E140" s="297">
        <v>34</v>
      </c>
      <c r="F140" s="294"/>
      <c r="G140" s="293" t="s">
        <v>0</v>
      </c>
      <c r="H140" s="293" t="s">
        <v>0</v>
      </c>
      <c r="I140" s="354">
        <f>D140*A3</f>
        <v>96150.000000000015</v>
      </c>
      <c r="J140" s="297">
        <f>E140*A3</f>
        <v>1816.1666666666667</v>
      </c>
      <c r="K140" s="109"/>
      <c r="L140" s="109"/>
      <c r="M140" s="102"/>
      <c r="O140" s="3"/>
    </row>
    <row r="141" spans="1:15" ht="15" x14ac:dyDescent="0.25">
      <c r="A141" s="291" t="s">
        <v>103</v>
      </c>
      <c r="B141" s="342">
        <f>(EXP(1.273*LN(D3)-4.705))</f>
        <v>10.737558293749302</v>
      </c>
      <c r="C141" s="366">
        <f>8.1/0.951</f>
        <v>8.517350157728707</v>
      </c>
      <c r="D141" s="293" t="s">
        <v>0</v>
      </c>
      <c r="E141" s="293" t="s">
        <v>0</v>
      </c>
      <c r="F141" s="294"/>
      <c r="G141" s="342">
        <f>B141*A3</f>
        <v>573.5645721911086</v>
      </c>
      <c r="H141" s="366">
        <f>C141*A3</f>
        <v>454.96845425867514</v>
      </c>
      <c r="I141" s="293" t="s">
        <v>0</v>
      </c>
      <c r="J141" s="293" t="s">
        <v>0</v>
      </c>
      <c r="K141" s="19"/>
      <c r="L141" s="19"/>
      <c r="M141" s="19"/>
      <c r="O141" s="3"/>
    </row>
    <row r="142" spans="1:15" ht="15" x14ac:dyDescent="0.25">
      <c r="A142" s="291" t="s">
        <v>104</v>
      </c>
      <c r="B142" s="300">
        <v>0.1</v>
      </c>
      <c r="C142" s="501">
        <v>0.1</v>
      </c>
      <c r="D142" s="293" t="s">
        <v>0</v>
      </c>
      <c r="E142" s="293" t="s">
        <v>0</v>
      </c>
      <c r="F142" s="294"/>
      <c r="G142" s="493">
        <f>B142*A3</f>
        <v>5.3416666666666677</v>
      </c>
      <c r="H142" s="501">
        <f>C142*A3</f>
        <v>5.3416666666666677</v>
      </c>
      <c r="I142" s="293" t="s">
        <v>0</v>
      </c>
      <c r="J142" s="293" t="s">
        <v>0</v>
      </c>
      <c r="K142" s="19"/>
      <c r="L142" s="19"/>
      <c r="M142" s="19"/>
      <c r="O142" s="3"/>
    </row>
    <row r="143" spans="1:15" ht="15" x14ac:dyDescent="0.25">
      <c r="A143" s="291" t="s">
        <v>105</v>
      </c>
      <c r="B143" s="293" t="s">
        <v>0</v>
      </c>
      <c r="C143" s="293" t="s">
        <v>0</v>
      </c>
      <c r="D143" s="297">
        <v>100</v>
      </c>
      <c r="E143" s="297">
        <v>50</v>
      </c>
      <c r="F143" s="294"/>
      <c r="G143" s="293" t="s">
        <v>0</v>
      </c>
      <c r="H143" s="293" t="s">
        <v>0</v>
      </c>
      <c r="I143" s="354">
        <f>D143*A3</f>
        <v>5341.666666666667</v>
      </c>
      <c r="J143" s="354">
        <f>E143*A3</f>
        <v>2670.8333333333335</v>
      </c>
      <c r="K143" s="102"/>
      <c r="L143" s="102"/>
      <c r="M143" s="102"/>
      <c r="O143" s="3"/>
    </row>
    <row r="144" spans="1:15" ht="15" x14ac:dyDescent="0.25">
      <c r="A144" s="291" t="s">
        <v>106</v>
      </c>
      <c r="B144" s="494">
        <f>0.77/0.85</f>
        <v>0.90588235294117647</v>
      </c>
      <c r="C144" s="502">
        <f>0.94/0.85</f>
        <v>1.1058823529411765</v>
      </c>
      <c r="D144" s="293" t="s">
        <v>0</v>
      </c>
      <c r="E144" s="297">
        <v>2</v>
      </c>
      <c r="F144" s="294"/>
      <c r="G144" s="494">
        <f>B144*A3</f>
        <v>48.389215686274511</v>
      </c>
      <c r="H144" s="502">
        <f>C144*A3</f>
        <v>59.072549019607855</v>
      </c>
      <c r="I144" s="293" t="s">
        <v>0</v>
      </c>
      <c r="J144" s="297">
        <f>E144*A3</f>
        <v>106.83333333333334</v>
      </c>
      <c r="K144" s="19"/>
      <c r="L144" s="19"/>
      <c r="M144" s="102"/>
      <c r="O144" s="3"/>
    </row>
    <row r="145" spans="1:15" ht="15" x14ac:dyDescent="0.25">
      <c r="A145" s="291" t="s">
        <v>186</v>
      </c>
      <c r="B145" s="293" t="s">
        <v>0</v>
      </c>
      <c r="C145" s="300" t="s">
        <v>0</v>
      </c>
      <c r="D145" s="293">
        <v>0.3</v>
      </c>
      <c r="E145" s="293" t="s">
        <v>0</v>
      </c>
      <c r="F145" s="294"/>
      <c r="G145" s="293" t="s">
        <v>0</v>
      </c>
      <c r="H145" s="300" t="s">
        <v>0</v>
      </c>
      <c r="I145" s="454">
        <f>D145*A3</f>
        <v>16.025000000000002</v>
      </c>
      <c r="J145" s="293" t="s">
        <v>0</v>
      </c>
      <c r="K145" s="19"/>
      <c r="L145" s="19"/>
      <c r="M145" s="19"/>
      <c r="O145" s="3"/>
    </row>
    <row r="146" spans="1:15" ht="15" x14ac:dyDescent="0.25">
      <c r="A146" s="291" t="s">
        <v>107</v>
      </c>
      <c r="B146" s="300">
        <v>0.03</v>
      </c>
      <c r="C146" s="293">
        <v>0.03</v>
      </c>
      <c r="D146" s="360">
        <v>0.02</v>
      </c>
      <c r="E146" s="360">
        <v>0.02</v>
      </c>
      <c r="F146" s="294"/>
      <c r="G146" s="346">
        <f>B146*A3</f>
        <v>1.6025</v>
      </c>
      <c r="H146" s="366">
        <f>C146*A3</f>
        <v>1.6025</v>
      </c>
      <c r="I146" s="360">
        <f>D146*A3</f>
        <v>1.0683333333333334</v>
      </c>
      <c r="J146" s="360">
        <f>E146*A3</f>
        <v>1.0683333333333334</v>
      </c>
      <c r="K146" s="105"/>
      <c r="L146" s="105"/>
      <c r="M146" s="105"/>
      <c r="O146" s="3"/>
    </row>
    <row r="147" spans="1:15" ht="15" x14ac:dyDescent="0.25">
      <c r="A147" s="291" t="s">
        <v>108</v>
      </c>
      <c r="B147" s="293" t="s">
        <v>0</v>
      </c>
      <c r="C147" s="494" t="s">
        <v>0</v>
      </c>
      <c r="D147" s="293" t="s">
        <v>0</v>
      </c>
      <c r="E147" s="293" t="s">
        <v>0</v>
      </c>
      <c r="F147" s="294"/>
      <c r="G147" s="293" t="s">
        <v>0</v>
      </c>
      <c r="H147" s="494" t="s">
        <v>0</v>
      </c>
      <c r="I147" s="293" t="s">
        <v>0</v>
      </c>
      <c r="J147" s="293" t="s">
        <v>0</v>
      </c>
      <c r="K147" s="19"/>
      <c r="L147" s="109"/>
      <c r="M147" s="19"/>
      <c r="O147" s="3"/>
    </row>
    <row r="148" spans="1:15" ht="36" x14ac:dyDescent="0.25">
      <c r="A148" s="291" t="s">
        <v>109</v>
      </c>
      <c r="B148" s="293" t="s">
        <v>0</v>
      </c>
      <c r="C148" s="293" t="s">
        <v>0</v>
      </c>
      <c r="D148" s="354">
        <v>2000</v>
      </c>
      <c r="E148" s="297">
        <v>500</v>
      </c>
      <c r="F148" s="294"/>
      <c r="G148" s="293" t="s">
        <v>0</v>
      </c>
      <c r="H148" s="293" t="s">
        <v>0</v>
      </c>
      <c r="I148" s="354">
        <f>D148*A3</f>
        <v>106833.33333333334</v>
      </c>
      <c r="J148" s="354">
        <f>E148*A3</f>
        <v>26708.333333333336</v>
      </c>
      <c r="K148" s="109"/>
      <c r="L148" s="109"/>
      <c r="M148" s="102"/>
      <c r="O148" s="3"/>
    </row>
    <row r="149" spans="1:15" ht="15" x14ac:dyDescent="0.25">
      <c r="A149" s="291" t="s">
        <v>110</v>
      </c>
      <c r="B149" s="293" t="s">
        <v>0</v>
      </c>
      <c r="C149" s="300" t="s">
        <v>0</v>
      </c>
      <c r="D149" s="293" t="s">
        <v>0</v>
      </c>
      <c r="E149" s="293" t="s">
        <v>0</v>
      </c>
      <c r="F149" s="294"/>
      <c r="G149" s="293" t="s">
        <v>0</v>
      </c>
      <c r="H149" s="300" t="s">
        <v>0</v>
      </c>
      <c r="I149" s="350" t="s">
        <v>0</v>
      </c>
      <c r="J149" s="350" t="s">
        <v>0</v>
      </c>
      <c r="K149" s="19"/>
      <c r="L149" s="109"/>
      <c r="M149" s="19"/>
      <c r="O149" s="3"/>
    </row>
    <row r="150" spans="1:15" ht="15" x14ac:dyDescent="0.25">
      <c r="A150" s="291" t="s">
        <v>111</v>
      </c>
      <c r="B150" s="293" t="s">
        <v>0</v>
      </c>
      <c r="C150" s="293" t="s">
        <v>0</v>
      </c>
      <c r="D150" s="297">
        <v>30</v>
      </c>
      <c r="E150" s="297">
        <v>2</v>
      </c>
      <c r="F150" s="294"/>
      <c r="G150" s="293" t="s">
        <v>0</v>
      </c>
      <c r="H150" s="293" t="s">
        <v>0</v>
      </c>
      <c r="I150" s="354">
        <f>D150*A3</f>
        <v>1602.5000000000002</v>
      </c>
      <c r="J150" s="354">
        <f>E150*A3</f>
        <v>106.83333333333334</v>
      </c>
      <c r="K150" s="102"/>
      <c r="L150" s="102"/>
      <c r="M150" s="102"/>
      <c r="O150" s="3"/>
    </row>
    <row r="151" spans="1:15" ht="15" x14ac:dyDescent="0.25">
      <c r="A151" s="291" t="s">
        <v>112</v>
      </c>
      <c r="B151" s="293" t="s">
        <v>0</v>
      </c>
      <c r="C151" s="293" t="s">
        <v>0</v>
      </c>
      <c r="D151" s="354">
        <v>10000</v>
      </c>
      <c r="E151" s="297">
        <v>100</v>
      </c>
      <c r="F151" s="294"/>
      <c r="G151" s="293" t="s">
        <v>0</v>
      </c>
      <c r="H151" s="293" t="s">
        <v>0</v>
      </c>
      <c r="I151" s="354">
        <f>D151*A3</f>
        <v>534166.66666666674</v>
      </c>
      <c r="J151" s="354">
        <f>E151*A3</f>
        <v>5341.666666666667</v>
      </c>
      <c r="K151" s="109"/>
      <c r="L151" s="109"/>
      <c r="M151" s="102"/>
      <c r="O151" s="3"/>
    </row>
    <row r="152" spans="1:15" ht="15" x14ac:dyDescent="0.25">
      <c r="A152" s="322" t="s">
        <v>113</v>
      </c>
      <c r="B152" s="293" t="s">
        <v>0</v>
      </c>
      <c r="C152" s="293" t="s">
        <v>0</v>
      </c>
      <c r="D152" s="293" t="s">
        <v>0</v>
      </c>
      <c r="E152" s="293" t="s">
        <v>0</v>
      </c>
      <c r="F152" s="294"/>
      <c r="G152" s="293" t="s">
        <v>0</v>
      </c>
      <c r="H152" s="293" t="s">
        <v>0</v>
      </c>
      <c r="I152" s="350" t="s">
        <v>0</v>
      </c>
      <c r="J152" s="350" t="s">
        <v>0</v>
      </c>
      <c r="K152" s="109"/>
      <c r="L152" s="109"/>
      <c r="M152" s="102"/>
      <c r="O152" s="3"/>
    </row>
    <row r="153" spans="1:15" ht="36" x14ac:dyDescent="0.25">
      <c r="A153" s="328" t="s">
        <v>176</v>
      </c>
      <c r="B153" s="293" t="s">
        <v>0</v>
      </c>
      <c r="C153" s="293" t="s">
        <v>0</v>
      </c>
      <c r="D153" s="354">
        <v>1000</v>
      </c>
      <c r="E153" s="297">
        <v>5</v>
      </c>
      <c r="F153" s="294"/>
      <c r="G153" s="293" t="s">
        <v>0</v>
      </c>
      <c r="H153" s="293" t="s">
        <v>0</v>
      </c>
      <c r="I153" s="354">
        <f>D153*A3</f>
        <v>53416.666666666672</v>
      </c>
      <c r="J153" s="354">
        <f>E153*A3</f>
        <v>267.08333333333337</v>
      </c>
      <c r="K153" s="109"/>
      <c r="L153" s="19"/>
      <c r="M153" s="102"/>
      <c r="O153" s="3"/>
    </row>
    <row r="154" spans="1:15" ht="15" x14ac:dyDescent="0.25">
      <c r="A154" s="291" t="s">
        <v>114</v>
      </c>
      <c r="B154" s="300">
        <v>1E-3</v>
      </c>
      <c r="C154" s="293">
        <v>1E-3</v>
      </c>
      <c r="D154" s="293" t="s">
        <v>0</v>
      </c>
      <c r="E154" s="293" t="s">
        <v>0</v>
      </c>
      <c r="F154" s="294"/>
      <c r="G154" s="497">
        <f>B154*A3</f>
        <v>5.3416666666666675E-2</v>
      </c>
      <c r="H154" s="489">
        <f>C154*A3</f>
        <v>5.3416666666666675E-2</v>
      </c>
      <c r="I154" s="293" t="s">
        <v>0</v>
      </c>
      <c r="J154" s="293" t="s">
        <v>0</v>
      </c>
      <c r="K154" s="114"/>
      <c r="L154" s="19"/>
      <c r="M154" s="114"/>
      <c r="O154" s="3"/>
    </row>
    <row r="155" spans="1:15" ht="15" x14ac:dyDescent="0.25">
      <c r="A155" s="291" t="s">
        <v>115</v>
      </c>
      <c r="B155" s="293" t="s">
        <v>0</v>
      </c>
      <c r="C155" s="293" t="s">
        <v>0</v>
      </c>
      <c r="D155" s="293" t="s">
        <v>0</v>
      </c>
      <c r="E155" s="293" t="s">
        <v>0</v>
      </c>
      <c r="F155" s="294"/>
      <c r="G155" s="293" t="s">
        <v>0</v>
      </c>
      <c r="H155" s="293" t="s">
        <v>0</v>
      </c>
      <c r="I155" s="293" t="s">
        <v>0</v>
      </c>
      <c r="J155" s="293" t="s">
        <v>0</v>
      </c>
      <c r="K155" s="19"/>
      <c r="L155" s="19"/>
      <c r="M155" s="19"/>
      <c r="O155" s="3"/>
    </row>
    <row r="156" spans="1:15" ht="15" x14ac:dyDescent="0.25">
      <c r="A156" s="291" t="s">
        <v>116</v>
      </c>
      <c r="B156" s="342">
        <f>(EXP(0.846*LN(D3)+0.0584))</f>
        <v>117.06585735789577</v>
      </c>
      <c r="C156" s="366">
        <f>8.2/0.99</f>
        <v>8.282828282828282</v>
      </c>
      <c r="D156" s="354">
        <v>4600</v>
      </c>
      <c r="E156" s="297">
        <v>100</v>
      </c>
      <c r="F156" s="362" t="s">
        <v>0</v>
      </c>
      <c r="G156" s="342">
        <f>B156*A3</f>
        <v>6253.2678805342657</v>
      </c>
      <c r="H156" s="366">
        <f>C156*A3</f>
        <v>442.44107744107743</v>
      </c>
      <c r="I156" s="354">
        <f>D156*A3</f>
        <v>245716.66666666669</v>
      </c>
      <c r="J156" s="354">
        <f>E156*A3</f>
        <v>5341.666666666667</v>
      </c>
      <c r="K156" s="109"/>
      <c r="L156" s="19"/>
      <c r="M156" s="102"/>
      <c r="O156" s="3"/>
    </row>
    <row r="157" spans="1:15" ht="48" customHeight="1" x14ac:dyDescent="0.25">
      <c r="A157" s="291" t="s">
        <v>284</v>
      </c>
      <c r="B157" s="293" t="s">
        <v>0</v>
      </c>
      <c r="C157" s="300" t="s">
        <v>0</v>
      </c>
      <c r="D157" s="293" t="s">
        <v>0</v>
      </c>
      <c r="E157" s="354">
        <v>10000</v>
      </c>
      <c r="F157" s="294"/>
      <c r="G157" s="293" t="s">
        <v>0</v>
      </c>
      <c r="H157" s="300" t="s">
        <v>0</v>
      </c>
      <c r="I157" s="293" t="s">
        <v>0</v>
      </c>
      <c r="J157" s="354">
        <f>E157*A3</f>
        <v>534166.66666666674</v>
      </c>
      <c r="K157" s="19"/>
      <c r="L157" s="19"/>
      <c r="M157" s="109"/>
      <c r="O157" s="3"/>
    </row>
    <row r="158" spans="1:15" ht="38.1" customHeight="1" x14ac:dyDescent="0.25">
      <c r="A158" s="291" t="s">
        <v>285</v>
      </c>
      <c r="B158" s="293" t="s">
        <v>0</v>
      </c>
      <c r="C158" s="293" t="s">
        <v>0</v>
      </c>
      <c r="D158" s="293" t="s">
        <v>0</v>
      </c>
      <c r="E158" s="354">
        <v>1000</v>
      </c>
      <c r="F158" s="294" t="s">
        <v>271</v>
      </c>
      <c r="G158" s="293" t="s">
        <v>0</v>
      </c>
      <c r="H158" s="293" t="s">
        <v>0</v>
      </c>
      <c r="I158" s="293" t="s">
        <v>0</v>
      </c>
      <c r="J158" s="354">
        <f>E158*A3</f>
        <v>53416.666666666672</v>
      </c>
      <c r="K158" s="19"/>
      <c r="L158" s="19"/>
      <c r="M158" s="109"/>
      <c r="O158" s="3"/>
    </row>
    <row r="159" spans="1:15" ht="15" x14ac:dyDescent="0.25">
      <c r="A159" s="291" t="s">
        <v>117</v>
      </c>
      <c r="B159" s="293" t="s">
        <v>0</v>
      </c>
      <c r="C159" s="342" t="s">
        <v>0</v>
      </c>
      <c r="D159" s="297">
        <v>600</v>
      </c>
      <c r="E159" s="297">
        <v>10</v>
      </c>
      <c r="F159" s="294"/>
      <c r="G159" s="293" t="s">
        <v>0</v>
      </c>
      <c r="H159" s="342" t="s">
        <v>0</v>
      </c>
      <c r="I159" s="354">
        <f>D159*A3</f>
        <v>32050.000000000004</v>
      </c>
      <c r="J159" s="354">
        <f>E159*A3</f>
        <v>534.16666666666674</v>
      </c>
      <c r="K159" s="102"/>
      <c r="L159" s="102"/>
      <c r="M159" s="102"/>
      <c r="O159" s="3"/>
    </row>
    <row r="160" spans="1:15" ht="79.5" x14ac:dyDescent="0.25">
      <c r="A160" s="291" t="s">
        <v>286</v>
      </c>
      <c r="B160" s="293" t="s">
        <v>0</v>
      </c>
      <c r="C160" s="293" t="s">
        <v>0</v>
      </c>
      <c r="D160" s="293" t="s">
        <v>0</v>
      </c>
      <c r="E160" s="293" t="s">
        <v>0</v>
      </c>
      <c r="F160" s="294"/>
      <c r="G160" s="293" t="s">
        <v>0</v>
      </c>
      <c r="H160" s="293" t="s">
        <v>0</v>
      </c>
      <c r="I160" s="293" t="s">
        <v>0</v>
      </c>
      <c r="J160" s="293" t="s">
        <v>0</v>
      </c>
      <c r="K160" s="19"/>
      <c r="L160" s="19"/>
      <c r="M160" s="19"/>
      <c r="O160" s="3"/>
    </row>
    <row r="161" spans="1:15" ht="15" x14ac:dyDescent="0.25">
      <c r="A161" s="291" t="s">
        <v>118</v>
      </c>
      <c r="B161" s="293" t="s">
        <v>0</v>
      </c>
      <c r="C161" s="293" t="s">
        <v>0</v>
      </c>
      <c r="D161" s="360">
        <v>1.24</v>
      </c>
      <c r="E161" s="476">
        <v>8.0000000000000004E-4</v>
      </c>
      <c r="F161" s="294"/>
      <c r="G161" s="293" t="s">
        <v>0</v>
      </c>
      <c r="H161" s="293" t="s">
        <v>0</v>
      </c>
      <c r="I161" s="360">
        <f>D161*A3</f>
        <v>66.236666666666679</v>
      </c>
      <c r="J161" s="476">
        <f>E161*A3</f>
        <v>4.2733333333333338E-2</v>
      </c>
      <c r="K161" s="105"/>
      <c r="L161" s="19"/>
      <c r="M161" s="107"/>
      <c r="O161" s="3"/>
    </row>
    <row r="162" spans="1:15" ht="15" x14ac:dyDescent="0.25">
      <c r="A162" s="291" t="s">
        <v>119</v>
      </c>
      <c r="B162" s="293" t="s">
        <v>0</v>
      </c>
      <c r="C162" s="293" t="s">
        <v>0</v>
      </c>
      <c r="D162" s="360">
        <v>0.22</v>
      </c>
      <c r="E162" s="476">
        <v>6.3E-3</v>
      </c>
      <c r="F162" s="294"/>
      <c r="G162" s="293" t="s">
        <v>0</v>
      </c>
      <c r="H162" s="293" t="s">
        <v>0</v>
      </c>
      <c r="I162" s="360">
        <f>D162*A3</f>
        <v>11.751666666666667</v>
      </c>
      <c r="J162" s="476">
        <f>E162*A3</f>
        <v>0.33652500000000002</v>
      </c>
      <c r="K162" s="105"/>
      <c r="L162" s="19"/>
      <c r="M162" s="107"/>
      <c r="O162" s="3"/>
    </row>
    <row r="163" spans="1:15" ht="15" x14ac:dyDescent="0.25">
      <c r="A163" s="291" t="s">
        <v>120</v>
      </c>
      <c r="B163" s="293" t="s">
        <v>0</v>
      </c>
      <c r="C163" s="503" t="s">
        <v>0</v>
      </c>
      <c r="D163" s="360">
        <v>1.24</v>
      </c>
      <c r="E163" s="476">
        <v>8.0000000000000004E-4</v>
      </c>
      <c r="F163" s="294"/>
      <c r="G163" s="293" t="s">
        <v>0</v>
      </c>
      <c r="H163" s="503" t="s">
        <v>0</v>
      </c>
      <c r="I163" s="360">
        <f>D163*A3</f>
        <v>66.236666666666679</v>
      </c>
      <c r="J163" s="476">
        <f>E163*A3</f>
        <v>4.2733333333333338E-2</v>
      </c>
      <c r="K163" s="105"/>
      <c r="L163" s="19"/>
      <c r="M163" s="107"/>
      <c r="O163" s="3"/>
    </row>
    <row r="164" spans="1:15" ht="15" x14ac:dyDescent="0.25">
      <c r="A164" s="291" t="s">
        <v>121</v>
      </c>
      <c r="B164" s="293" t="s">
        <v>0</v>
      </c>
      <c r="C164" s="293" t="s">
        <v>0</v>
      </c>
      <c r="D164" s="297">
        <v>34</v>
      </c>
      <c r="E164" s="472">
        <v>1.6E-2</v>
      </c>
      <c r="F164" s="294"/>
      <c r="G164" s="293" t="s">
        <v>0</v>
      </c>
      <c r="H164" s="293" t="s">
        <v>0</v>
      </c>
      <c r="I164" s="297">
        <f>D164*A3</f>
        <v>1816.1666666666667</v>
      </c>
      <c r="J164" s="472">
        <f>E164*A3</f>
        <v>0.8546666666666668</v>
      </c>
      <c r="K164" s="102"/>
      <c r="L164" s="19"/>
      <c r="M164" s="106"/>
      <c r="O164" s="3"/>
    </row>
    <row r="165" spans="1:15" ht="24" x14ac:dyDescent="0.25">
      <c r="A165" s="291" t="s">
        <v>122</v>
      </c>
      <c r="B165" s="293" t="s">
        <v>0</v>
      </c>
      <c r="C165" s="293" t="s">
        <v>0</v>
      </c>
      <c r="D165" s="337">
        <v>3</v>
      </c>
      <c r="E165" s="475">
        <v>6.8999999999999997E-4</v>
      </c>
      <c r="F165" s="294"/>
      <c r="G165" s="293" t="s">
        <v>0</v>
      </c>
      <c r="H165" s="293" t="s">
        <v>0</v>
      </c>
      <c r="I165" s="337">
        <f>D165*A3</f>
        <v>160.25</v>
      </c>
      <c r="J165" s="475">
        <f>E165*A3</f>
        <v>3.6857500000000001E-2</v>
      </c>
      <c r="K165" s="103"/>
      <c r="L165" s="19"/>
      <c r="M165" s="108"/>
      <c r="O165" s="3"/>
    </row>
    <row r="166" spans="1:15" ht="15" x14ac:dyDescent="0.25">
      <c r="A166" s="291" t="s">
        <v>123</v>
      </c>
      <c r="B166" s="293" t="s">
        <v>0</v>
      </c>
      <c r="C166" s="293" t="s">
        <v>0</v>
      </c>
      <c r="D166" s="360">
        <v>0.51</v>
      </c>
      <c r="E166" s="476">
        <v>5.0000000000000001E-3</v>
      </c>
      <c r="F166" s="294"/>
      <c r="G166" s="293" t="s">
        <v>0</v>
      </c>
      <c r="H166" s="293" t="s">
        <v>0</v>
      </c>
      <c r="I166" s="360">
        <f>D166*A3</f>
        <v>27.242500000000003</v>
      </c>
      <c r="J166" s="476">
        <f>E166*A3</f>
        <v>0.26708333333333334</v>
      </c>
      <c r="K166" s="105"/>
      <c r="L166" s="19"/>
      <c r="M166" s="107"/>
      <c r="O166" s="3"/>
    </row>
    <row r="167" spans="1:15" ht="15" x14ac:dyDescent="0.25">
      <c r="A167" s="291" t="s">
        <v>124</v>
      </c>
      <c r="B167" s="293" t="s">
        <v>0</v>
      </c>
      <c r="C167" s="293" t="s">
        <v>0</v>
      </c>
      <c r="D167" s="337">
        <v>6</v>
      </c>
      <c r="E167" s="337">
        <v>3.3</v>
      </c>
      <c r="F167" s="294"/>
      <c r="G167" s="293" t="s">
        <v>0</v>
      </c>
      <c r="H167" s="293" t="s">
        <v>0</v>
      </c>
      <c r="I167" s="337">
        <f>D167*A3</f>
        <v>320.5</v>
      </c>
      <c r="J167" s="337">
        <f>E167*A3</f>
        <v>176.27500000000001</v>
      </c>
      <c r="K167" s="103"/>
      <c r="L167" s="19"/>
      <c r="M167" s="103"/>
      <c r="O167" s="3"/>
    </row>
    <row r="168" spans="1:15" ht="15" x14ac:dyDescent="0.25">
      <c r="A168" s="291" t="s">
        <v>125</v>
      </c>
      <c r="B168" s="300">
        <v>6.6</v>
      </c>
      <c r="C168" s="293">
        <v>1.7</v>
      </c>
      <c r="D168" s="293" t="s">
        <v>0</v>
      </c>
      <c r="E168" s="293" t="s">
        <v>0</v>
      </c>
      <c r="F168" s="294"/>
      <c r="G168" s="493">
        <f>B168*A3</f>
        <v>352.55</v>
      </c>
      <c r="H168" s="454">
        <f>C168*A3</f>
        <v>90.808333333333337</v>
      </c>
      <c r="I168" s="293" t="s">
        <v>0</v>
      </c>
      <c r="J168" s="293" t="s">
        <v>0</v>
      </c>
      <c r="K168" s="19"/>
      <c r="L168" s="19"/>
      <c r="M168" s="19"/>
      <c r="O168" s="3"/>
    </row>
    <row r="169" spans="1:15" ht="15" x14ac:dyDescent="0.25">
      <c r="A169" s="291" t="s">
        <v>126</v>
      </c>
      <c r="B169" s="300">
        <v>1.2999999999999999E-2</v>
      </c>
      <c r="C169" s="293" t="s">
        <v>0</v>
      </c>
      <c r="D169" s="293" t="s">
        <v>0</v>
      </c>
      <c r="E169" s="293" t="s">
        <v>0</v>
      </c>
      <c r="F169" s="294"/>
      <c r="G169" s="497">
        <f>B169*A3</f>
        <v>0.69441666666666668</v>
      </c>
      <c r="H169" s="293" t="s">
        <v>0</v>
      </c>
      <c r="I169" s="293" t="s">
        <v>0</v>
      </c>
      <c r="J169" s="293" t="s">
        <v>0</v>
      </c>
      <c r="K169" s="19"/>
      <c r="L169" s="19"/>
      <c r="M169" s="19"/>
      <c r="O169" s="3"/>
    </row>
    <row r="170" spans="1:15" ht="15" x14ac:dyDescent="0.25">
      <c r="A170" s="291" t="s">
        <v>127</v>
      </c>
      <c r="B170" s="293" t="s">
        <v>0</v>
      </c>
      <c r="C170" s="293" t="s">
        <v>0</v>
      </c>
      <c r="D170" s="337">
        <v>0.1</v>
      </c>
      <c r="E170" s="337">
        <v>0.1</v>
      </c>
      <c r="F170" s="294"/>
      <c r="G170" s="293" t="s">
        <v>0</v>
      </c>
      <c r="H170" s="293" t="s">
        <v>0</v>
      </c>
      <c r="I170" s="337">
        <f>D170*A3</f>
        <v>5.3416666666666677</v>
      </c>
      <c r="J170" s="337">
        <f>E170*A3</f>
        <v>5.3416666666666677</v>
      </c>
      <c r="K170" s="103"/>
      <c r="L170" s="19"/>
      <c r="M170" s="103"/>
      <c r="O170" s="3"/>
    </row>
    <row r="171" spans="1:15" ht="15" x14ac:dyDescent="0.25">
      <c r="A171" s="291" t="s">
        <v>128</v>
      </c>
      <c r="B171" s="366">
        <f>EXP(1.005*(E3)-5.134)</f>
        <v>6.6925836807833567</v>
      </c>
      <c r="C171" s="300">
        <v>7.9</v>
      </c>
      <c r="D171" s="360">
        <v>0.04</v>
      </c>
      <c r="E171" s="360">
        <v>0.03</v>
      </c>
      <c r="F171" s="336" t="s">
        <v>0</v>
      </c>
      <c r="G171" s="366">
        <f>B171*A3</f>
        <v>357.49551161517769</v>
      </c>
      <c r="H171" s="493">
        <f>C171*A3</f>
        <v>421.99166666666673</v>
      </c>
      <c r="I171" s="360">
        <f>D171*A3</f>
        <v>2.1366666666666667</v>
      </c>
      <c r="J171" s="360">
        <f>E171*A3</f>
        <v>1.6025</v>
      </c>
      <c r="K171" s="105"/>
      <c r="L171" s="19"/>
      <c r="M171" s="105"/>
      <c r="O171" s="3"/>
    </row>
    <row r="172" spans="1:15" ht="12.95" customHeight="1" x14ac:dyDescent="0.2">
      <c r="A172" s="291" t="s">
        <v>129</v>
      </c>
      <c r="B172" s="293" t="s">
        <v>0</v>
      </c>
      <c r="C172" s="452" t="s">
        <v>0</v>
      </c>
      <c r="D172" s="293" t="s">
        <v>0</v>
      </c>
      <c r="E172" s="293" t="s">
        <v>0</v>
      </c>
      <c r="F172" s="371"/>
      <c r="G172" s="293" t="s">
        <v>0</v>
      </c>
      <c r="H172" s="452" t="s">
        <v>0</v>
      </c>
      <c r="I172" s="293" t="s">
        <v>0</v>
      </c>
      <c r="J172" s="293" t="s">
        <v>0</v>
      </c>
      <c r="K172" s="19"/>
      <c r="L172" s="19"/>
      <c r="M172" s="19"/>
      <c r="O172" s="3"/>
    </row>
    <row r="173" spans="1:15" ht="15" x14ac:dyDescent="0.25">
      <c r="A173" s="291" t="s">
        <v>209</v>
      </c>
      <c r="B173" s="293" t="s">
        <v>0</v>
      </c>
      <c r="C173" s="293" t="s">
        <v>0</v>
      </c>
      <c r="D173" s="293" t="s">
        <v>0</v>
      </c>
      <c r="E173" s="293" t="s">
        <v>0</v>
      </c>
      <c r="F173" s="294"/>
      <c r="G173" s="293" t="s">
        <v>0</v>
      </c>
      <c r="H173" s="293" t="s">
        <v>0</v>
      </c>
      <c r="I173" s="293" t="s">
        <v>0</v>
      </c>
      <c r="J173" s="293" t="s">
        <v>0</v>
      </c>
      <c r="K173" s="19"/>
      <c r="L173" s="19"/>
      <c r="M173" s="19"/>
      <c r="O173" s="3"/>
    </row>
    <row r="174" spans="1:15" ht="15" x14ac:dyDescent="0.25">
      <c r="A174" s="291" t="s">
        <v>133</v>
      </c>
      <c r="B174" s="293" t="s">
        <v>0</v>
      </c>
      <c r="C174" s="488" t="s">
        <v>0</v>
      </c>
      <c r="D174" s="354">
        <v>300000</v>
      </c>
      <c r="E174" s="354">
        <v>4000</v>
      </c>
      <c r="F174" s="294"/>
      <c r="G174" s="293" t="s">
        <v>0</v>
      </c>
      <c r="H174" s="488" t="s">
        <v>0</v>
      </c>
      <c r="I174" s="354">
        <f>D174*A3</f>
        <v>16025000.000000002</v>
      </c>
      <c r="J174" s="354">
        <f>E174*A3</f>
        <v>213666.66666666669</v>
      </c>
      <c r="K174" s="109"/>
      <c r="L174" s="19"/>
      <c r="M174" s="109"/>
      <c r="O174" s="3"/>
    </row>
    <row r="175" spans="1:15" ht="15" x14ac:dyDescent="0.25">
      <c r="A175" s="291" t="s">
        <v>217</v>
      </c>
      <c r="B175" s="293" t="s">
        <v>0</v>
      </c>
      <c r="C175" s="293">
        <v>0.1</v>
      </c>
      <c r="D175" s="293" t="s">
        <v>0</v>
      </c>
      <c r="E175" s="293" t="s">
        <v>0</v>
      </c>
      <c r="F175" s="294"/>
      <c r="G175" s="293" t="s">
        <v>0</v>
      </c>
      <c r="H175" s="454">
        <f>C175*A3</f>
        <v>5.3416666666666677</v>
      </c>
      <c r="I175" s="293" t="s">
        <v>0</v>
      </c>
      <c r="J175" s="293" t="s">
        <v>0</v>
      </c>
      <c r="K175" s="19"/>
      <c r="L175" s="19"/>
      <c r="M175" s="19"/>
      <c r="O175" s="3"/>
    </row>
    <row r="176" spans="1:15" ht="24" x14ac:dyDescent="0.25">
      <c r="A176" s="291" t="s">
        <v>134</v>
      </c>
      <c r="B176" s="300">
        <v>1.4E-2</v>
      </c>
      <c r="C176" s="293">
        <v>0.03</v>
      </c>
      <c r="D176" s="477">
        <v>6.3999999999999997E-5</v>
      </c>
      <c r="E176" s="477">
        <v>6.3999999999999997E-5</v>
      </c>
      <c r="F176" s="294"/>
      <c r="G176" s="497">
        <f>B176*A3</f>
        <v>0.74783333333333346</v>
      </c>
      <c r="H176" s="366">
        <f>C176*A3</f>
        <v>1.6025</v>
      </c>
      <c r="I176" s="504">
        <f>D176*A3</f>
        <v>3.4186666666666666E-3</v>
      </c>
      <c r="J176" s="505">
        <f>E176*A3</f>
        <v>3.4186666666666666E-3</v>
      </c>
      <c r="K176" s="111"/>
      <c r="L176" s="19"/>
      <c r="M176" s="111"/>
      <c r="O176" s="3"/>
    </row>
    <row r="177" spans="1:15" ht="15" x14ac:dyDescent="0.25">
      <c r="A177" s="291" t="s">
        <v>135</v>
      </c>
      <c r="B177" s="293" t="s">
        <v>0</v>
      </c>
      <c r="C177" s="293" t="s">
        <v>0</v>
      </c>
      <c r="D177" s="297">
        <v>30</v>
      </c>
      <c r="E177" s="297">
        <v>20</v>
      </c>
      <c r="F177" s="294"/>
      <c r="G177" s="293" t="s">
        <v>0</v>
      </c>
      <c r="H177" s="293" t="s">
        <v>0</v>
      </c>
      <c r="I177" s="297">
        <f>D177*A3</f>
        <v>1602.5000000000002</v>
      </c>
      <c r="J177" s="354">
        <f>E177*A3</f>
        <v>1068.3333333333335</v>
      </c>
      <c r="K177" s="102"/>
      <c r="L177" s="19"/>
      <c r="M177" s="102"/>
      <c r="O177" s="3"/>
    </row>
    <row r="178" spans="1:15" ht="15" x14ac:dyDescent="0.25">
      <c r="A178" s="291" t="s">
        <v>136</v>
      </c>
      <c r="B178" s="300">
        <v>5</v>
      </c>
      <c r="C178" s="454">
        <f>71/0.998</f>
        <v>71.142284569138283</v>
      </c>
      <c r="D178" s="354">
        <v>4200</v>
      </c>
      <c r="E178" s="297">
        <v>50</v>
      </c>
      <c r="F178" s="294"/>
      <c r="G178" s="438">
        <f>B178*A3</f>
        <v>267.08333333333337</v>
      </c>
      <c r="H178" s="454">
        <f>C178*A3</f>
        <v>3800.1837007348036</v>
      </c>
      <c r="I178" s="354">
        <f>D178*A3</f>
        <v>224350.00000000003</v>
      </c>
      <c r="J178" s="354">
        <f>E178*A3</f>
        <v>2670.8333333333335</v>
      </c>
      <c r="K178" s="109"/>
      <c r="L178" s="19"/>
      <c r="M178" s="102"/>
      <c r="O178" s="3"/>
    </row>
    <row r="179" spans="1:15" ht="15" x14ac:dyDescent="0.25">
      <c r="A179" s="291" t="s">
        <v>137</v>
      </c>
      <c r="B179" s="293" t="s">
        <v>0</v>
      </c>
      <c r="C179" s="300" t="s">
        <v>0</v>
      </c>
      <c r="D179" s="293" t="s">
        <v>0</v>
      </c>
      <c r="E179" s="293" t="s">
        <v>0</v>
      </c>
      <c r="F179" s="294"/>
      <c r="G179" s="293" t="s">
        <v>0</v>
      </c>
      <c r="H179" s="300" t="s">
        <v>0</v>
      </c>
      <c r="I179" s="293" t="s">
        <v>0</v>
      </c>
      <c r="J179" s="293" t="s">
        <v>0</v>
      </c>
      <c r="K179" s="19"/>
      <c r="L179" s="19"/>
      <c r="M179" s="19"/>
      <c r="O179" s="3"/>
    </row>
    <row r="180" spans="1:15" ht="15" customHeight="1" x14ac:dyDescent="0.25">
      <c r="A180" s="291" t="s">
        <v>138</v>
      </c>
      <c r="B180" s="293" t="s">
        <v>0</v>
      </c>
      <c r="C180" s="439" t="s">
        <v>0</v>
      </c>
      <c r="D180" s="293" t="s">
        <v>0</v>
      </c>
      <c r="E180" s="354">
        <v>250000</v>
      </c>
      <c r="F180" s="294"/>
      <c r="G180" s="293" t="s">
        <v>0</v>
      </c>
      <c r="H180" s="439" t="s">
        <v>0</v>
      </c>
      <c r="I180" s="293" t="s">
        <v>0</v>
      </c>
      <c r="J180" s="354">
        <f>E180*A3</f>
        <v>13354166.666666668</v>
      </c>
      <c r="K180" s="19"/>
      <c r="L180" s="19"/>
      <c r="M180" s="109"/>
      <c r="O180" s="3"/>
    </row>
    <row r="181" spans="1:15" ht="15" x14ac:dyDescent="0.25">
      <c r="A181" s="291" t="s">
        <v>139</v>
      </c>
      <c r="B181" s="438">
        <v>2</v>
      </c>
      <c r="C181" s="300">
        <v>2</v>
      </c>
      <c r="D181" s="293" t="s">
        <v>0</v>
      </c>
      <c r="E181" s="293" t="s">
        <v>0</v>
      </c>
      <c r="F181" s="294"/>
      <c r="G181" s="438">
        <f>B181*A3</f>
        <v>106.83333333333334</v>
      </c>
      <c r="H181" s="438">
        <f>C181*A3</f>
        <v>106.83333333333334</v>
      </c>
      <c r="I181" s="293" t="s">
        <v>0</v>
      </c>
      <c r="J181" s="293" t="s">
        <v>0</v>
      </c>
      <c r="K181" s="19"/>
      <c r="L181" s="19"/>
      <c r="M181" s="19"/>
      <c r="O181" s="3"/>
    </row>
    <row r="182" spans="1:15" s="16" customFormat="1" ht="15" x14ac:dyDescent="0.25">
      <c r="A182" s="322" t="s">
        <v>140</v>
      </c>
      <c r="B182" s="503" t="s">
        <v>0</v>
      </c>
      <c r="C182" s="439" t="s">
        <v>0</v>
      </c>
      <c r="D182" s="439" t="s">
        <v>0</v>
      </c>
      <c r="E182" s="506" t="s">
        <v>0</v>
      </c>
      <c r="F182" s="294"/>
      <c r="G182" s="503" t="s">
        <v>0</v>
      </c>
      <c r="H182" s="439" t="s">
        <v>0</v>
      </c>
      <c r="I182" s="293" t="s">
        <v>0</v>
      </c>
      <c r="J182" s="293" t="s">
        <v>0</v>
      </c>
      <c r="K182" s="20"/>
      <c r="L182" s="20"/>
      <c r="M182" s="122"/>
    </row>
    <row r="183" spans="1:15" ht="15" x14ac:dyDescent="0.25">
      <c r="A183" s="291" t="s">
        <v>141</v>
      </c>
      <c r="B183" s="293" t="s">
        <v>0</v>
      </c>
      <c r="C183" s="293" t="s">
        <v>0</v>
      </c>
      <c r="D183" s="293" t="s">
        <v>0</v>
      </c>
      <c r="E183" s="293" t="s">
        <v>0</v>
      </c>
      <c r="F183" s="294"/>
      <c r="G183" s="293" t="s">
        <v>0</v>
      </c>
      <c r="H183" s="293" t="s">
        <v>0</v>
      </c>
      <c r="I183" s="293" t="s">
        <v>0</v>
      </c>
      <c r="J183" s="293" t="s">
        <v>0</v>
      </c>
      <c r="K183" s="19"/>
      <c r="L183" s="19"/>
      <c r="M183" s="19"/>
      <c r="O183" s="3"/>
    </row>
    <row r="184" spans="1:15" ht="15" x14ac:dyDescent="0.25">
      <c r="A184" s="291" t="s">
        <v>142</v>
      </c>
      <c r="B184" s="293" t="s">
        <v>0</v>
      </c>
      <c r="C184" s="507" t="s">
        <v>0</v>
      </c>
      <c r="D184" s="293" t="s">
        <v>0</v>
      </c>
      <c r="E184" s="293" t="s">
        <v>0</v>
      </c>
      <c r="F184" s="294"/>
      <c r="G184" s="293" t="s">
        <v>0</v>
      </c>
      <c r="H184" s="507" t="s">
        <v>0</v>
      </c>
      <c r="I184" s="293" t="s">
        <v>0</v>
      </c>
      <c r="J184" s="293" t="s">
        <v>0</v>
      </c>
      <c r="K184" s="19"/>
      <c r="L184" s="19"/>
      <c r="M184" s="19"/>
      <c r="O184" s="3"/>
    </row>
    <row r="185" spans="1:15" ht="15" x14ac:dyDescent="0.25">
      <c r="A185" s="291" t="s">
        <v>143</v>
      </c>
      <c r="B185" s="293" t="s">
        <v>0</v>
      </c>
      <c r="C185" s="503" t="s">
        <v>0</v>
      </c>
      <c r="D185" s="360">
        <v>0.03</v>
      </c>
      <c r="E185" s="360">
        <v>0.03</v>
      </c>
      <c r="F185" s="294"/>
      <c r="G185" s="293" t="s">
        <v>0</v>
      </c>
      <c r="H185" s="503" t="s">
        <v>0</v>
      </c>
      <c r="I185" s="360">
        <f>D185*A3</f>
        <v>1.6025</v>
      </c>
      <c r="J185" s="360">
        <f>E185*A3</f>
        <v>1.6025</v>
      </c>
      <c r="K185" s="105"/>
      <c r="L185" s="19"/>
      <c r="M185" s="105"/>
      <c r="O185" s="3"/>
    </row>
    <row r="186" spans="1:15" ht="15" x14ac:dyDescent="0.25">
      <c r="A186" s="291" t="s">
        <v>144</v>
      </c>
      <c r="B186" s="293" t="s">
        <v>0</v>
      </c>
      <c r="C186" s="293" t="s">
        <v>0</v>
      </c>
      <c r="D186" s="297">
        <v>29</v>
      </c>
      <c r="E186" s="297">
        <v>10</v>
      </c>
      <c r="F186" s="294"/>
      <c r="G186" s="293" t="s">
        <v>0</v>
      </c>
      <c r="H186" s="293" t="s">
        <v>0</v>
      </c>
      <c r="I186" s="354">
        <f>D186*A3</f>
        <v>1549.0833333333335</v>
      </c>
      <c r="J186" s="354">
        <f>E186*A3</f>
        <v>534.16666666666674</v>
      </c>
      <c r="K186" s="102"/>
      <c r="L186" s="19"/>
      <c r="M186" s="102"/>
      <c r="O186" s="3"/>
    </row>
    <row r="187" spans="1:15" ht="15" x14ac:dyDescent="0.25">
      <c r="A187" s="291" t="s">
        <v>145</v>
      </c>
      <c r="B187" s="293" t="s">
        <v>0</v>
      </c>
      <c r="C187" s="293" t="s">
        <v>0</v>
      </c>
      <c r="D187" s="297">
        <v>3</v>
      </c>
      <c r="E187" s="337">
        <v>0.2</v>
      </c>
      <c r="F187" s="294"/>
      <c r="G187" s="293" t="s">
        <v>0</v>
      </c>
      <c r="H187" s="293" t="s">
        <v>0</v>
      </c>
      <c r="I187" s="297">
        <f>D187*A3</f>
        <v>160.25</v>
      </c>
      <c r="J187" s="337">
        <f>E187*A3</f>
        <v>10.683333333333335</v>
      </c>
      <c r="K187" s="102"/>
      <c r="L187" s="19"/>
      <c r="M187" s="103"/>
      <c r="O187" s="3"/>
    </row>
    <row r="188" spans="1:15" ht="15" x14ac:dyDescent="0.25">
      <c r="A188" s="291" t="s">
        <v>146</v>
      </c>
      <c r="B188" s="293" t="s">
        <v>0</v>
      </c>
      <c r="C188" s="293" t="s">
        <v>0</v>
      </c>
      <c r="D188" s="293" t="s">
        <v>0</v>
      </c>
      <c r="E188" s="293" t="s">
        <v>0</v>
      </c>
      <c r="F188" s="294"/>
      <c r="G188" s="293" t="s">
        <v>0</v>
      </c>
      <c r="H188" s="293" t="s">
        <v>0</v>
      </c>
      <c r="I188" s="293" t="s">
        <v>0</v>
      </c>
      <c r="J188" s="293" t="s">
        <v>0</v>
      </c>
      <c r="K188" s="19"/>
      <c r="L188" s="19"/>
      <c r="M188" s="19"/>
      <c r="O188" s="3"/>
    </row>
    <row r="189" spans="1:15" ht="15" x14ac:dyDescent="0.25">
      <c r="A189" s="291" t="s">
        <v>147</v>
      </c>
      <c r="B189" s="293" t="s">
        <v>0</v>
      </c>
      <c r="C189" s="293" t="s">
        <v>0</v>
      </c>
      <c r="D189" s="360">
        <v>0.47</v>
      </c>
      <c r="E189" s="360">
        <v>0.24</v>
      </c>
      <c r="F189" s="294"/>
      <c r="G189" s="293" t="s">
        <v>0</v>
      </c>
      <c r="H189" s="293" t="s">
        <v>0</v>
      </c>
      <c r="I189" s="360">
        <f>D189*A3</f>
        <v>25.105833333333333</v>
      </c>
      <c r="J189" s="360">
        <f>E189*A3</f>
        <v>12.82</v>
      </c>
      <c r="K189" s="105"/>
      <c r="L189" s="19"/>
      <c r="M189" s="105"/>
      <c r="O189" s="3"/>
    </row>
    <row r="190" spans="1:15" ht="15" x14ac:dyDescent="0.25">
      <c r="A190" s="291" t="s">
        <v>148</v>
      </c>
      <c r="B190" s="293" t="s">
        <v>0</v>
      </c>
      <c r="C190" s="293" t="s">
        <v>0</v>
      </c>
      <c r="D190" s="297">
        <v>520</v>
      </c>
      <c r="E190" s="297">
        <v>57</v>
      </c>
      <c r="F190" s="294"/>
      <c r="G190" s="293" t="s">
        <v>0</v>
      </c>
      <c r="H190" s="293" t="s">
        <v>0</v>
      </c>
      <c r="I190" s="354">
        <f>D190*A3</f>
        <v>27776.666666666668</v>
      </c>
      <c r="J190" s="354">
        <f>E190*A3</f>
        <v>3044.7500000000005</v>
      </c>
      <c r="K190" s="102"/>
      <c r="L190" s="19"/>
      <c r="M190" s="102"/>
      <c r="O190" s="3"/>
    </row>
    <row r="191" spans="1:15" ht="15" x14ac:dyDescent="0.25">
      <c r="A191" s="291" t="s">
        <v>276</v>
      </c>
      <c r="B191" s="293" t="s">
        <v>0</v>
      </c>
      <c r="C191" s="293" t="s">
        <v>0</v>
      </c>
      <c r="D191" s="293" t="s">
        <v>0</v>
      </c>
      <c r="E191" s="293" t="s">
        <v>0</v>
      </c>
      <c r="F191" s="294"/>
      <c r="G191" s="293" t="s">
        <v>0</v>
      </c>
      <c r="H191" s="293" t="s">
        <v>0</v>
      </c>
      <c r="I191" s="293" t="s">
        <v>0</v>
      </c>
      <c r="J191" s="293" t="s">
        <v>0</v>
      </c>
      <c r="K191" s="19"/>
      <c r="L191" s="19"/>
      <c r="M191" s="19"/>
      <c r="O191" s="3"/>
    </row>
    <row r="192" spans="1:15" ht="15" x14ac:dyDescent="0.25">
      <c r="A192" s="291" t="s">
        <v>277</v>
      </c>
      <c r="B192" s="293" t="s">
        <v>0</v>
      </c>
      <c r="C192" s="293" t="s">
        <v>0</v>
      </c>
      <c r="D192" s="293" t="s">
        <v>0</v>
      </c>
      <c r="E192" s="293" t="s">
        <v>0</v>
      </c>
      <c r="F192" s="294"/>
      <c r="G192" s="293" t="s">
        <v>0</v>
      </c>
      <c r="H192" s="293" t="s">
        <v>0</v>
      </c>
      <c r="I192" s="293" t="s">
        <v>0</v>
      </c>
      <c r="J192" s="293" t="s">
        <v>0</v>
      </c>
      <c r="K192" s="19"/>
      <c r="L192" s="19"/>
      <c r="M192" s="19"/>
      <c r="O192" s="3"/>
    </row>
    <row r="193" spans="1:15" ht="15" x14ac:dyDescent="0.25">
      <c r="A193" s="383" t="s">
        <v>278</v>
      </c>
      <c r="B193" s="293" t="s">
        <v>0</v>
      </c>
      <c r="C193" s="293" t="s">
        <v>0</v>
      </c>
      <c r="D193" s="293" t="s">
        <v>0</v>
      </c>
      <c r="E193" s="481" t="s">
        <v>0</v>
      </c>
      <c r="F193" s="294"/>
      <c r="G193" s="293" t="s">
        <v>0</v>
      </c>
      <c r="H193" s="293" t="s">
        <v>0</v>
      </c>
      <c r="I193" s="293" t="s">
        <v>0</v>
      </c>
      <c r="J193" s="481" t="s">
        <v>0</v>
      </c>
      <c r="K193" s="19"/>
      <c r="L193" s="19"/>
      <c r="M193" s="19"/>
      <c r="O193" s="3"/>
    </row>
    <row r="194" spans="1:15" s="14" customFormat="1" ht="15" x14ac:dyDescent="0.2">
      <c r="A194" s="386" t="s">
        <v>149</v>
      </c>
      <c r="B194" s="293" t="s">
        <v>0</v>
      </c>
      <c r="C194" s="293" t="s">
        <v>0</v>
      </c>
      <c r="D194" s="293" t="s">
        <v>0</v>
      </c>
      <c r="E194" s="293" t="s">
        <v>0</v>
      </c>
      <c r="F194" s="508"/>
      <c r="G194" s="293" t="s">
        <v>0</v>
      </c>
      <c r="H194" s="293" t="s">
        <v>0</v>
      </c>
      <c r="I194" s="293" t="s">
        <v>0</v>
      </c>
      <c r="J194" s="293" t="s">
        <v>0</v>
      </c>
      <c r="K194" s="19"/>
      <c r="L194" s="19"/>
      <c r="M194" s="19"/>
      <c r="N194" s="116"/>
    </row>
    <row r="195" spans="1:15" ht="15" x14ac:dyDescent="0.25">
      <c r="A195" s="390" t="s">
        <v>150</v>
      </c>
      <c r="B195" s="293" t="s">
        <v>0</v>
      </c>
      <c r="C195" s="293" t="s">
        <v>0</v>
      </c>
      <c r="D195" s="293" t="s">
        <v>0</v>
      </c>
      <c r="E195" s="482" t="s">
        <v>0</v>
      </c>
      <c r="F195" s="294"/>
      <c r="G195" s="293" t="s">
        <v>0</v>
      </c>
      <c r="H195" s="293" t="s">
        <v>0</v>
      </c>
      <c r="I195" s="293" t="s">
        <v>0</v>
      </c>
      <c r="J195" s="482" t="s">
        <v>0</v>
      </c>
      <c r="K195" s="19"/>
      <c r="L195" s="19"/>
      <c r="M195" s="19"/>
      <c r="O195" s="3"/>
    </row>
    <row r="196" spans="1:15" ht="24" x14ac:dyDescent="0.25">
      <c r="A196" s="291" t="s">
        <v>279</v>
      </c>
      <c r="B196" s="293" t="s">
        <v>0</v>
      </c>
      <c r="C196" s="293" t="s">
        <v>0</v>
      </c>
      <c r="D196" s="293" t="s">
        <v>0</v>
      </c>
      <c r="E196" s="297">
        <v>80</v>
      </c>
      <c r="F196" s="294"/>
      <c r="G196" s="293" t="s">
        <v>0</v>
      </c>
      <c r="H196" s="293" t="s">
        <v>0</v>
      </c>
      <c r="I196" s="293" t="s">
        <v>0</v>
      </c>
      <c r="J196" s="354">
        <f>E196*A3</f>
        <v>4273.3333333333339</v>
      </c>
      <c r="K196" s="19"/>
      <c r="L196" s="19"/>
      <c r="M196" s="102"/>
      <c r="O196" s="3"/>
    </row>
    <row r="197" spans="1:15" ht="15" x14ac:dyDescent="0.25">
      <c r="A197" s="291" t="s">
        <v>151</v>
      </c>
      <c r="B197" s="300">
        <v>2.0000000000000001E-4</v>
      </c>
      <c r="C197" s="293">
        <v>2.0000000000000001E-4</v>
      </c>
      <c r="D197" s="475">
        <v>7.1000000000000002E-4</v>
      </c>
      <c r="E197" s="475">
        <v>6.9999999999999999E-4</v>
      </c>
      <c r="F197" s="294"/>
      <c r="G197" s="494">
        <f>B197*A3</f>
        <v>1.0683333333333335E-2</v>
      </c>
      <c r="H197" s="492">
        <f>C197*A3</f>
        <v>1.0683333333333335E-2</v>
      </c>
      <c r="I197" s="475">
        <f>D197*A3</f>
        <v>3.7925833333333339E-2</v>
      </c>
      <c r="J197" s="475">
        <f>E197*A3</f>
        <v>3.739166666666667E-2</v>
      </c>
      <c r="K197" s="108"/>
      <c r="L197" s="19"/>
      <c r="M197" s="108"/>
      <c r="O197" s="3"/>
    </row>
    <row r="198" spans="1:15" ht="15" x14ac:dyDescent="0.25">
      <c r="A198" s="291" t="s">
        <v>152</v>
      </c>
      <c r="B198" s="300">
        <v>7.1999999999999995E-2</v>
      </c>
      <c r="C198" s="293">
        <v>7.4000000000000003E-3</v>
      </c>
      <c r="D198" s="483" t="s">
        <v>0</v>
      </c>
      <c r="E198" s="483" t="s">
        <v>0</v>
      </c>
      <c r="F198" s="294"/>
      <c r="G198" s="300">
        <f>B198*A3</f>
        <v>3.8460000000000001</v>
      </c>
      <c r="H198" s="293">
        <f>C198*A3</f>
        <v>0.39528333333333338</v>
      </c>
      <c r="I198" s="483" t="s">
        <v>0</v>
      </c>
      <c r="J198" s="293" t="s">
        <v>0</v>
      </c>
      <c r="K198" s="115"/>
      <c r="L198" s="19"/>
      <c r="M198" s="108"/>
      <c r="O198" s="3"/>
    </row>
    <row r="199" spans="1:15" ht="15" x14ac:dyDescent="0.25">
      <c r="A199" s="291" t="s">
        <v>153</v>
      </c>
      <c r="B199" s="293" t="s">
        <v>0</v>
      </c>
      <c r="C199" s="293" t="s">
        <v>0</v>
      </c>
      <c r="D199" s="354">
        <v>4000</v>
      </c>
      <c r="E199" s="297">
        <v>100</v>
      </c>
      <c r="F199" s="294"/>
      <c r="G199" s="293" t="s">
        <v>0</v>
      </c>
      <c r="H199" s="293" t="s">
        <v>0</v>
      </c>
      <c r="I199" s="354">
        <f>D199*A3</f>
        <v>213666.66666666669</v>
      </c>
      <c r="J199" s="354">
        <f>E199*A3</f>
        <v>5341.666666666667</v>
      </c>
      <c r="K199" s="109"/>
      <c r="L199" s="19"/>
      <c r="M199" s="102"/>
      <c r="O199" s="3"/>
    </row>
    <row r="200" spans="1:15" ht="15" x14ac:dyDescent="0.25">
      <c r="A200" s="291" t="s">
        <v>154</v>
      </c>
      <c r="B200" s="293" t="s">
        <v>0</v>
      </c>
      <c r="C200" s="300" t="s">
        <v>0</v>
      </c>
      <c r="D200" s="472">
        <v>7.5999999999999998E-2</v>
      </c>
      <c r="E200" s="472">
        <v>7.0999999999999994E-2</v>
      </c>
      <c r="F200" s="294"/>
      <c r="G200" s="293" t="s">
        <v>0</v>
      </c>
      <c r="H200" s="300" t="s">
        <v>0</v>
      </c>
      <c r="I200" s="472">
        <f>D200*A3</f>
        <v>4.0596666666666668</v>
      </c>
      <c r="J200" s="472">
        <f>E200*A3</f>
        <v>3.7925833333333334</v>
      </c>
      <c r="K200" s="106"/>
      <c r="L200" s="19"/>
      <c r="M200" s="106"/>
      <c r="O200" s="3"/>
    </row>
    <row r="201" spans="1:15" ht="15" x14ac:dyDescent="0.25">
      <c r="A201" s="291" t="s">
        <v>155</v>
      </c>
      <c r="B201" s="293" t="s">
        <v>0</v>
      </c>
      <c r="C201" s="300" t="s">
        <v>0</v>
      </c>
      <c r="D201" s="297">
        <v>7</v>
      </c>
      <c r="E201" s="337">
        <v>0.6</v>
      </c>
      <c r="F201" s="294"/>
      <c r="G201" s="293" t="s">
        <v>0</v>
      </c>
      <c r="H201" s="300" t="s">
        <v>0</v>
      </c>
      <c r="I201" s="297">
        <f>D201*A3</f>
        <v>373.91666666666669</v>
      </c>
      <c r="J201" s="297">
        <f>E201*A3</f>
        <v>32.050000000000004</v>
      </c>
      <c r="K201" s="102"/>
      <c r="L201" s="19"/>
      <c r="M201" s="103"/>
      <c r="O201" s="3"/>
    </row>
    <row r="202" spans="1:15" ht="15" x14ac:dyDescent="0.25">
      <c r="A202" s="291" t="s">
        <v>156</v>
      </c>
      <c r="B202" s="293" t="s">
        <v>0</v>
      </c>
      <c r="C202" s="293" t="s">
        <v>0</v>
      </c>
      <c r="D202" s="354">
        <v>200000</v>
      </c>
      <c r="E202" s="297">
        <v>200</v>
      </c>
      <c r="F202" s="294"/>
      <c r="G202" s="293" t="s">
        <v>0</v>
      </c>
      <c r="H202" s="293" t="s">
        <v>0</v>
      </c>
      <c r="I202" s="354">
        <f>D202*A3</f>
        <v>10683333.333333334</v>
      </c>
      <c r="J202" s="354">
        <f>E202*A3</f>
        <v>10683.333333333334</v>
      </c>
      <c r="K202" s="109"/>
      <c r="L202" s="19"/>
      <c r="M202" s="102"/>
      <c r="O202" s="3"/>
    </row>
    <row r="203" spans="1:15" ht="15" x14ac:dyDescent="0.25">
      <c r="A203" s="291" t="s">
        <v>157</v>
      </c>
      <c r="B203" s="293" t="s">
        <v>0</v>
      </c>
      <c r="C203" s="293" t="s">
        <v>0</v>
      </c>
      <c r="D203" s="337">
        <v>8.9</v>
      </c>
      <c r="E203" s="360">
        <v>0.55000000000000004</v>
      </c>
      <c r="F203" s="294"/>
      <c r="G203" s="293" t="s">
        <v>0</v>
      </c>
      <c r="H203" s="293" t="s">
        <v>0</v>
      </c>
      <c r="I203" s="337">
        <f>D203*A3</f>
        <v>475.40833333333342</v>
      </c>
      <c r="J203" s="360">
        <f>E203*A3</f>
        <v>29.37916666666667</v>
      </c>
      <c r="K203" s="103"/>
      <c r="L203" s="19"/>
      <c r="M203" s="105"/>
      <c r="O203" s="3"/>
    </row>
    <row r="204" spans="1:15" ht="15" x14ac:dyDescent="0.25">
      <c r="A204" s="291" t="s">
        <v>158</v>
      </c>
      <c r="B204" s="293" t="s">
        <v>0</v>
      </c>
      <c r="C204" s="293" t="s">
        <v>0</v>
      </c>
      <c r="D204" s="293" t="s">
        <v>0</v>
      </c>
      <c r="E204" s="293" t="s">
        <v>0</v>
      </c>
      <c r="F204" s="294"/>
      <c r="G204" s="293" t="s">
        <v>0</v>
      </c>
      <c r="H204" s="293" t="s">
        <v>0</v>
      </c>
      <c r="I204" s="293" t="s">
        <v>0</v>
      </c>
      <c r="J204" s="293" t="s">
        <v>0</v>
      </c>
      <c r="K204" s="19"/>
      <c r="L204" s="19"/>
      <c r="M204" s="19"/>
      <c r="O204" s="3"/>
    </row>
    <row r="205" spans="1:15" ht="15" x14ac:dyDescent="0.25">
      <c r="A205" s="291" t="s">
        <v>159</v>
      </c>
      <c r="B205" s="293" t="s">
        <v>0</v>
      </c>
      <c r="C205" s="293" t="s">
        <v>0</v>
      </c>
      <c r="D205" s="297">
        <v>600</v>
      </c>
      <c r="E205" s="297">
        <v>300</v>
      </c>
      <c r="F205" s="294"/>
      <c r="G205" s="293" t="s">
        <v>0</v>
      </c>
      <c r="H205" s="293" t="s">
        <v>0</v>
      </c>
      <c r="I205" s="354">
        <f>D205*A3</f>
        <v>32050.000000000004</v>
      </c>
      <c r="J205" s="354">
        <f>E205*A3</f>
        <v>16025.000000000002</v>
      </c>
      <c r="K205" s="102"/>
      <c r="L205" s="19"/>
      <c r="M205" s="102"/>
      <c r="O205" s="3"/>
    </row>
    <row r="206" spans="1:15" ht="15" x14ac:dyDescent="0.25">
      <c r="A206" s="291" t="s">
        <v>160</v>
      </c>
      <c r="B206" s="293" t="s">
        <v>0</v>
      </c>
      <c r="C206" s="293" t="s">
        <v>0</v>
      </c>
      <c r="D206" s="337">
        <v>2.8</v>
      </c>
      <c r="E206" s="337">
        <v>1.5</v>
      </c>
      <c r="F206" s="294"/>
      <c r="G206" s="293" t="s">
        <v>0</v>
      </c>
      <c r="H206" s="293" t="s">
        <v>0</v>
      </c>
      <c r="I206" s="337">
        <f>D206*A3</f>
        <v>149.56666666666666</v>
      </c>
      <c r="J206" s="337">
        <f>E206*A3</f>
        <v>80.125</v>
      </c>
      <c r="K206" s="103"/>
      <c r="L206" s="19"/>
      <c r="M206" s="103"/>
      <c r="O206" s="3"/>
    </row>
    <row r="207" spans="1:15" ht="15" x14ac:dyDescent="0.25">
      <c r="A207" s="291" t="s">
        <v>161</v>
      </c>
      <c r="B207" s="293" t="s">
        <v>0</v>
      </c>
      <c r="C207" s="293" t="s">
        <v>0</v>
      </c>
      <c r="D207" s="337">
        <v>1.6</v>
      </c>
      <c r="E207" s="472">
        <v>2.1999999999999999E-2</v>
      </c>
      <c r="F207" s="336" t="s">
        <v>182</v>
      </c>
      <c r="G207" s="293" t="s">
        <v>0</v>
      </c>
      <c r="H207" s="293" t="s">
        <v>0</v>
      </c>
      <c r="I207" s="337">
        <f>D207*A3</f>
        <v>85.466666666666683</v>
      </c>
      <c r="J207" s="472">
        <f>E207*A3</f>
        <v>1.1751666666666667</v>
      </c>
      <c r="K207" s="103"/>
      <c r="L207" s="19"/>
      <c r="M207" s="106"/>
      <c r="O207" s="3"/>
    </row>
    <row r="208" spans="1:15" ht="15" x14ac:dyDescent="0.25">
      <c r="A208" s="291" t="s">
        <v>211</v>
      </c>
      <c r="B208" s="293" t="s">
        <v>0</v>
      </c>
      <c r="C208" s="293" t="s">
        <v>0</v>
      </c>
      <c r="D208" s="293" t="s">
        <v>0</v>
      </c>
      <c r="E208" s="293" t="s">
        <v>0</v>
      </c>
      <c r="F208" s="336"/>
      <c r="G208" s="293" t="s">
        <v>0</v>
      </c>
      <c r="H208" s="293" t="s">
        <v>0</v>
      </c>
      <c r="I208" s="293" t="s">
        <v>0</v>
      </c>
      <c r="J208" s="293" t="s">
        <v>0</v>
      </c>
      <c r="K208" s="19"/>
      <c r="L208" s="19"/>
      <c r="M208" s="19"/>
      <c r="O208" s="3"/>
    </row>
    <row r="209" spans="1:17" ht="15" x14ac:dyDescent="0.25">
      <c r="A209" s="291" t="s">
        <v>162</v>
      </c>
      <c r="B209" s="461">
        <f>(EXP(0.8473*LN(D3)+0.884))</f>
        <v>269.22986890936767</v>
      </c>
      <c r="C209" s="454">
        <f>81/0.946</f>
        <v>85.623678646934465</v>
      </c>
      <c r="D209" s="354">
        <v>26000</v>
      </c>
      <c r="E209" s="354">
        <v>7400</v>
      </c>
      <c r="F209" s="294"/>
      <c r="G209" s="461">
        <f>B209*A3</f>
        <v>14381.362164242057</v>
      </c>
      <c r="H209" s="454">
        <f>C209*A3</f>
        <v>4573.7315010570828</v>
      </c>
      <c r="I209" s="354">
        <f>D209*A3</f>
        <v>1388833.3333333335</v>
      </c>
      <c r="J209" s="354">
        <f>E209*A3</f>
        <v>395283.33333333337</v>
      </c>
      <c r="K209" s="109"/>
      <c r="L209" s="120"/>
      <c r="M209" s="109"/>
      <c r="O209" s="3"/>
    </row>
    <row r="210" spans="1:17" x14ac:dyDescent="0.2">
      <c r="A210" s="15"/>
    </row>
    <row r="211" spans="1:17" x14ac:dyDescent="0.2">
      <c r="A211" s="15"/>
    </row>
    <row r="212" spans="1:17" s="2" customFormat="1" x14ac:dyDescent="0.2">
      <c r="A212" s="15"/>
      <c r="G212" s="18"/>
      <c r="H212" s="18"/>
      <c r="I212" s="4"/>
      <c r="J212" s="4"/>
      <c r="K212" s="3"/>
      <c r="L212" s="3"/>
      <c r="M212" s="5"/>
      <c r="N212" s="3"/>
      <c r="P212" s="3"/>
      <c r="Q212" s="3"/>
    </row>
    <row r="213" spans="1:17" s="2" customFormat="1" x14ac:dyDescent="0.2">
      <c r="A213" s="15"/>
      <c r="G213" s="18"/>
      <c r="H213" s="18"/>
      <c r="I213" s="4"/>
      <c r="J213" s="4"/>
      <c r="K213" s="3"/>
      <c r="L213" s="3"/>
      <c r="M213" s="5"/>
      <c r="N213" s="3"/>
      <c r="P213" s="3"/>
      <c r="Q213" s="3"/>
    </row>
    <row r="214" spans="1:17" s="2" customFormat="1" x14ac:dyDescent="0.2">
      <c r="A214" s="15"/>
      <c r="G214" s="18"/>
      <c r="H214" s="18"/>
      <c r="I214" s="4"/>
      <c r="J214" s="4"/>
      <c r="K214" s="3"/>
      <c r="L214" s="3"/>
      <c r="M214" s="5"/>
      <c r="N214" s="3"/>
      <c r="P214" s="3"/>
      <c r="Q214" s="3"/>
    </row>
    <row r="215" spans="1:17" s="2" customFormat="1" x14ac:dyDescent="0.2">
      <c r="A215" s="15"/>
      <c r="G215" s="18"/>
      <c r="H215" s="18"/>
      <c r="I215" s="4"/>
      <c r="J215" s="4"/>
      <c r="K215" s="3"/>
      <c r="L215" s="3"/>
      <c r="M215" s="5"/>
      <c r="N215" s="3"/>
      <c r="P215" s="3"/>
      <c r="Q215" s="3"/>
    </row>
    <row r="216" spans="1:17" s="2" customFormat="1" x14ac:dyDescent="0.2">
      <c r="A216" s="15"/>
      <c r="G216" s="18"/>
      <c r="H216" s="18"/>
      <c r="I216" s="4"/>
      <c r="J216" s="4"/>
      <c r="K216" s="3"/>
      <c r="L216" s="3"/>
      <c r="M216" s="5"/>
      <c r="N216" s="3"/>
      <c r="P216" s="3"/>
      <c r="Q216" s="3"/>
    </row>
    <row r="217" spans="1:17" s="2" customFormat="1" x14ac:dyDescent="0.2">
      <c r="A217" s="15"/>
      <c r="G217" s="18"/>
      <c r="H217" s="18"/>
      <c r="I217" s="4"/>
      <c r="J217" s="4"/>
      <c r="K217" s="3"/>
      <c r="L217" s="3"/>
      <c r="M217" s="5"/>
      <c r="N217" s="3"/>
      <c r="P217" s="3"/>
      <c r="Q217" s="3"/>
    </row>
    <row r="218" spans="1:17" s="2" customFormat="1" x14ac:dyDescent="0.2">
      <c r="A218" s="15"/>
      <c r="G218" s="18"/>
      <c r="H218" s="18"/>
      <c r="I218" s="4"/>
      <c r="J218" s="4"/>
      <c r="K218" s="3"/>
      <c r="L218" s="3"/>
      <c r="M218" s="5"/>
      <c r="N218" s="3"/>
      <c r="P218" s="3"/>
      <c r="Q218" s="3"/>
    </row>
    <row r="219" spans="1:17" s="2" customFormat="1" x14ac:dyDescent="0.2">
      <c r="A219" s="15"/>
      <c r="G219" s="18"/>
      <c r="H219" s="18"/>
      <c r="I219" s="4"/>
      <c r="J219" s="4"/>
      <c r="K219" s="3"/>
      <c r="L219" s="3"/>
      <c r="M219" s="5"/>
      <c r="N219" s="3"/>
      <c r="P219" s="3"/>
      <c r="Q219" s="3"/>
    </row>
    <row r="220" spans="1:17" s="2" customFormat="1" x14ac:dyDescent="0.2">
      <c r="A220" s="15"/>
      <c r="G220" s="18"/>
      <c r="H220" s="18"/>
      <c r="I220" s="4"/>
      <c r="J220" s="4"/>
      <c r="K220" s="3"/>
      <c r="L220" s="3"/>
      <c r="M220" s="5"/>
      <c r="N220" s="3"/>
      <c r="P220" s="3"/>
      <c r="Q220" s="3"/>
    </row>
    <row r="221" spans="1:17" s="2" customFormat="1" x14ac:dyDescent="0.2">
      <c r="A221" s="15"/>
      <c r="G221" s="18"/>
      <c r="H221" s="18"/>
      <c r="I221" s="4"/>
      <c r="J221" s="4"/>
      <c r="K221" s="3"/>
      <c r="L221" s="3"/>
      <c r="M221" s="5"/>
      <c r="N221" s="3"/>
      <c r="P221" s="3"/>
      <c r="Q221" s="3"/>
    </row>
    <row r="222" spans="1:17" s="2" customFormat="1" x14ac:dyDescent="0.2">
      <c r="A222" s="15"/>
      <c r="G222" s="18"/>
      <c r="H222" s="18"/>
      <c r="I222" s="4"/>
      <c r="J222" s="4"/>
      <c r="K222" s="3"/>
      <c r="L222" s="3"/>
      <c r="M222" s="5"/>
      <c r="N222" s="3"/>
      <c r="P222" s="3"/>
      <c r="Q222" s="3"/>
    </row>
    <row r="223" spans="1:17" s="2" customFormat="1" x14ac:dyDescent="0.2">
      <c r="A223" s="15"/>
      <c r="G223" s="18"/>
      <c r="H223" s="18"/>
      <c r="I223" s="4"/>
      <c r="J223" s="4"/>
      <c r="K223" s="3"/>
      <c r="L223" s="3"/>
      <c r="M223" s="5"/>
      <c r="N223" s="3"/>
      <c r="P223" s="3"/>
      <c r="Q223" s="3"/>
    </row>
    <row r="224" spans="1:17" s="2" customFormat="1" x14ac:dyDescent="0.2">
      <c r="A224" s="15"/>
      <c r="G224" s="18"/>
      <c r="H224" s="18"/>
      <c r="I224" s="4"/>
      <c r="J224" s="4"/>
      <c r="K224" s="3"/>
      <c r="L224" s="3"/>
      <c r="M224" s="5"/>
      <c r="N224" s="3"/>
      <c r="P224" s="3"/>
      <c r="Q224" s="3"/>
    </row>
    <row r="225" spans="1:17" s="2" customFormat="1" x14ac:dyDescent="0.2">
      <c r="A225" s="15"/>
      <c r="G225" s="18"/>
      <c r="H225" s="18"/>
      <c r="I225" s="4"/>
      <c r="J225" s="4"/>
      <c r="K225" s="3"/>
      <c r="L225" s="3"/>
      <c r="M225" s="5"/>
      <c r="N225" s="3"/>
      <c r="P225" s="3"/>
      <c r="Q225" s="3"/>
    </row>
    <row r="226" spans="1:17" s="2" customFormat="1" x14ac:dyDescent="0.2">
      <c r="A226" s="15"/>
      <c r="G226" s="18"/>
      <c r="H226" s="18"/>
      <c r="I226" s="4"/>
      <c r="J226" s="4"/>
      <c r="K226" s="3"/>
      <c r="L226" s="3"/>
      <c r="M226" s="5"/>
      <c r="N226" s="3"/>
      <c r="P226" s="3"/>
      <c r="Q226" s="3"/>
    </row>
    <row r="227" spans="1:17" s="2" customFormat="1" x14ac:dyDescent="0.2">
      <c r="A227" s="15"/>
      <c r="G227" s="18"/>
      <c r="H227" s="18"/>
      <c r="I227" s="4"/>
      <c r="J227" s="4"/>
      <c r="K227" s="3"/>
      <c r="L227" s="3"/>
      <c r="M227" s="5"/>
      <c r="N227" s="3"/>
      <c r="P227" s="3"/>
      <c r="Q227" s="3"/>
    </row>
    <row r="228" spans="1:17" s="2" customFormat="1" x14ac:dyDescent="0.2">
      <c r="A228" s="15"/>
      <c r="G228" s="18"/>
      <c r="H228" s="18"/>
      <c r="I228" s="4"/>
      <c r="J228" s="4"/>
      <c r="K228" s="3"/>
      <c r="L228" s="3"/>
      <c r="M228" s="5"/>
      <c r="N228" s="3"/>
      <c r="P228" s="3"/>
      <c r="Q228" s="3"/>
    </row>
    <row r="229" spans="1:17" s="2" customFormat="1" x14ac:dyDescent="0.2">
      <c r="A229" s="15"/>
      <c r="G229" s="18"/>
      <c r="H229" s="18"/>
      <c r="I229" s="4"/>
      <c r="J229" s="4"/>
      <c r="K229" s="3"/>
      <c r="L229" s="3"/>
      <c r="M229" s="5"/>
      <c r="N229" s="3"/>
      <c r="P229" s="3"/>
      <c r="Q229" s="3"/>
    </row>
    <row r="230" spans="1:17" s="2" customFormat="1" x14ac:dyDescent="0.2">
      <c r="A230" s="15"/>
      <c r="G230" s="18"/>
      <c r="H230" s="18"/>
      <c r="I230" s="4"/>
      <c r="J230" s="4"/>
      <c r="K230" s="3"/>
      <c r="L230" s="3"/>
      <c r="M230" s="5"/>
      <c r="N230" s="3"/>
      <c r="P230" s="3"/>
      <c r="Q230" s="3"/>
    </row>
    <row r="231" spans="1:17" s="2" customFormat="1" x14ac:dyDescent="0.2">
      <c r="A231" s="15"/>
      <c r="G231" s="18"/>
      <c r="H231" s="18"/>
      <c r="I231" s="4"/>
      <c r="J231" s="4"/>
      <c r="K231" s="3"/>
      <c r="L231" s="3"/>
      <c r="M231" s="5"/>
      <c r="N231" s="3"/>
      <c r="P231" s="3"/>
      <c r="Q231" s="3"/>
    </row>
    <row r="232" spans="1:17" s="2" customFormat="1" x14ac:dyDescent="0.2">
      <c r="A232" s="15"/>
      <c r="G232" s="18"/>
      <c r="H232" s="18"/>
      <c r="I232" s="4"/>
      <c r="J232" s="4"/>
      <c r="K232" s="3"/>
      <c r="L232" s="3"/>
      <c r="M232" s="5"/>
      <c r="N232" s="3"/>
      <c r="P232" s="3"/>
      <c r="Q232" s="3"/>
    </row>
    <row r="233" spans="1:17" s="2" customFormat="1" x14ac:dyDescent="0.2">
      <c r="A233" s="15"/>
      <c r="G233" s="18"/>
      <c r="H233" s="18"/>
      <c r="I233" s="4"/>
      <c r="J233" s="4"/>
      <c r="K233" s="3"/>
      <c r="L233" s="3"/>
      <c r="M233" s="5"/>
      <c r="N233" s="3"/>
      <c r="P233" s="3"/>
      <c r="Q233" s="3"/>
    </row>
    <row r="234" spans="1:17" s="2" customFormat="1" x14ac:dyDescent="0.2">
      <c r="A234" s="15"/>
      <c r="G234" s="18"/>
      <c r="H234" s="18"/>
      <c r="I234" s="4"/>
      <c r="J234" s="4"/>
      <c r="K234" s="3"/>
      <c r="L234" s="3"/>
      <c r="M234" s="5"/>
      <c r="N234" s="3"/>
      <c r="P234" s="3"/>
      <c r="Q234" s="3"/>
    </row>
    <row r="235" spans="1:17" s="2" customFormat="1" x14ac:dyDescent="0.2">
      <c r="A235" s="15"/>
      <c r="G235" s="18"/>
      <c r="H235" s="18"/>
      <c r="I235" s="4"/>
      <c r="J235" s="4"/>
      <c r="K235" s="3"/>
      <c r="L235" s="3"/>
      <c r="M235" s="5"/>
      <c r="N235" s="3"/>
      <c r="P235" s="3"/>
      <c r="Q235" s="3"/>
    </row>
    <row r="236" spans="1:17" s="2" customFormat="1" x14ac:dyDescent="0.2">
      <c r="A236" s="15"/>
      <c r="G236" s="18"/>
      <c r="H236" s="18"/>
      <c r="I236" s="4"/>
      <c r="J236" s="4"/>
      <c r="K236" s="3"/>
      <c r="L236" s="3"/>
      <c r="M236" s="5"/>
      <c r="N236" s="3"/>
      <c r="P236" s="3"/>
      <c r="Q236" s="3"/>
    </row>
    <row r="237" spans="1:17" s="2" customFormat="1" x14ac:dyDescent="0.2">
      <c r="A237" s="15"/>
      <c r="G237" s="18"/>
      <c r="H237" s="18"/>
      <c r="I237" s="4"/>
      <c r="J237" s="4"/>
      <c r="K237" s="3"/>
      <c r="L237" s="3"/>
      <c r="M237" s="5"/>
      <c r="N237" s="3"/>
      <c r="P237" s="3"/>
      <c r="Q237" s="3"/>
    </row>
    <row r="238" spans="1:17" s="2" customFormat="1" x14ac:dyDescent="0.2">
      <c r="A238" s="15"/>
      <c r="G238" s="18"/>
      <c r="H238" s="18"/>
      <c r="I238" s="4"/>
      <c r="J238" s="4"/>
      <c r="K238" s="3"/>
      <c r="L238" s="3"/>
      <c r="M238" s="5"/>
      <c r="N238" s="3"/>
      <c r="P238" s="3"/>
      <c r="Q238" s="3"/>
    </row>
    <row r="239" spans="1:17" s="2" customFormat="1" x14ac:dyDescent="0.2">
      <c r="A239" s="15"/>
      <c r="G239" s="18"/>
      <c r="H239" s="18"/>
      <c r="I239" s="4"/>
      <c r="J239" s="4"/>
      <c r="K239" s="3"/>
      <c r="L239" s="3"/>
      <c r="M239" s="5"/>
      <c r="N239" s="3"/>
      <c r="P239" s="3"/>
      <c r="Q239" s="3"/>
    </row>
    <row r="240" spans="1:17" s="2" customFormat="1" x14ac:dyDescent="0.2">
      <c r="A240" s="15"/>
      <c r="G240" s="18"/>
      <c r="H240" s="18"/>
      <c r="I240" s="4"/>
      <c r="J240" s="4"/>
      <c r="K240" s="3"/>
      <c r="L240" s="3"/>
      <c r="M240" s="5"/>
      <c r="N240" s="3"/>
      <c r="P240" s="3"/>
      <c r="Q240" s="3"/>
    </row>
    <row r="241" spans="1:17" s="2" customFormat="1" x14ac:dyDescent="0.2">
      <c r="A241" s="15"/>
      <c r="G241" s="18"/>
      <c r="H241" s="18"/>
      <c r="I241" s="4"/>
      <c r="J241" s="4"/>
      <c r="K241" s="3"/>
      <c r="L241" s="3"/>
      <c r="M241" s="5"/>
      <c r="N241" s="3"/>
      <c r="P241" s="3"/>
      <c r="Q241" s="3"/>
    </row>
    <row r="242" spans="1:17" s="2" customFormat="1" x14ac:dyDescent="0.2">
      <c r="A242" s="15"/>
      <c r="G242" s="18"/>
      <c r="H242" s="18"/>
      <c r="I242" s="4"/>
      <c r="J242" s="4"/>
      <c r="K242" s="3"/>
      <c r="L242" s="3"/>
      <c r="M242" s="5"/>
      <c r="N242" s="3"/>
      <c r="P242" s="3"/>
      <c r="Q242" s="3"/>
    </row>
    <row r="243" spans="1:17" s="2" customFormat="1" x14ac:dyDescent="0.2">
      <c r="A243" s="15"/>
      <c r="G243" s="18"/>
      <c r="H243" s="18"/>
      <c r="I243" s="4"/>
      <c r="J243" s="4"/>
      <c r="K243" s="3"/>
      <c r="L243" s="3"/>
      <c r="M243" s="5"/>
      <c r="N243" s="3"/>
      <c r="P243" s="3"/>
      <c r="Q243" s="3"/>
    </row>
    <row r="244" spans="1:17" s="2" customFormat="1" x14ac:dyDescent="0.2">
      <c r="A244" s="15"/>
      <c r="G244" s="18"/>
      <c r="H244" s="18"/>
      <c r="I244" s="4"/>
      <c r="J244" s="4"/>
      <c r="K244" s="3"/>
      <c r="L244" s="3"/>
      <c r="M244" s="5"/>
      <c r="N244" s="3"/>
      <c r="P244" s="3"/>
      <c r="Q244" s="3"/>
    </row>
    <row r="245" spans="1:17" s="2" customFormat="1" x14ac:dyDescent="0.2">
      <c r="A245" s="15"/>
      <c r="G245" s="18"/>
      <c r="H245" s="18"/>
      <c r="I245" s="4"/>
      <c r="J245" s="4"/>
      <c r="K245" s="3"/>
      <c r="L245" s="3"/>
      <c r="M245" s="5"/>
      <c r="N245" s="3"/>
      <c r="P245" s="3"/>
      <c r="Q245" s="3"/>
    </row>
    <row r="246" spans="1:17" s="2" customFormat="1" x14ac:dyDescent="0.2">
      <c r="A246" s="15"/>
      <c r="G246" s="18"/>
      <c r="H246" s="18"/>
      <c r="I246" s="4"/>
      <c r="J246" s="4"/>
      <c r="K246" s="3"/>
      <c r="L246" s="3"/>
      <c r="M246" s="5"/>
      <c r="N246" s="3"/>
      <c r="P246" s="3"/>
      <c r="Q246" s="3"/>
    </row>
    <row r="247" spans="1:17" s="2" customFormat="1" x14ac:dyDescent="0.2">
      <c r="A247" s="15"/>
      <c r="G247" s="18"/>
      <c r="H247" s="18"/>
      <c r="I247" s="4"/>
      <c r="J247" s="4"/>
      <c r="K247" s="3"/>
      <c r="L247" s="3"/>
      <c r="M247" s="5"/>
      <c r="N247" s="3"/>
      <c r="P247" s="3"/>
      <c r="Q247" s="3"/>
    </row>
    <row r="248" spans="1:17" s="2" customFormat="1" x14ac:dyDescent="0.2">
      <c r="A248" s="15"/>
      <c r="G248" s="18"/>
      <c r="H248" s="18"/>
      <c r="I248" s="4"/>
      <c r="J248" s="4"/>
      <c r="K248" s="3"/>
      <c r="L248" s="3"/>
      <c r="M248" s="5"/>
      <c r="N248" s="3"/>
      <c r="P248" s="3"/>
      <c r="Q248" s="3"/>
    </row>
    <row r="249" spans="1:17" s="2" customFormat="1" x14ac:dyDescent="0.2">
      <c r="A249" s="15"/>
      <c r="G249" s="18"/>
      <c r="H249" s="18"/>
      <c r="I249" s="4"/>
      <c r="J249" s="4"/>
      <c r="K249" s="3"/>
      <c r="L249" s="3"/>
      <c r="M249" s="5"/>
      <c r="N249" s="3"/>
      <c r="P249" s="3"/>
      <c r="Q249" s="3"/>
    </row>
    <row r="250" spans="1:17" s="2" customFormat="1" x14ac:dyDescent="0.2">
      <c r="A250" s="15"/>
      <c r="G250" s="18"/>
      <c r="H250" s="18"/>
      <c r="I250" s="4"/>
      <c r="J250" s="4"/>
      <c r="K250" s="3"/>
      <c r="L250" s="3"/>
      <c r="M250" s="5"/>
      <c r="N250" s="3"/>
      <c r="P250" s="3"/>
      <c r="Q250" s="3"/>
    </row>
    <row r="251" spans="1:17" s="2" customFormat="1" x14ac:dyDescent="0.2">
      <c r="A251" s="15"/>
      <c r="G251" s="18"/>
      <c r="H251" s="18"/>
      <c r="I251" s="4"/>
      <c r="J251" s="4"/>
      <c r="K251" s="3"/>
      <c r="L251" s="3"/>
      <c r="M251" s="5"/>
      <c r="N251" s="3"/>
      <c r="P251" s="3"/>
      <c r="Q251" s="3"/>
    </row>
    <row r="252" spans="1:17" s="2" customFormat="1" x14ac:dyDescent="0.2">
      <c r="A252" s="15"/>
      <c r="G252" s="18"/>
      <c r="H252" s="18"/>
      <c r="I252" s="4"/>
      <c r="J252" s="4"/>
      <c r="K252" s="3"/>
      <c r="L252" s="3"/>
      <c r="M252" s="5"/>
      <c r="N252" s="3"/>
      <c r="P252" s="3"/>
      <c r="Q252" s="3"/>
    </row>
    <row r="253" spans="1:17" s="2" customFormat="1" x14ac:dyDescent="0.2">
      <c r="A253" s="15"/>
      <c r="G253" s="18"/>
      <c r="H253" s="18"/>
      <c r="I253" s="4"/>
      <c r="J253" s="4"/>
      <c r="K253" s="3"/>
      <c r="L253" s="3"/>
      <c r="M253" s="5"/>
      <c r="N253" s="3"/>
      <c r="P253" s="3"/>
      <c r="Q253" s="3"/>
    </row>
    <row r="254" spans="1:17" s="2" customFormat="1" x14ac:dyDescent="0.2">
      <c r="A254" s="15"/>
      <c r="G254" s="18"/>
      <c r="H254" s="18"/>
      <c r="I254" s="4"/>
      <c r="J254" s="4"/>
      <c r="K254" s="3"/>
      <c r="L254" s="3"/>
      <c r="M254" s="5"/>
      <c r="N254" s="3"/>
      <c r="P254" s="3"/>
      <c r="Q254" s="3"/>
    </row>
    <row r="255" spans="1:17" s="2" customFormat="1" x14ac:dyDescent="0.2">
      <c r="A255" s="15"/>
      <c r="G255" s="18"/>
      <c r="H255" s="18"/>
      <c r="I255" s="4"/>
      <c r="J255" s="4"/>
      <c r="K255" s="3"/>
      <c r="L255" s="3"/>
      <c r="M255" s="5"/>
      <c r="N255" s="3"/>
      <c r="P255" s="3"/>
      <c r="Q255" s="3"/>
    </row>
    <row r="256" spans="1:17" s="2" customFormat="1" x14ac:dyDescent="0.2">
      <c r="A256" s="15"/>
      <c r="G256" s="18"/>
      <c r="H256" s="18"/>
      <c r="I256" s="4"/>
      <c r="J256" s="4"/>
      <c r="K256" s="3"/>
      <c r="L256" s="3"/>
      <c r="M256" s="5"/>
      <c r="N256" s="3"/>
      <c r="P256" s="3"/>
      <c r="Q256" s="3"/>
    </row>
    <row r="257" spans="1:17" s="2" customFormat="1" x14ac:dyDescent="0.2">
      <c r="A257" s="15"/>
      <c r="G257" s="18"/>
      <c r="H257" s="18"/>
      <c r="I257" s="4"/>
      <c r="J257" s="4"/>
      <c r="K257" s="3"/>
      <c r="L257" s="3"/>
      <c r="M257" s="5"/>
      <c r="N257" s="3"/>
      <c r="P257" s="3"/>
      <c r="Q257" s="3"/>
    </row>
    <row r="258" spans="1:17" s="2" customFormat="1" x14ac:dyDescent="0.2">
      <c r="A258" s="15"/>
      <c r="G258" s="18"/>
      <c r="H258" s="18"/>
      <c r="I258" s="4"/>
      <c r="J258" s="4"/>
      <c r="K258" s="3"/>
      <c r="L258" s="3"/>
      <c r="M258" s="5"/>
      <c r="N258" s="3"/>
      <c r="P258" s="3"/>
      <c r="Q258" s="3"/>
    </row>
    <row r="259" spans="1:17" s="2" customFormat="1" x14ac:dyDescent="0.2">
      <c r="A259" s="15"/>
      <c r="G259" s="18"/>
      <c r="H259" s="18"/>
      <c r="I259" s="4"/>
      <c r="J259" s="4"/>
      <c r="K259" s="3"/>
      <c r="L259" s="3"/>
      <c r="M259" s="5"/>
      <c r="N259" s="3"/>
      <c r="P259" s="3"/>
      <c r="Q259" s="3"/>
    </row>
    <row r="260" spans="1:17" s="2" customFormat="1" x14ac:dyDescent="0.2">
      <c r="A260" s="15"/>
      <c r="G260" s="18"/>
      <c r="H260" s="18"/>
      <c r="I260" s="4"/>
      <c r="J260" s="4"/>
      <c r="K260" s="3"/>
      <c r="L260" s="3"/>
      <c r="M260" s="5"/>
      <c r="N260" s="3"/>
      <c r="P260" s="3"/>
      <c r="Q260" s="3"/>
    </row>
    <row r="261" spans="1:17" s="2" customFormat="1" x14ac:dyDescent="0.2">
      <c r="A261" s="15"/>
      <c r="G261" s="18"/>
      <c r="H261" s="18"/>
      <c r="I261" s="4"/>
      <c r="J261" s="4"/>
      <c r="K261" s="3"/>
      <c r="L261" s="3"/>
      <c r="M261" s="5"/>
      <c r="N261" s="3"/>
      <c r="P261" s="3"/>
      <c r="Q261" s="3"/>
    </row>
    <row r="262" spans="1:17" s="2" customFormat="1" x14ac:dyDescent="0.2">
      <c r="A262" s="15"/>
      <c r="G262" s="18"/>
      <c r="H262" s="18"/>
      <c r="I262" s="4"/>
      <c r="J262" s="4"/>
      <c r="K262" s="3"/>
      <c r="L262" s="3"/>
      <c r="M262" s="5"/>
      <c r="N262" s="3"/>
      <c r="P262" s="3"/>
      <c r="Q262" s="3"/>
    </row>
    <row r="263" spans="1:17" s="2" customFormat="1" x14ac:dyDescent="0.2">
      <c r="A263" s="15"/>
      <c r="G263" s="18"/>
      <c r="H263" s="18"/>
      <c r="I263" s="4"/>
      <c r="J263" s="4"/>
      <c r="K263" s="3"/>
      <c r="L263" s="3"/>
      <c r="M263" s="5"/>
      <c r="N263" s="3"/>
      <c r="P263" s="3"/>
      <c r="Q263" s="3"/>
    </row>
    <row r="264" spans="1:17" s="2" customFormat="1" x14ac:dyDescent="0.2">
      <c r="A264" s="15"/>
      <c r="G264" s="18"/>
      <c r="H264" s="18"/>
      <c r="I264" s="4"/>
      <c r="J264" s="4"/>
      <c r="K264" s="3"/>
      <c r="L264" s="3"/>
      <c r="M264" s="5"/>
      <c r="N264" s="3"/>
      <c r="P264" s="3"/>
      <c r="Q264" s="3"/>
    </row>
    <row r="265" spans="1:17" s="2" customFormat="1" x14ac:dyDescent="0.2">
      <c r="A265" s="15"/>
      <c r="G265" s="18"/>
      <c r="H265" s="18"/>
      <c r="I265" s="4"/>
      <c r="J265" s="4"/>
      <c r="K265" s="3"/>
      <c r="L265" s="3"/>
      <c r="M265" s="5"/>
      <c r="N265" s="3"/>
      <c r="P265" s="3"/>
      <c r="Q265" s="3"/>
    </row>
    <row r="266" spans="1:17" s="2" customFormat="1" x14ac:dyDescent="0.2">
      <c r="A266" s="15"/>
      <c r="G266" s="18"/>
      <c r="H266" s="18"/>
      <c r="I266" s="4"/>
      <c r="J266" s="4"/>
      <c r="K266" s="3"/>
      <c r="L266" s="3"/>
      <c r="M266" s="5"/>
      <c r="N266" s="3"/>
      <c r="P266" s="3"/>
      <c r="Q266" s="3"/>
    </row>
    <row r="267" spans="1:17" s="2" customFormat="1" x14ac:dyDescent="0.2">
      <c r="A267" s="15"/>
      <c r="G267" s="18"/>
      <c r="H267" s="18"/>
      <c r="I267" s="4"/>
      <c r="J267" s="4"/>
      <c r="K267" s="3"/>
      <c r="L267" s="3"/>
      <c r="M267" s="5"/>
      <c r="N267" s="3"/>
      <c r="P267" s="3"/>
      <c r="Q267" s="3"/>
    </row>
    <row r="268" spans="1:17" s="2" customFormat="1" x14ac:dyDescent="0.2">
      <c r="A268" s="15"/>
      <c r="G268" s="18"/>
      <c r="H268" s="18"/>
      <c r="I268" s="4"/>
      <c r="J268" s="4"/>
      <c r="K268" s="3"/>
      <c r="L268" s="3"/>
      <c r="M268" s="5"/>
      <c r="N268" s="3"/>
      <c r="P268" s="3"/>
      <c r="Q268" s="3"/>
    </row>
    <row r="269" spans="1:17" s="2" customFormat="1" x14ac:dyDescent="0.2">
      <c r="A269" s="15"/>
      <c r="G269" s="18"/>
      <c r="H269" s="18"/>
      <c r="I269" s="4"/>
      <c r="J269" s="4"/>
      <c r="K269" s="3"/>
      <c r="L269" s="3"/>
      <c r="M269" s="5"/>
      <c r="N269" s="3"/>
      <c r="P269" s="3"/>
      <c r="Q269" s="3"/>
    </row>
    <row r="270" spans="1:17" s="2" customFormat="1" x14ac:dyDescent="0.2">
      <c r="A270" s="15"/>
      <c r="G270" s="18"/>
      <c r="H270" s="18"/>
      <c r="I270" s="4"/>
      <c r="J270" s="4"/>
      <c r="K270" s="3"/>
      <c r="L270" s="3"/>
      <c r="M270" s="5"/>
      <c r="N270" s="3"/>
      <c r="P270" s="3"/>
      <c r="Q270" s="3"/>
    </row>
    <row r="271" spans="1:17" s="2" customFormat="1" x14ac:dyDescent="0.2">
      <c r="A271" s="15"/>
      <c r="G271" s="18"/>
      <c r="H271" s="18"/>
      <c r="I271" s="4"/>
      <c r="J271" s="4"/>
      <c r="K271" s="3"/>
      <c r="L271" s="3"/>
      <c r="M271" s="5"/>
      <c r="N271" s="3"/>
      <c r="P271" s="3"/>
      <c r="Q271" s="3"/>
    </row>
    <row r="272" spans="1:17" s="2" customFormat="1" x14ac:dyDescent="0.2">
      <c r="A272" s="15"/>
      <c r="G272" s="18"/>
      <c r="H272" s="18"/>
      <c r="I272" s="4"/>
      <c r="J272" s="4"/>
      <c r="K272" s="3"/>
      <c r="L272" s="3"/>
      <c r="M272" s="5"/>
      <c r="N272" s="3"/>
      <c r="P272" s="3"/>
      <c r="Q272" s="3"/>
    </row>
    <row r="273" spans="1:17" s="2" customFormat="1" x14ac:dyDescent="0.2">
      <c r="A273" s="15"/>
      <c r="G273" s="18"/>
      <c r="H273" s="18"/>
      <c r="I273" s="4"/>
      <c r="J273" s="4"/>
      <c r="K273" s="3"/>
      <c r="L273" s="3"/>
      <c r="M273" s="5"/>
      <c r="N273" s="3"/>
      <c r="P273" s="3"/>
      <c r="Q273" s="3"/>
    </row>
    <row r="274" spans="1:17" s="2" customFormat="1" x14ac:dyDescent="0.2">
      <c r="A274" s="15"/>
      <c r="G274" s="18"/>
      <c r="H274" s="18"/>
      <c r="I274" s="4"/>
      <c r="J274" s="4"/>
      <c r="K274" s="3"/>
      <c r="L274" s="3"/>
      <c r="M274" s="5"/>
      <c r="N274" s="3"/>
      <c r="P274" s="3"/>
      <c r="Q274" s="3"/>
    </row>
    <row r="275" spans="1:17" s="2" customFormat="1" x14ac:dyDescent="0.2">
      <c r="A275" s="15"/>
      <c r="G275" s="18"/>
      <c r="H275" s="18"/>
      <c r="I275" s="4"/>
      <c r="J275" s="4"/>
      <c r="K275" s="3"/>
      <c r="L275" s="3"/>
      <c r="M275" s="5"/>
      <c r="N275" s="3"/>
      <c r="P275" s="3"/>
      <c r="Q275" s="3"/>
    </row>
    <row r="276" spans="1:17" s="2" customFormat="1" x14ac:dyDescent="0.2">
      <c r="A276" s="15"/>
      <c r="G276" s="18"/>
      <c r="H276" s="18"/>
      <c r="I276" s="4"/>
      <c r="J276" s="4"/>
      <c r="K276" s="3"/>
      <c r="L276" s="3"/>
      <c r="M276" s="5"/>
      <c r="N276" s="3"/>
      <c r="P276" s="3"/>
      <c r="Q276" s="3"/>
    </row>
    <row r="277" spans="1:17" s="2" customFormat="1" x14ac:dyDescent="0.2">
      <c r="A277" s="15"/>
      <c r="G277" s="18"/>
      <c r="H277" s="18"/>
      <c r="I277" s="4"/>
      <c r="J277" s="4"/>
      <c r="K277" s="3"/>
      <c r="L277" s="3"/>
      <c r="M277" s="5"/>
      <c r="N277" s="3"/>
      <c r="P277" s="3"/>
      <c r="Q277" s="3"/>
    </row>
    <row r="278" spans="1:17" s="2" customFormat="1" x14ac:dyDescent="0.2">
      <c r="A278" s="15"/>
      <c r="G278" s="18"/>
      <c r="H278" s="18"/>
      <c r="I278" s="4"/>
      <c r="J278" s="4"/>
      <c r="K278" s="3"/>
      <c r="L278" s="3"/>
      <c r="M278" s="5"/>
      <c r="N278" s="3"/>
      <c r="P278" s="3"/>
      <c r="Q278" s="3"/>
    </row>
    <row r="279" spans="1:17" s="2" customFormat="1" x14ac:dyDescent="0.2">
      <c r="A279" s="15"/>
      <c r="G279" s="18"/>
      <c r="H279" s="18"/>
      <c r="I279" s="4"/>
      <c r="J279" s="4"/>
      <c r="K279" s="3"/>
      <c r="L279" s="3"/>
      <c r="M279" s="5"/>
      <c r="N279" s="3"/>
      <c r="P279" s="3"/>
      <c r="Q279" s="3"/>
    </row>
    <row r="280" spans="1:17" s="2" customFormat="1" x14ac:dyDescent="0.2">
      <c r="A280" s="15"/>
      <c r="G280" s="18"/>
      <c r="H280" s="18"/>
      <c r="I280" s="4"/>
      <c r="J280" s="4"/>
      <c r="K280" s="3"/>
      <c r="L280" s="3"/>
      <c r="M280" s="5"/>
      <c r="N280" s="3"/>
      <c r="P280" s="3"/>
      <c r="Q280" s="3"/>
    </row>
    <row r="281" spans="1:17" s="2" customFormat="1" x14ac:dyDescent="0.2">
      <c r="A281" s="15"/>
      <c r="G281" s="18"/>
      <c r="H281" s="18"/>
      <c r="I281" s="4"/>
      <c r="J281" s="4"/>
      <c r="K281" s="3"/>
      <c r="L281" s="3"/>
      <c r="M281" s="5"/>
      <c r="N281" s="3"/>
      <c r="P281" s="3"/>
      <c r="Q281" s="3"/>
    </row>
    <row r="282" spans="1:17" s="2" customFormat="1" x14ac:dyDescent="0.2">
      <c r="A282" s="15"/>
      <c r="G282" s="18"/>
      <c r="H282" s="18"/>
      <c r="I282" s="4"/>
      <c r="J282" s="4"/>
      <c r="K282" s="3"/>
      <c r="L282" s="3"/>
      <c r="M282" s="5"/>
      <c r="N282" s="3"/>
      <c r="P282" s="3"/>
      <c r="Q282" s="3"/>
    </row>
    <row r="283" spans="1:17" s="2" customFormat="1" x14ac:dyDescent="0.2">
      <c r="A283" s="15"/>
      <c r="G283" s="18"/>
      <c r="H283" s="18"/>
      <c r="I283" s="4"/>
      <c r="J283" s="4"/>
      <c r="K283" s="3"/>
      <c r="L283" s="3"/>
      <c r="M283" s="5"/>
      <c r="N283" s="3"/>
      <c r="P283" s="3"/>
      <c r="Q283" s="3"/>
    </row>
    <row r="284" spans="1:17" s="2" customFormat="1" x14ac:dyDescent="0.2">
      <c r="A284" s="15"/>
      <c r="G284" s="18"/>
      <c r="H284" s="18"/>
      <c r="I284" s="4"/>
      <c r="J284" s="4"/>
      <c r="K284" s="3"/>
      <c r="L284" s="3"/>
      <c r="M284" s="5"/>
      <c r="N284" s="3"/>
      <c r="P284" s="3"/>
      <c r="Q284" s="3"/>
    </row>
    <row r="285" spans="1:17" s="2" customFormat="1" x14ac:dyDescent="0.2">
      <c r="A285" s="15"/>
      <c r="G285" s="18"/>
      <c r="H285" s="18"/>
      <c r="I285" s="4"/>
      <c r="J285" s="4"/>
      <c r="K285" s="3"/>
      <c r="L285" s="3"/>
      <c r="M285" s="5"/>
      <c r="N285" s="3"/>
      <c r="P285" s="3"/>
      <c r="Q285" s="3"/>
    </row>
    <row r="286" spans="1:17" s="2" customFormat="1" x14ac:dyDescent="0.2">
      <c r="A286" s="15"/>
      <c r="G286" s="18"/>
      <c r="H286" s="18"/>
      <c r="I286" s="4"/>
      <c r="J286" s="4"/>
      <c r="K286" s="3"/>
      <c r="L286" s="3"/>
      <c r="M286" s="5"/>
      <c r="N286" s="3"/>
      <c r="P286" s="3"/>
      <c r="Q286" s="3"/>
    </row>
    <row r="287" spans="1:17" s="2" customFormat="1" x14ac:dyDescent="0.2">
      <c r="A287" s="15"/>
      <c r="G287" s="18"/>
      <c r="H287" s="18"/>
      <c r="I287" s="4"/>
      <c r="J287" s="4"/>
      <c r="K287" s="3"/>
      <c r="L287" s="3"/>
      <c r="M287" s="5"/>
      <c r="N287" s="3"/>
      <c r="P287" s="3"/>
      <c r="Q287" s="3"/>
    </row>
    <row r="288" spans="1:17" s="2" customFormat="1" x14ac:dyDescent="0.2">
      <c r="A288" s="15"/>
      <c r="G288" s="18"/>
      <c r="H288" s="18"/>
      <c r="I288" s="4"/>
      <c r="J288" s="4"/>
      <c r="K288" s="3"/>
      <c r="L288" s="3"/>
      <c r="M288" s="5"/>
      <c r="N288" s="3"/>
      <c r="P288" s="3"/>
      <c r="Q288" s="3"/>
    </row>
    <row r="289" spans="1:17" s="2" customFormat="1" x14ac:dyDescent="0.2">
      <c r="A289" s="15"/>
      <c r="G289" s="18"/>
      <c r="H289" s="18"/>
      <c r="I289" s="4"/>
      <c r="J289" s="4"/>
      <c r="K289" s="3"/>
      <c r="L289" s="3"/>
      <c r="M289" s="5"/>
      <c r="N289" s="3"/>
      <c r="P289" s="3"/>
      <c r="Q289" s="3"/>
    </row>
    <row r="290" spans="1:17" s="2" customFormat="1" x14ac:dyDescent="0.2">
      <c r="A290" s="15"/>
      <c r="G290" s="18"/>
      <c r="H290" s="18"/>
      <c r="I290" s="4"/>
      <c r="J290" s="4"/>
      <c r="K290" s="3"/>
      <c r="L290" s="3"/>
      <c r="M290" s="5"/>
      <c r="N290" s="3"/>
      <c r="P290" s="3"/>
      <c r="Q290" s="3"/>
    </row>
    <row r="291" spans="1:17" s="2" customFormat="1" x14ac:dyDescent="0.2">
      <c r="A291" s="15"/>
      <c r="G291" s="18"/>
      <c r="H291" s="18"/>
      <c r="I291" s="4"/>
      <c r="J291" s="4"/>
      <c r="K291" s="3"/>
      <c r="L291" s="3"/>
      <c r="M291" s="5"/>
      <c r="N291" s="3"/>
      <c r="P291" s="3"/>
      <c r="Q291" s="3"/>
    </row>
    <row r="292" spans="1:17" s="2" customFormat="1" x14ac:dyDescent="0.2">
      <c r="A292" s="15"/>
      <c r="G292" s="18"/>
      <c r="H292" s="18"/>
      <c r="I292" s="4"/>
      <c r="J292" s="4"/>
      <c r="K292" s="3"/>
      <c r="L292" s="3"/>
      <c r="M292" s="5"/>
      <c r="N292" s="3"/>
      <c r="P292" s="3"/>
      <c r="Q292" s="3"/>
    </row>
    <row r="293" spans="1:17" s="2" customFormat="1" x14ac:dyDescent="0.2">
      <c r="A293" s="15"/>
      <c r="G293" s="18"/>
      <c r="H293" s="18"/>
      <c r="I293" s="4"/>
      <c r="J293" s="4"/>
      <c r="K293" s="3"/>
      <c r="L293" s="3"/>
      <c r="M293" s="5"/>
      <c r="N293" s="3"/>
      <c r="P293" s="3"/>
      <c r="Q293" s="3"/>
    </row>
    <row r="294" spans="1:17" s="2" customFormat="1" x14ac:dyDescent="0.2">
      <c r="A294" s="15"/>
      <c r="G294" s="18"/>
      <c r="H294" s="18"/>
      <c r="I294" s="4"/>
      <c r="J294" s="4"/>
      <c r="K294" s="3"/>
      <c r="L294" s="3"/>
      <c r="M294" s="5"/>
      <c r="N294" s="3"/>
      <c r="P294" s="3"/>
      <c r="Q294" s="3"/>
    </row>
    <row r="295" spans="1:17" s="2" customFormat="1" x14ac:dyDescent="0.2">
      <c r="A295" s="15"/>
      <c r="G295" s="18"/>
      <c r="H295" s="18"/>
      <c r="I295" s="4"/>
      <c r="J295" s="4"/>
      <c r="K295" s="3"/>
      <c r="L295" s="3"/>
      <c r="M295" s="5"/>
      <c r="N295" s="3"/>
      <c r="P295" s="3"/>
      <c r="Q295" s="3"/>
    </row>
    <row r="296" spans="1:17" s="2" customFormat="1" x14ac:dyDescent="0.2">
      <c r="A296" s="15"/>
      <c r="G296" s="18"/>
      <c r="H296" s="18"/>
      <c r="I296" s="4"/>
      <c r="J296" s="4"/>
      <c r="K296" s="3"/>
      <c r="L296" s="3"/>
      <c r="M296" s="5"/>
      <c r="N296" s="3"/>
      <c r="P296" s="3"/>
      <c r="Q296" s="3"/>
    </row>
    <row r="297" spans="1:17" s="2" customFormat="1" x14ac:dyDescent="0.2">
      <c r="A297" s="15"/>
      <c r="G297" s="18"/>
      <c r="H297" s="18"/>
      <c r="I297" s="4"/>
      <c r="J297" s="4"/>
      <c r="K297" s="3"/>
      <c r="L297" s="3"/>
      <c r="M297" s="5"/>
      <c r="N297" s="3"/>
      <c r="P297" s="3"/>
      <c r="Q297" s="3"/>
    </row>
    <row r="298" spans="1:17" s="2" customFormat="1" x14ac:dyDescent="0.2">
      <c r="A298" s="15"/>
      <c r="G298" s="18"/>
      <c r="H298" s="18"/>
      <c r="I298" s="4"/>
      <c r="J298" s="4"/>
      <c r="K298" s="3"/>
      <c r="L298" s="3"/>
      <c r="M298" s="5"/>
      <c r="N298" s="3"/>
      <c r="P298" s="3"/>
      <c r="Q298" s="3"/>
    </row>
    <row r="299" spans="1:17" s="2" customFormat="1" x14ac:dyDescent="0.2">
      <c r="A299" s="15"/>
      <c r="G299" s="18"/>
      <c r="H299" s="18"/>
      <c r="I299" s="4"/>
      <c r="J299" s="4"/>
      <c r="K299" s="3"/>
      <c r="L299" s="3"/>
      <c r="M299" s="5"/>
      <c r="N299" s="3"/>
      <c r="P299" s="3"/>
      <c r="Q299" s="3"/>
    </row>
    <row r="300" spans="1:17" s="2" customFormat="1" x14ac:dyDescent="0.2">
      <c r="A300" s="15"/>
      <c r="G300" s="18"/>
      <c r="H300" s="18"/>
      <c r="I300" s="4"/>
      <c r="J300" s="4"/>
      <c r="K300" s="3"/>
      <c r="L300" s="3"/>
      <c r="M300" s="5"/>
      <c r="N300" s="3"/>
      <c r="P300" s="3"/>
      <c r="Q300" s="3"/>
    </row>
    <row r="301" spans="1:17" s="2" customFormat="1" x14ac:dyDescent="0.2">
      <c r="A301" s="15"/>
      <c r="G301" s="18"/>
      <c r="H301" s="18"/>
      <c r="I301" s="4"/>
      <c r="J301" s="4"/>
      <c r="K301" s="3"/>
      <c r="L301" s="3"/>
      <c r="M301" s="5"/>
      <c r="N301" s="3"/>
      <c r="P301" s="3"/>
      <c r="Q301" s="3"/>
    </row>
    <row r="302" spans="1:17" s="2" customFormat="1" x14ac:dyDescent="0.2">
      <c r="A302" s="15"/>
      <c r="G302" s="18"/>
      <c r="H302" s="18"/>
      <c r="I302" s="4"/>
      <c r="J302" s="4"/>
      <c r="K302" s="3"/>
      <c r="L302" s="3"/>
      <c r="M302" s="5"/>
      <c r="N302" s="3"/>
      <c r="P302" s="3"/>
      <c r="Q302" s="3"/>
    </row>
    <row r="303" spans="1:17" s="2" customFormat="1" x14ac:dyDescent="0.2">
      <c r="A303" s="15"/>
      <c r="G303" s="18"/>
      <c r="H303" s="18"/>
      <c r="I303" s="4"/>
      <c r="J303" s="4"/>
      <c r="K303" s="3"/>
      <c r="L303" s="3"/>
      <c r="M303" s="5"/>
      <c r="N303" s="3"/>
      <c r="P303" s="3"/>
      <c r="Q303" s="3"/>
    </row>
    <row r="304" spans="1:17" s="2" customFormat="1" x14ac:dyDescent="0.2">
      <c r="A304" s="15"/>
      <c r="G304" s="18"/>
      <c r="H304" s="18"/>
      <c r="I304" s="4"/>
      <c r="J304" s="4"/>
      <c r="K304" s="3"/>
      <c r="L304" s="3"/>
      <c r="M304" s="5"/>
      <c r="N304" s="3"/>
      <c r="P304" s="3"/>
      <c r="Q304" s="3"/>
    </row>
    <row r="305" spans="1:17" s="2" customFormat="1" x14ac:dyDescent="0.2">
      <c r="A305" s="15"/>
      <c r="G305" s="18"/>
      <c r="H305" s="18"/>
      <c r="I305" s="4"/>
      <c r="J305" s="4"/>
      <c r="K305" s="3"/>
      <c r="L305" s="3"/>
      <c r="M305" s="5"/>
      <c r="N305" s="3"/>
      <c r="P305" s="3"/>
      <c r="Q305" s="3"/>
    </row>
    <row r="306" spans="1:17" s="2" customFormat="1" x14ac:dyDescent="0.2">
      <c r="A306" s="15"/>
      <c r="G306" s="18"/>
      <c r="H306" s="18"/>
      <c r="I306" s="4"/>
      <c r="J306" s="4"/>
      <c r="K306" s="3"/>
      <c r="L306" s="3"/>
      <c r="M306" s="5"/>
      <c r="N306" s="3"/>
      <c r="P306" s="3"/>
      <c r="Q306" s="3"/>
    </row>
    <row r="307" spans="1:17" s="2" customFormat="1" x14ac:dyDescent="0.2">
      <c r="A307" s="15"/>
      <c r="G307" s="18"/>
      <c r="H307" s="18"/>
      <c r="I307" s="4"/>
      <c r="J307" s="4"/>
      <c r="K307" s="3"/>
      <c r="L307" s="3"/>
      <c r="M307" s="5"/>
      <c r="N307" s="3"/>
      <c r="P307" s="3"/>
      <c r="Q307" s="3"/>
    </row>
    <row r="308" spans="1:17" s="2" customFormat="1" x14ac:dyDescent="0.2">
      <c r="A308" s="15"/>
      <c r="G308" s="18"/>
      <c r="H308" s="18"/>
      <c r="I308" s="4"/>
      <c r="J308" s="4"/>
      <c r="K308" s="3"/>
      <c r="L308" s="3"/>
      <c r="M308" s="5"/>
      <c r="N308" s="3"/>
      <c r="P308" s="3"/>
      <c r="Q308" s="3"/>
    </row>
    <row r="309" spans="1:17" s="2" customFormat="1" x14ac:dyDescent="0.2">
      <c r="A309" s="15"/>
      <c r="G309" s="18"/>
      <c r="H309" s="18"/>
      <c r="I309" s="4"/>
      <c r="J309" s="4"/>
      <c r="K309" s="3"/>
      <c r="L309" s="3"/>
      <c r="M309" s="5"/>
      <c r="N309" s="3"/>
      <c r="P309" s="3"/>
      <c r="Q309" s="3"/>
    </row>
    <row r="310" spans="1:17" s="2" customFormat="1" x14ac:dyDescent="0.2">
      <c r="A310" s="15"/>
      <c r="G310" s="18"/>
      <c r="H310" s="18"/>
      <c r="I310" s="4"/>
      <c r="J310" s="4"/>
      <c r="K310" s="3"/>
      <c r="L310" s="3"/>
      <c r="M310" s="5"/>
      <c r="N310" s="3"/>
      <c r="P310" s="3"/>
      <c r="Q310" s="3"/>
    </row>
    <row r="311" spans="1:17" s="2" customFormat="1" x14ac:dyDescent="0.2">
      <c r="A311" s="15"/>
      <c r="G311" s="18"/>
      <c r="H311" s="18"/>
      <c r="I311" s="4"/>
      <c r="J311" s="4"/>
      <c r="K311" s="3"/>
      <c r="L311" s="3"/>
      <c r="M311" s="5"/>
      <c r="N311" s="3"/>
      <c r="P311" s="3"/>
      <c r="Q311" s="3"/>
    </row>
    <row r="312" spans="1:17" s="2" customFormat="1" x14ac:dyDescent="0.2">
      <c r="A312" s="15"/>
      <c r="G312" s="18"/>
      <c r="H312" s="18"/>
      <c r="I312" s="4"/>
      <c r="J312" s="4"/>
      <c r="K312" s="3"/>
      <c r="L312" s="3"/>
      <c r="M312" s="5"/>
      <c r="N312" s="3"/>
      <c r="P312" s="3"/>
      <c r="Q312" s="3"/>
    </row>
    <row r="313" spans="1:17" s="2" customFormat="1" x14ac:dyDescent="0.2">
      <c r="A313" s="15"/>
      <c r="G313" s="18"/>
      <c r="H313" s="18"/>
      <c r="I313" s="4"/>
      <c r="J313" s="4"/>
      <c r="K313" s="3"/>
      <c r="L313" s="3"/>
      <c r="M313" s="5"/>
      <c r="N313" s="3"/>
      <c r="P313" s="3"/>
      <c r="Q313" s="3"/>
    </row>
    <row r="314" spans="1:17" s="2" customFormat="1" x14ac:dyDescent="0.2">
      <c r="A314" s="15"/>
      <c r="G314" s="18"/>
      <c r="H314" s="18"/>
      <c r="I314" s="4"/>
      <c r="J314" s="4"/>
      <c r="K314" s="3"/>
      <c r="L314" s="3"/>
      <c r="M314" s="5"/>
      <c r="N314" s="3"/>
      <c r="P314" s="3"/>
      <c r="Q314" s="3"/>
    </row>
    <row r="315" spans="1:17" s="2" customFormat="1" x14ac:dyDescent="0.2">
      <c r="A315" s="15"/>
      <c r="G315" s="18"/>
      <c r="H315" s="18"/>
      <c r="I315" s="4"/>
      <c r="J315" s="4"/>
      <c r="K315" s="3"/>
      <c r="L315" s="3"/>
      <c r="M315" s="5"/>
      <c r="N315" s="3"/>
      <c r="P315" s="3"/>
      <c r="Q315" s="3"/>
    </row>
    <row r="316" spans="1:17" s="2" customFormat="1" x14ac:dyDescent="0.2">
      <c r="A316" s="15"/>
      <c r="G316" s="18"/>
      <c r="H316" s="18"/>
      <c r="I316" s="4"/>
      <c r="J316" s="4"/>
      <c r="K316" s="3"/>
      <c r="L316" s="3"/>
      <c r="M316" s="5"/>
      <c r="N316" s="3"/>
      <c r="P316" s="3"/>
      <c r="Q316" s="3"/>
    </row>
    <row r="317" spans="1:17" s="2" customFormat="1" x14ac:dyDescent="0.2">
      <c r="A317" s="15"/>
      <c r="G317" s="18"/>
      <c r="H317" s="18"/>
      <c r="I317" s="4"/>
      <c r="J317" s="4"/>
      <c r="K317" s="3"/>
      <c r="L317" s="3"/>
      <c r="M317" s="5"/>
      <c r="N317" s="3"/>
      <c r="P317" s="3"/>
      <c r="Q317" s="3"/>
    </row>
    <row r="318" spans="1:17" s="2" customFormat="1" x14ac:dyDescent="0.2">
      <c r="A318" s="15"/>
      <c r="G318" s="18"/>
      <c r="H318" s="18"/>
      <c r="I318" s="4"/>
      <c r="J318" s="4"/>
      <c r="K318" s="3"/>
      <c r="L318" s="3"/>
      <c r="M318" s="5"/>
      <c r="N318" s="3"/>
      <c r="P318" s="3"/>
      <c r="Q318" s="3"/>
    </row>
    <row r="319" spans="1:17" s="2" customFormat="1" x14ac:dyDescent="0.2">
      <c r="A319" s="15"/>
      <c r="G319" s="18"/>
      <c r="H319" s="18"/>
      <c r="I319" s="4"/>
      <c r="J319" s="4"/>
      <c r="K319" s="3"/>
      <c r="L319" s="3"/>
      <c r="M319" s="5"/>
      <c r="N319" s="3"/>
      <c r="P319" s="3"/>
      <c r="Q319" s="3"/>
    </row>
    <row r="320" spans="1:17" s="2" customFormat="1" x14ac:dyDescent="0.2">
      <c r="A320" s="15"/>
      <c r="G320" s="18"/>
      <c r="H320" s="18"/>
      <c r="I320" s="4"/>
      <c r="J320" s="4"/>
      <c r="K320" s="3"/>
      <c r="L320" s="3"/>
      <c r="M320" s="5"/>
      <c r="N320" s="3"/>
      <c r="P320" s="3"/>
      <c r="Q320" s="3"/>
    </row>
    <row r="321" spans="1:17" s="2" customFormat="1" x14ac:dyDescent="0.2">
      <c r="A321" s="15"/>
      <c r="G321" s="18"/>
      <c r="H321" s="18"/>
      <c r="I321" s="4"/>
      <c r="J321" s="4"/>
      <c r="K321" s="3"/>
      <c r="L321" s="3"/>
      <c r="M321" s="5"/>
      <c r="N321" s="3"/>
      <c r="P321" s="3"/>
      <c r="Q321" s="3"/>
    </row>
    <row r="322" spans="1:17" s="2" customFormat="1" x14ac:dyDescent="0.2">
      <c r="A322" s="15"/>
      <c r="G322" s="18"/>
      <c r="H322" s="18"/>
      <c r="I322" s="4"/>
      <c r="J322" s="4"/>
      <c r="K322" s="3"/>
      <c r="L322" s="3"/>
      <c r="M322" s="5"/>
      <c r="N322" s="3"/>
      <c r="P322" s="3"/>
      <c r="Q322" s="3"/>
    </row>
    <row r="323" spans="1:17" s="2" customFormat="1" x14ac:dyDescent="0.2">
      <c r="A323" s="15"/>
      <c r="G323" s="18"/>
      <c r="H323" s="18"/>
      <c r="I323" s="4"/>
      <c r="J323" s="4"/>
      <c r="K323" s="3"/>
      <c r="L323" s="3"/>
      <c r="M323" s="5"/>
      <c r="N323" s="3"/>
      <c r="P323" s="3"/>
      <c r="Q323" s="3"/>
    </row>
    <row r="324" spans="1:17" s="2" customFormat="1" x14ac:dyDescent="0.2">
      <c r="A324" s="15"/>
      <c r="G324" s="18"/>
      <c r="H324" s="18"/>
      <c r="I324" s="4"/>
      <c r="J324" s="4"/>
      <c r="K324" s="3"/>
      <c r="L324" s="3"/>
      <c r="M324" s="5"/>
      <c r="N324" s="3"/>
      <c r="P324" s="3"/>
      <c r="Q324" s="3"/>
    </row>
    <row r="325" spans="1:17" s="2" customFormat="1" x14ac:dyDescent="0.2">
      <c r="A325" s="15"/>
      <c r="G325" s="18"/>
      <c r="H325" s="18"/>
      <c r="I325" s="4"/>
      <c r="J325" s="4"/>
      <c r="K325" s="3"/>
      <c r="L325" s="3"/>
      <c r="M325" s="5"/>
      <c r="N325" s="3"/>
      <c r="P325" s="3"/>
      <c r="Q325" s="3"/>
    </row>
    <row r="326" spans="1:17" s="2" customFormat="1" x14ac:dyDescent="0.2">
      <c r="A326" s="15"/>
      <c r="G326" s="18"/>
      <c r="H326" s="18"/>
      <c r="I326" s="4"/>
      <c r="J326" s="4"/>
      <c r="K326" s="3"/>
      <c r="L326" s="3"/>
      <c r="M326" s="5"/>
      <c r="N326" s="3"/>
      <c r="P326" s="3"/>
      <c r="Q326" s="3"/>
    </row>
    <row r="327" spans="1:17" s="2" customFormat="1" x14ac:dyDescent="0.2">
      <c r="A327" s="15"/>
      <c r="G327" s="18"/>
      <c r="H327" s="18"/>
      <c r="I327" s="4"/>
      <c r="J327" s="4"/>
      <c r="K327" s="3"/>
      <c r="L327" s="3"/>
      <c r="M327" s="5"/>
      <c r="N327" s="3"/>
      <c r="P327" s="3"/>
      <c r="Q327" s="3"/>
    </row>
    <row r="328" spans="1:17" s="2" customFormat="1" x14ac:dyDescent="0.2">
      <c r="A328" s="15"/>
      <c r="G328" s="18"/>
      <c r="H328" s="18"/>
      <c r="I328" s="4"/>
      <c r="J328" s="4"/>
      <c r="K328" s="3"/>
      <c r="L328" s="3"/>
      <c r="M328" s="5"/>
      <c r="N328" s="3"/>
      <c r="P328" s="3"/>
      <c r="Q328" s="3"/>
    </row>
    <row r="329" spans="1:17" s="2" customFormat="1" x14ac:dyDescent="0.2">
      <c r="A329" s="15"/>
      <c r="G329" s="18"/>
      <c r="H329" s="18"/>
      <c r="I329" s="4"/>
      <c r="J329" s="4"/>
      <c r="K329" s="3"/>
      <c r="L329" s="3"/>
      <c r="M329" s="5"/>
      <c r="N329" s="3"/>
      <c r="P329" s="3"/>
      <c r="Q329" s="3"/>
    </row>
    <row r="330" spans="1:17" s="2" customFormat="1" x14ac:dyDescent="0.2">
      <c r="A330" s="15"/>
      <c r="G330" s="18"/>
      <c r="H330" s="18"/>
      <c r="I330" s="4"/>
      <c r="J330" s="4"/>
      <c r="K330" s="3"/>
      <c r="L330" s="3"/>
      <c r="M330" s="5"/>
      <c r="N330" s="3"/>
      <c r="P330" s="3"/>
      <c r="Q330" s="3"/>
    </row>
    <row r="331" spans="1:17" s="2" customFormat="1" x14ac:dyDescent="0.2">
      <c r="A331" s="15"/>
      <c r="G331" s="18"/>
      <c r="H331" s="18"/>
      <c r="I331" s="4"/>
      <c r="J331" s="4"/>
      <c r="K331" s="3"/>
      <c r="L331" s="3"/>
      <c r="M331" s="5"/>
      <c r="N331" s="3"/>
      <c r="P331" s="3"/>
      <c r="Q331" s="3"/>
    </row>
    <row r="332" spans="1:17" s="2" customFormat="1" x14ac:dyDescent="0.2">
      <c r="A332" s="15"/>
      <c r="G332" s="18"/>
      <c r="H332" s="18"/>
      <c r="I332" s="4"/>
      <c r="J332" s="4"/>
      <c r="K332" s="3"/>
      <c r="L332" s="3"/>
      <c r="M332" s="5"/>
      <c r="N332" s="3"/>
      <c r="P332" s="3"/>
      <c r="Q332" s="3"/>
    </row>
    <row r="333" spans="1:17" s="2" customFormat="1" x14ac:dyDescent="0.2">
      <c r="A333" s="15"/>
      <c r="G333" s="18"/>
      <c r="H333" s="18"/>
      <c r="I333" s="4"/>
      <c r="J333" s="4"/>
      <c r="K333" s="3"/>
      <c r="L333" s="3"/>
      <c r="M333" s="5"/>
      <c r="N333" s="3"/>
      <c r="P333" s="3"/>
      <c r="Q333" s="3"/>
    </row>
    <row r="334" spans="1:17" s="2" customFormat="1" x14ac:dyDescent="0.2">
      <c r="A334" s="15"/>
      <c r="G334" s="18"/>
      <c r="H334" s="18"/>
      <c r="I334" s="4"/>
      <c r="J334" s="4"/>
      <c r="K334" s="3"/>
      <c r="L334" s="3"/>
      <c r="M334" s="5"/>
      <c r="N334" s="3"/>
      <c r="P334" s="3"/>
      <c r="Q334" s="3"/>
    </row>
    <row r="335" spans="1:17" s="2" customFormat="1" x14ac:dyDescent="0.2">
      <c r="A335" s="15"/>
      <c r="G335" s="18"/>
      <c r="H335" s="18"/>
      <c r="I335" s="4"/>
      <c r="J335" s="4"/>
      <c r="K335" s="3"/>
      <c r="L335" s="3"/>
      <c r="M335" s="5"/>
      <c r="N335" s="3"/>
      <c r="P335" s="3"/>
      <c r="Q335" s="3"/>
    </row>
    <row r="336" spans="1:17" s="2" customFormat="1" x14ac:dyDescent="0.2">
      <c r="A336" s="15"/>
      <c r="G336" s="18"/>
      <c r="H336" s="18"/>
      <c r="I336" s="4"/>
      <c r="J336" s="4"/>
      <c r="K336" s="3"/>
      <c r="L336" s="3"/>
      <c r="M336" s="5"/>
      <c r="N336" s="3"/>
      <c r="P336" s="3"/>
      <c r="Q336" s="3"/>
    </row>
    <row r="337" spans="1:17" s="2" customFormat="1" x14ac:dyDescent="0.2">
      <c r="A337" s="15"/>
      <c r="G337" s="18"/>
      <c r="H337" s="18"/>
      <c r="I337" s="4"/>
      <c r="J337" s="4"/>
      <c r="K337" s="3"/>
      <c r="L337" s="3"/>
      <c r="M337" s="5"/>
      <c r="N337" s="3"/>
      <c r="P337" s="3"/>
      <c r="Q337" s="3"/>
    </row>
    <row r="338" spans="1:17" s="2" customFormat="1" x14ac:dyDescent="0.2">
      <c r="A338" s="15"/>
      <c r="G338" s="18"/>
      <c r="H338" s="18"/>
      <c r="I338" s="4"/>
      <c r="J338" s="4"/>
      <c r="K338" s="3"/>
      <c r="L338" s="3"/>
      <c r="M338" s="5"/>
      <c r="N338" s="3"/>
      <c r="P338" s="3"/>
      <c r="Q338" s="3"/>
    </row>
    <row r="339" spans="1:17" s="2" customFormat="1" x14ac:dyDescent="0.2">
      <c r="A339" s="15"/>
      <c r="G339" s="18"/>
      <c r="H339" s="18"/>
      <c r="I339" s="4"/>
      <c r="J339" s="4"/>
      <c r="K339" s="3"/>
      <c r="L339" s="3"/>
      <c r="M339" s="5"/>
      <c r="N339" s="3"/>
      <c r="P339" s="3"/>
      <c r="Q339" s="3"/>
    </row>
    <row r="340" spans="1:17" s="2" customFormat="1" x14ac:dyDescent="0.2">
      <c r="A340" s="15"/>
      <c r="G340" s="18"/>
      <c r="H340" s="18"/>
      <c r="I340" s="4"/>
      <c r="J340" s="4"/>
      <c r="K340" s="3"/>
      <c r="L340" s="3"/>
      <c r="M340" s="5"/>
      <c r="N340" s="3"/>
      <c r="P340" s="3"/>
      <c r="Q340" s="3"/>
    </row>
    <row r="341" spans="1:17" s="2" customFormat="1" x14ac:dyDescent="0.2">
      <c r="A341" s="15"/>
      <c r="G341" s="18"/>
      <c r="H341" s="18"/>
      <c r="I341" s="4"/>
      <c r="J341" s="4"/>
      <c r="K341" s="3"/>
      <c r="L341" s="3"/>
      <c r="M341" s="5"/>
      <c r="N341" s="3"/>
      <c r="P341" s="3"/>
      <c r="Q341" s="3"/>
    </row>
    <row r="342" spans="1:17" s="2" customFormat="1" x14ac:dyDescent="0.2">
      <c r="A342" s="15"/>
      <c r="G342" s="18"/>
      <c r="H342" s="18"/>
      <c r="I342" s="4"/>
      <c r="J342" s="4"/>
      <c r="K342" s="3"/>
      <c r="L342" s="3"/>
      <c r="M342" s="5"/>
      <c r="N342" s="3"/>
      <c r="P342" s="3"/>
      <c r="Q342" s="3"/>
    </row>
    <row r="343" spans="1:17" s="2" customFormat="1" x14ac:dyDescent="0.2">
      <c r="A343" s="15"/>
      <c r="G343" s="18"/>
      <c r="H343" s="18"/>
      <c r="I343" s="4"/>
      <c r="J343" s="4"/>
      <c r="K343" s="3"/>
      <c r="L343" s="3"/>
      <c r="M343" s="5"/>
      <c r="N343" s="3"/>
      <c r="P343" s="3"/>
      <c r="Q343" s="3"/>
    </row>
    <row r="344" spans="1:17" s="2" customFormat="1" x14ac:dyDescent="0.2">
      <c r="A344" s="15"/>
      <c r="G344" s="18"/>
      <c r="H344" s="18"/>
      <c r="I344" s="4"/>
      <c r="J344" s="4"/>
      <c r="K344" s="3"/>
      <c r="L344" s="3"/>
      <c r="M344" s="5"/>
      <c r="N344" s="3"/>
      <c r="P344" s="3"/>
      <c r="Q344" s="3"/>
    </row>
    <row r="345" spans="1:17" s="2" customFormat="1" x14ac:dyDescent="0.2">
      <c r="A345" s="15"/>
      <c r="G345" s="18"/>
      <c r="H345" s="18"/>
      <c r="I345" s="4"/>
      <c r="J345" s="4"/>
      <c r="K345" s="3"/>
      <c r="L345" s="3"/>
      <c r="M345" s="5"/>
      <c r="N345" s="3"/>
      <c r="P345" s="3"/>
      <c r="Q345" s="3"/>
    </row>
    <row r="346" spans="1:17" s="2" customFormat="1" x14ac:dyDescent="0.2">
      <c r="A346" s="15"/>
      <c r="G346" s="18"/>
      <c r="H346" s="18"/>
      <c r="I346" s="4"/>
      <c r="J346" s="4"/>
      <c r="K346" s="3"/>
      <c r="L346" s="3"/>
      <c r="M346" s="5"/>
      <c r="N346" s="3"/>
      <c r="P346" s="3"/>
      <c r="Q346" s="3"/>
    </row>
    <row r="347" spans="1:17" s="2" customFormat="1" x14ac:dyDescent="0.2">
      <c r="A347" s="15"/>
      <c r="G347" s="18"/>
      <c r="H347" s="18"/>
      <c r="I347" s="4"/>
      <c r="J347" s="4"/>
      <c r="K347" s="3"/>
      <c r="L347" s="3"/>
      <c r="M347" s="5"/>
      <c r="N347" s="3"/>
      <c r="P347" s="3"/>
      <c r="Q347" s="3"/>
    </row>
    <row r="348" spans="1:17" s="2" customFormat="1" x14ac:dyDescent="0.2">
      <c r="A348" s="15"/>
      <c r="G348" s="18"/>
      <c r="H348" s="18"/>
      <c r="I348" s="4"/>
      <c r="J348" s="4"/>
      <c r="K348" s="3"/>
      <c r="L348" s="3"/>
      <c r="M348" s="5"/>
      <c r="N348" s="3"/>
      <c r="P348" s="3"/>
      <c r="Q348" s="3"/>
    </row>
    <row r="349" spans="1:17" s="2" customFormat="1" x14ac:dyDescent="0.2">
      <c r="A349" s="15"/>
      <c r="G349" s="18"/>
      <c r="H349" s="18"/>
      <c r="I349" s="4"/>
      <c r="J349" s="4"/>
      <c r="K349" s="3"/>
      <c r="L349" s="3"/>
      <c r="M349" s="5"/>
      <c r="N349" s="3"/>
      <c r="P349" s="3"/>
      <c r="Q349" s="3"/>
    </row>
    <row r="350" spans="1:17" s="2" customFormat="1" x14ac:dyDescent="0.2">
      <c r="A350" s="15"/>
      <c r="G350" s="18"/>
      <c r="H350" s="18"/>
      <c r="I350" s="4"/>
      <c r="J350" s="4"/>
      <c r="K350" s="3"/>
      <c r="L350" s="3"/>
      <c r="M350" s="5"/>
      <c r="N350" s="3"/>
      <c r="P350" s="3"/>
      <c r="Q350" s="3"/>
    </row>
    <row r="351" spans="1:17" s="2" customFormat="1" x14ac:dyDescent="0.2">
      <c r="A351" s="15"/>
      <c r="G351" s="18"/>
      <c r="H351" s="18"/>
      <c r="I351" s="4"/>
      <c r="J351" s="4"/>
      <c r="K351" s="3"/>
      <c r="L351" s="3"/>
      <c r="M351" s="5"/>
      <c r="N351" s="3"/>
      <c r="P351" s="3"/>
      <c r="Q351" s="3"/>
    </row>
    <row r="352" spans="1:17" s="2" customFormat="1" x14ac:dyDescent="0.2">
      <c r="A352" s="15"/>
      <c r="G352" s="18"/>
      <c r="H352" s="18"/>
      <c r="I352" s="4"/>
      <c r="J352" s="4"/>
      <c r="K352" s="3"/>
      <c r="L352" s="3"/>
      <c r="M352" s="5"/>
      <c r="N352" s="3"/>
      <c r="P352" s="3"/>
      <c r="Q352" s="3"/>
    </row>
    <row r="353" spans="1:17" s="2" customFormat="1" x14ac:dyDescent="0.2">
      <c r="A353" s="15"/>
      <c r="G353" s="18"/>
      <c r="H353" s="18"/>
      <c r="I353" s="4"/>
      <c r="J353" s="4"/>
      <c r="K353" s="3"/>
      <c r="L353" s="3"/>
      <c r="M353" s="5"/>
      <c r="N353" s="3"/>
      <c r="P353" s="3"/>
      <c r="Q353" s="3"/>
    </row>
    <row r="354" spans="1:17" s="2" customFormat="1" x14ac:dyDescent="0.2">
      <c r="A354" s="15"/>
      <c r="G354" s="18"/>
      <c r="H354" s="18"/>
      <c r="I354" s="4"/>
      <c r="J354" s="4"/>
      <c r="K354" s="3"/>
      <c r="L354" s="3"/>
      <c r="M354" s="5"/>
      <c r="N354" s="3"/>
      <c r="P354" s="3"/>
      <c r="Q354" s="3"/>
    </row>
    <row r="355" spans="1:17" s="2" customFormat="1" x14ac:dyDescent="0.2">
      <c r="A355" s="15"/>
      <c r="G355" s="18"/>
      <c r="H355" s="18"/>
      <c r="I355" s="4"/>
      <c r="J355" s="4"/>
      <c r="K355" s="3"/>
      <c r="L355" s="3"/>
      <c r="M355" s="5"/>
      <c r="N355" s="3"/>
      <c r="P355" s="3"/>
      <c r="Q355" s="3"/>
    </row>
    <row r="356" spans="1:17" s="2" customFormat="1" x14ac:dyDescent="0.2">
      <c r="A356" s="15"/>
      <c r="G356" s="18"/>
      <c r="H356" s="18"/>
      <c r="I356" s="4"/>
      <c r="J356" s="4"/>
      <c r="K356" s="3"/>
      <c r="L356" s="3"/>
      <c r="M356" s="5"/>
      <c r="N356" s="3"/>
      <c r="P356" s="3"/>
      <c r="Q356" s="3"/>
    </row>
    <row r="357" spans="1:17" s="2" customFormat="1" x14ac:dyDescent="0.2">
      <c r="A357" s="15"/>
      <c r="G357" s="18"/>
      <c r="H357" s="18"/>
      <c r="I357" s="4"/>
      <c r="J357" s="4"/>
      <c r="K357" s="3"/>
      <c r="L357" s="3"/>
      <c r="M357" s="5"/>
      <c r="N357" s="3"/>
      <c r="P357" s="3"/>
      <c r="Q357" s="3"/>
    </row>
    <row r="358" spans="1:17" s="2" customFormat="1" x14ac:dyDescent="0.2">
      <c r="A358" s="15"/>
      <c r="G358" s="18"/>
      <c r="H358" s="18"/>
      <c r="I358" s="4"/>
      <c r="J358" s="4"/>
      <c r="K358" s="3"/>
      <c r="L358" s="3"/>
      <c r="M358" s="5"/>
      <c r="N358" s="3"/>
      <c r="P358" s="3"/>
      <c r="Q358" s="3"/>
    </row>
    <row r="359" spans="1:17" s="2" customFormat="1" x14ac:dyDescent="0.2">
      <c r="A359" s="15"/>
      <c r="G359" s="18"/>
      <c r="H359" s="18"/>
      <c r="I359" s="4"/>
      <c r="J359" s="4"/>
      <c r="K359" s="3"/>
      <c r="L359" s="3"/>
      <c r="M359" s="5"/>
      <c r="N359" s="3"/>
      <c r="P359" s="3"/>
      <c r="Q359" s="3"/>
    </row>
    <row r="360" spans="1:17" s="2" customFormat="1" x14ac:dyDescent="0.2">
      <c r="A360" s="15"/>
      <c r="G360" s="18"/>
      <c r="H360" s="18"/>
      <c r="I360" s="4"/>
      <c r="J360" s="4"/>
      <c r="K360" s="3"/>
      <c r="L360" s="3"/>
      <c r="M360" s="5"/>
      <c r="N360" s="3"/>
      <c r="P360" s="3"/>
      <c r="Q360" s="3"/>
    </row>
    <row r="361" spans="1:17" s="2" customFormat="1" x14ac:dyDescent="0.2">
      <c r="A361" s="15"/>
      <c r="G361" s="18"/>
      <c r="H361" s="18"/>
      <c r="I361" s="4"/>
      <c r="J361" s="4"/>
      <c r="K361" s="3"/>
      <c r="L361" s="3"/>
      <c r="M361" s="5"/>
      <c r="N361" s="3"/>
      <c r="P361" s="3"/>
      <c r="Q361" s="3"/>
    </row>
    <row r="362" spans="1:17" s="2" customFormat="1" x14ac:dyDescent="0.2">
      <c r="A362" s="15"/>
      <c r="G362" s="18"/>
      <c r="H362" s="18"/>
      <c r="I362" s="4"/>
      <c r="J362" s="4"/>
      <c r="K362" s="3"/>
      <c r="L362" s="3"/>
      <c r="M362" s="5"/>
      <c r="N362" s="3"/>
      <c r="P362" s="3"/>
      <c r="Q362" s="3"/>
    </row>
    <row r="363" spans="1:17" s="2" customFormat="1" x14ac:dyDescent="0.2">
      <c r="A363" s="15"/>
      <c r="G363" s="18"/>
      <c r="H363" s="18"/>
      <c r="I363" s="4"/>
      <c r="J363" s="4"/>
      <c r="K363" s="3"/>
      <c r="L363" s="3"/>
      <c r="M363" s="5"/>
      <c r="N363" s="3"/>
      <c r="P363" s="3"/>
      <c r="Q363" s="3"/>
    </row>
    <row r="364" spans="1:17" s="2" customFormat="1" x14ac:dyDescent="0.2">
      <c r="A364" s="15"/>
      <c r="G364" s="18"/>
      <c r="H364" s="18"/>
      <c r="I364" s="4"/>
      <c r="J364" s="4"/>
      <c r="K364" s="3"/>
      <c r="L364" s="3"/>
      <c r="M364" s="5"/>
      <c r="N364" s="3"/>
      <c r="P364" s="3"/>
      <c r="Q364" s="3"/>
    </row>
    <row r="365" spans="1:17" s="2" customFormat="1" x14ac:dyDescent="0.2">
      <c r="A365" s="15"/>
      <c r="G365" s="18"/>
      <c r="H365" s="18"/>
      <c r="I365" s="4"/>
      <c r="J365" s="4"/>
      <c r="K365" s="3"/>
      <c r="L365" s="3"/>
      <c r="M365" s="5"/>
      <c r="N365" s="3"/>
      <c r="P365" s="3"/>
      <c r="Q365" s="3"/>
    </row>
    <row r="366" spans="1:17" s="2" customFormat="1" x14ac:dyDescent="0.2">
      <c r="A366" s="15"/>
      <c r="G366" s="18"/>
      <c r="H366" s="18"/>
      <c r="I366" s="4"/>
      <c r="J366" s="4"/>
      <c r="K366" s="3"/>
      <c r="L366" s="3"/>
      <c r="M366" s="5"/>
      <c r="N366" s="3"/>
      <c r="P366" s="3"/>
      <c r="Q366" s="3"/>
    </row>
    <row r="367" spans="1:17" s="2" customFormat="1" x14ac:dyDescent="0.2">
      <c r="A367" s="15"/>
      <c r="G367" s="18"/>
      <c r="H367" s="18"/>
      <c r="I367" s="4"/>
      <c r="J367" s="4"/>
      <c r="K367" s="3"/>
      <c r="L367" s="3"/>
      <c r="M367" s="5"/>
      <c r="N367" s="3"/>
      <c r="P367" s="3"/>
      <c r="Q367" s="3"/>
    </row>
    <row r="368" spans="1:17" s="2" customFormat="1" x14ac:dyDescent="0.2">
      <c r="A368" s="15"/>
      <c r="G368" s="18"/>
      <c r="H368" s="18"/>
      <c r="I368" s="4"/>
      <c r="J368" s="4"/>
      <c r="K368" s="3"/>
      <c r="L368" s="3"/>
      <c r="M368" s="5"/>
      <c r="N368" s="3"/>
      <c r="P368" s="3"/>
      <c r="Q368" s="3"/>
    </row>
    <row r="369" spans="1:17" s="2" customFormat="1" x14ac:dyDescent="0.2">
      <c r="A369" s="15"/>
      <c r="G369" s="18"/>
      <c r="H369" s="18"/>
      <c r="I369" s="4"/>
      <c r="J369" s="4"/>
      <c r="K369" s="3"/>
      <c r="L369" s="3"/>
      <c r="M369" s="5"/>
      <c r="N369" s="3"/>
      <c r="P369" s="3"/>
      <c r="Q369" s="3"/>
    </row>
    <row r="370" spans="1:17" s="2" customFormat="1" x14ac:dyDescent="0.2">
      <c r="A370" s="15"/>
      <c r="G370" s="18"/>
      <c r="H370" s="18"/>
      <c r="I370" s="4"/>
      <c r="J370" s="4"/>
      <c r="K370" s="3"/>
      <c r="L370" s="3"/>
      <c r="M370" s="5"/>
      <c r="N370" s="3"/>
      <c r="P370" s="3"/>
      <c r="Q370" s="3"/>
    </row>
    <row r="371" spans="1:17" s="2" customFormat="1" x14ac:dyDescent="0.2">
      <c r="A371" s="15"/>
      <c r="G371" s="18"/>
      <c r="H371" s="18"/>
      <c r="I371" s="4"/>
      <c r="J371" s="4"/>
      <c r="K371" s="3"/>
      <c r="L371" s="3"/>
      <c r="M371" s="5"/>
      <c r="N371" s="3"/>
      <c r="P371" s="3"/>
      <c r="Q371" s="3"/>
    </row>
    <row r="372" spans="1:17" s="2" customFormat="1" x14ac:dyDescent="0.2">
      <c r="A372" s="15"/>
      <c r="G372" s="18"/>
      <c r="H372" s="18"/>
      <c r="I372" s="4"/>
      <c r="J372" s="4"/>
      <c r="K372" s="3"/>
      <c r="L372" s="3"/>
      <c r="M372" s="5"/>
      <c r="N372" s="3"/>
      <c r="P372" s="3"/>
      <c r="Q372" s="3"/>
    </row>
    <row r="373" spans="1:17" s="2" customFormat="1" x14ac:dyDescent="0.2">
      <c r="A373" s="15"/>
      <c r="G373" s="18"/>
      <c r="H373" s="18"/>
      <c r="I373" s="4"/>
      <c r="J373" s="4"/>
      <c r="K373" s="3"/>
      <c r="L373" s="3"/>
      <c r="M373" s="5"/>
      <c r="N373" s="3"/>
      <c r="P373" s="3"/>
      <c r="Q373" s="3"/>
    </row>
    <row r="374" spans="1:17" s="2" customFormat="1" x14ac:dyDescent="0.2">
      <c r="A374" s="15"/>
      <c r="G374" s="18"/>
      <c r="H374" s="18"/>
      <c r="I374" s="4"/>
      <c r="J374" s="4"/>
      <c r="K374" s="3"/>
      <c r="L374" s="3"/>
      <c r="M374" s="5"/>
      <c r="N374" s="3"/>
      <c r="P374" s="3"/>
      <c r="Q374" s="3"/>
    </row>
    <row r="375" spans="1:17" s="2" customFormat="1" x14ac:dyDescent="0.2">
      <c r="A375" s="15"/>
      <c r="G375" s="18"/>
      <c r="H375" s="18"/>
      <c r="I375" s="4"/>
      <c r="J375" s="4"/>
      <c r="K375" s="3"/>
      <c r="L375" s="3"/>
      <c r="M375" s="5"/>
      <c r="N375" s="3"/>
      <c r="P375" s="3"/>
      <c r="Q375" s="3"/>
    </row>
    <row r="376" spans="1:17" s="2" customFormat="1" x14ac:dyDescent="0.2">
      <c r="A376" s="15"/>
      <c r="G376" s="18"/>
      <c r="H376" s="18"/>
      <c r="I376" s="4"/>
      <c r="J376" s="4"/>
      <c r="K376" s="3"/>
      <c r="L376" s="3"/>
      <c r="M376" s="5"/>
      <c r="N376" s="3"/>
      <c r="P376" s="3"/>
      <c r="Q376" s="3"/>
    </row>
    <row r="377" spans="1:17" s="2" customFormat="1" x14ac:dyDescent="0.2">
      <c r="A377" s="15"/>
      <c r="G377" s="18"/>
      <c r="H377" s="18"/>
      <c r="I377" s="4"/>
      <c r="J377" s="4"/>
      <c r="K377" s="3"/>
      <c r="L377" s="3"/>
      <c r="M377" s="5"/>
      <c r="N377" s="3"/>
      <c r="P377" s="3"/>
      <c r="Q377" s="3"/>
    </row>
    <row r="378" spans="1:17" s="2" customFormat="1" x14ac:dyDescent="0.2">
      <c r="A378" s="15"/>
      <c r="G378" s="18"/>
      <c r="H378" s="18"/>
      <c r="I378" s="4"/>
      <c r="J378" s="4"/>
      <c r="K378" s="3"/>
      <c r="L378" s="3"/>
      <c r="M378" s="5"/>
      <c r="N378" s="3"/>
      <c r="P378" s="3"/>
      <c r="Q378" s="3"/>
    </row>
    <row r="379" spans="1:17" s="2" customFormat="1" x14ac:dyDescent="0.2">
      <c r="A379" s="15"/>
      <c r="G379" s="18"/>
      <c r="H379" s="18"/>
      <c r="I379" s="4"/>
      <c r="J379" s="4"/>
      <c r="K379" s="3"/>
      <c r="L379" s="3"/>
      <c r="M379" s="5"/>
      <c r="N379" s="3"/>
      <c r="P379" s="3"/>
      <c r="Q379" s="3"/>
    </row>
    <row r="380" spans="1:17" s="2" customFormat="1" x14ac:dyDescent="0.2">
      <c r="A380" s="15"/>
      <c r="G380" s="18"/>
      <c r="H380" s="18"/>
      <c r="I380" s="4"/>
      <c r="J380" s="4"/>
      <c r="K380" s="3"/>
      <c r="L380" s="3"/>
      <c r="M380" s="5"/>
      <c r="N380" s="3"/>
      <c r="P380" s="3"/>
      <c r="Q380" s="3"/>
    </row>
    <row r="381" spans="1:17" s="2" customFormat="1" x14ac:dyDescent="0.2">
      <c r="A381" s="15"/>
      <c r="G381" s="18"/>
      <c r="H381" s="18"/>
      <c r="I381" s="4"/>
      <c r="J381" s="4"/>
      <c r="K381" s="3"/>
      <c r="L381" s="3"/>
      <c r="M381" s="5"/>
      <c r="N381" s="3"/>
      <c r="P381" s="3"/>
      <c r="Q381" s="3"/>
    </row>
    <row r="387" spans="1:17" s="2" customFormat="1" x14ac:dyDescent="0.2">
      <c r="A387" s="15"/>
      <c r="G387" s="18"/>
      <c r="H387" s="18"/>
      <c r="I387" s="4"/>
      <c r="J387" s="4"/>
      <c r="K387" s="3"/>
      <c r="L387" s="3"/>
      <c r="M387" s="5"/>
      <c r="N387" s="3"/>
      <c r="P387" s="3"/>
      <c r="Q387" s="3"/>
    </row>
    <row r="388" spans="1:17" s="2" customFormat="1" x14ac:dyDescent="0.2">
      <c r="A388" s="15"/>
      <c r="G388" s="18"/>
      <c r="H388" s="18"/>
      <c r="I388" s="4"/>
      <c r="J388" s="4"/>
      <c r="K388" s="3"/>
      <c r="L388" s="3"/>
      <c r="M388" s="5"/>
      <c r="N388" s="3"/>
      <c r="P388" s="3"/>
      <c r="Q388" s="3"/>
    </row>
    <row r="389" spans="1:17" s="2" customFormat="1" x14ac:dyDescent="0.2">
      <c r="A389" s="15"/>
      <c r="G389" s="18"/>
      <c r="H389" s="18"/>
      <c r="I389" s="4"/>
      <c r="J389" s="4"/>
      <c r="K389" s="3"/>
      <c r="L389" s="3"/>
      <c r="M389" s="5"/>
      <c r="N389" s="3"/>
      <c r="P389" s="3"/>
      <c r="Q389" s="3"/>
    </row>
    <row r="394" spans="1:17" s="2" customFormat="1" x14ac:dyDescent="0.2">
      <c r="A394" s="15"/>
      <c r="G394" s="18"/>
      <c r="H394" s="18"/>
      <c r="I394" s="4"/>
      <c r="J394" s="4"/>
      <c r="K394" s="3"/>
      <c r="L394" s="3"/>
      <c r="M394" s="5"/>
      <c r="N394" s="3"/>
      <c r="P394" s="3"/>
      <c r="Q394" s="3"/>
    </row>
  </sheetData>
  <sheetProtection algorithmName="SHA-512" hashValue="8hd8R6w1myB9SxKUTE9WuTbi36kexLbcZ72cnhRCLnjSRnaLeDrscpz5OPL+ZckjHF3xbuN6pokHxFAWphElYA==" saltValue="Msze9zFJnbmf5LjAt9OOaQ==" spinCount="100000" sheet="1" objects="1" scenarios="1" formatCells="0" formatColumns="0" formatRows="0"/>
  <mergeCells count="7">
    <mergeCell ref="A1:J1"/>
    <mergeCell ref="A5:J5"/>
    <mergeCell ref="A9:E9"/>
    <mergeCell ref="G9:J9"/>
    <mergeCell ref="A6:J6"/>
    <mergeCell ref="A7:J7"/>
    <mergeCell ref="A8:J8"/>
  </mergeCells>
  <pageMargins left="0.7" right="0.7" top="0.75" bottom="0.75" header="0.3" footer="0.3"/>
  <pageSetup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BB578-644D-465B-A1FC-8AC22FF6AB24}">
  <dimension ref="A1:O148"/>
  <sheetViews>
    <sheetView workbookViewId="0">
      <selection activeCell="A2" sqref="A2:M2"/>
    </sheetView>
  </sheetViews>
  <sheetFormatPr defaultColWidth="8.83203125" defaultRowHeight="12.75" x14ac:dyDescent="0.2"/>
  <cols>
    <col min="1" max="1" width="17.33203125" style="1" customWidth="1"/>
    <col min="2" max="2" width="2.1640625" style="1" customWidth="1"/>
    <col min="3" max="3" width="12.6640625" style="1" customWidth="1"/>
    <col min="4" max="4" width="3.33203125" style="1" customWidth="1"/>
    <col min="5" max="5" width="22" style="1" customWidth="1"/>
    <col min="6" max="6" width="4.6640625" style="1" customWidth="1"/>
    <col min="7" max="7" width="1.1640625" style="1" customWidth="1"/>
    <col min="8" max="8" width="6.83203125" style="1" customWidth="1"/>
    <col min="9" max="9" width="4.6640625" style="1" customWidth="1"/>
    <col min="10" max="11" width="1.1640625" style="1" customWidth="1"/>
    <col min="12" max="12" width="2.1640625" style="1" customWidth="1"/>
    <col min="13" max="13" width="12.6640625" style="1" customWidth="1"/>
    <col min="14" max="14" width="1.1640625" style="1" customWidth="1"/>
    <col min="15" max="15" width="28" style="1" customWidth="1"/>
    <col min="16" max="16384" width="8.83203125" style="1"/>
  </cols>
  <sheetData>
    <row r="1" spans="1:15" ht="51.6" customHeight="1" x14ac:dyDescent="0.2">
      <c r="A1" s="582" t="s">
        <v>742</v>
      </c>
      <c r="B1" s="582"/>
      <c r="C1" s="582"/>
      <c r="D1" s="582"/>
      <c r="E1" s="582"/>
      <c r="F1" s="582"/>
      <c r="G1" s="582"/>
      <c r="H1" s="582"/>
      <c r="I1" s="582"/>
      <c r="J1" s="582"/>
      <c r="K1" s="582"/>
      <c r="L1" s="582"/>
      <c r="M1" s="582"/>
      <c r="N1" s="180"/>
      <c r="O1" s="180"/>
    </row>
    <row r="2" spans="1:15" ht="29.1" customHeight="1" x14ac:dyDescent="0.2">
      <c r="A2" s="609" t="s">
        <v>368</v>
      </c>
      <c r="B2" s="610"/>
      <c r="C2" s="610"/>
      <c r="D2" s="610"/>
      <c r="E2" s="610"/>
      <c r="F2" s="610"/>
      <c r="G2" s="610"/>
      <c r="H2" s="610"/>
      <c r="I2" s="610"/>
      <c r="J2" s="610"/>
      <c r="K2" s="610"/>
      <c r="L2" s="610"/>
      <c r="M2" s="611"/>
      <c r="N2" s="583"/>
      <c r="O2" s="583"/>
    </row>
    <row r="3" spans="1:15" ht="18" customHeight="1" x14ac:dyDescent="0.2">
      <c r="A3" s="638" t="s">
        <v>369</v>
      </c>
      <c r="B3" s="639"/>
      <c r="C3" s="614" t="s">
        <v>370</v>
      </c>
      <c r="D3" s="615"/>
      <c r="E3" s="623" t="s">
        <v>371</v>
      </c>
      <c r="F3" s="624"/>
      <c r="G3" s="625"/>
      <c r="H3" s="601" t="s">
        <v>372</v>
      </c>
      <c r="I3" s="602"/>
      <c r="J3" s="602"/>
      <c r="K3" s="602"/>
      <c r="L3" s="602"/>
      <c r="M3" s="603"/>
      <c r="N3" s="585"/>
      <c r="O3" s="585"/>
    </row>
    <row r="4" spans="1:15" ht="18" customHeight="1" x14ac:dyDescent="0.2">
      <c r="A4" s="640"/>
      <c r="B4" s="641"/>
      <c r="C4" s="616"/>
      <c r="D4" s="617"/>
      <c r="E4" s="626"/>
      <c r="F4" s="627"/>
      <c r="G4" s="628"/>
      <c r="H4" s="642" t="s">
        <v>373</v>
      </c>
      <c r="I4" s="643"/>
      <c r="J4" s="635" t="s">
        <v>374</v>
      </c>
      <c r="K4" s="636"/>
      <c r="L4" s="636"/>
      <c r="M4" s="637"/>
      <c r="N4" s="585"/>
      <c r="O4" s="585"/>
    </row>
    <row r="5" spans="1:15" ht="29.1" customHeight="1" x14ac:dyDescent="0.2">
      <c r="A5" s="629" t="s">
        <v>375</v>
      </c>
      <c r="B5" s="630"/>
      <c r="C5" s="589" t="s">
        <v>376</v>
      </c>
      <c r="D5" s="590"/>
      <c r="E5" s="589" t="s">
        <v>377</v>
      </c>
      <c r="F5" s="591"/>
      <c r="G5" s="590"/>
      <c r="H5" s="589" t="s">
        <v>378</v>
      </c>
      <c r="I5" s="590"/>
      <c r="J5" s="589" t="s">
        <v>379</v>
      </c>
      <c r="K5" s="591"/>
      <c r="L5" s="591"/>
      <c r="M5" s="590"/>
      <c r="N5" s="583"/>
      <c r="O5" s="583"/>
    </row>
    <row r="6" spans="1:15" ht="39.950000000000003" customHeight="1" x14ac:dyDescent="0.2">
      <c r="A6" s="631"/>
      <c r="B6" s="632"/>
      <c r="C6" s="589" t="s">
        <v>380</v>
      </c>
      <c r="D6" s="590"/>
      <c r="E6" s="589" t="s">
        <v>381</v>
      </c>
      <c r="F6" s="591"/>
      <c r="G6" s="590"/>
      <c r="H6" s="589" t="s">
        <v>382</v>
      </c>
      <c r="I6" s="590"/>
      <c r="J6" s="592" t="s">
        <v>383</v>
      </c>
      <c r="K6" s="594"/>
      <c r="L6" s="594"/>
      <c r="M6" s="593"/>
      <c r="N6" s="583"/>
      <c r="O6" s="583"/>
    </row>
    <row r="7" spans="1:15" ht="27.95" customHeight="1" x14ac:dyDescent="0.2">
      <c r="A7" s="631"/>
      <c r="B7" s="632"/>
      <c r="C7" s="589" t="s">
        <v>384</v>
      </c>
      <c r="D7" s="590"/>
      <c r="E7" s="589" t="s">
        <v>385</v>
      </c>
      <c r="F7" s="591"/>
      <c r="G7" s="590"/>
      <c r="H7" s="589" t="s">
        <v>378</v>
      </c>
      <c r="I7" s="590"/>
      <c r="J7" s="589" t="s">
        <v>379</v>
      </c>
      <c r="K7" s="591"/>
      <c r="L7" s="591"/>
      <c r="M7" s="590"/>
      <c r="N7" s="583"/>
      <c r="O7" s="583"/>
    </row>
    <row r="8" spans="1:15" ht="29.1" customHeight="1" x14ac:dyDescent="0.2">
      <c r="A8" s="631"/>
      <c r="B8" s="632"/>
      <c r="C8" s="589" t="s">
        <v>386</v>
      </c>
      <c r="D8" s="590"/>
      <c r="E8" s="589" t="s">
        <v>387</v>
      </c>
      <c r="F8" s="591"/>
      <c r="G8" s="590"/>
      <c r="H8" s="589" t="s">
        <v>378</v>
      </c>
      <c r="I8" s="590"/>
      <c r="J8" s="589" t="s">
        <v>379</v>
      </c>
      <c r="K8" s="591"/>
      <c r="L8" s="591"/>
      <c r="M8" s="590"/>
      <c r="N8" s="583"/>
      <c r="O8" s="583"/>
    </row>
    <row r="9" spans="1:15" ht="29.1" customHeight="1" x14ac:dyDescent="0.2">
      <c r="A9" s="631"/>
      <c r="B9" s="632"/>
      <c r="C9" s="589" t="s">
        <v>388</v>
      </c>
      <c r="D9" s="590"/>
      <c r="E9" s="589" t="s">
        <v>387</v>
      </c>
      <c r="F9" s="591"/>
      <c r="G9" s="590"/>
      <c r="H9" s="589" t="s">
        <v>378</v>
      </c>
      <c r="I9" s="590"/>
      <c r="J9" s="589" t="s">
        <v>379</v>
      </c>
      <c r="K9" s="591"/>
      <c r="L9" s="591"/>
      <c r="M9" s="590"/>
      <c r="N9" s="583"/>
      <c r="O9" s="583"/>
    </row>
    <row r="10" spans="1:15" ht="29.1" customHeight="1" x14ac:dyDescent="0.2">
      <c r="A10" s="631"/>
      <c r="B10" s="632"/>
      <c r="C10" s="589" t="s">
        <v>389</v>
      </c>
      <c r="D10" s="590"/>
      <c r="E10" s="589" t="s">
        <v>385</v>
      </c>
      <c r="F10" s="591"/>
      <c r="G10" s="590"/>
      <c r="H10" s="589" t="s">
        <v>378</v>
      </c>
      <c r="I10" s="590"/>
      <c r="J10" s="589" t="s">
        <v>379</v>
      </c>
      <c r="K10" s="591"/>
      <c r="L10" s="591"/>
      <c r="M10" s="590"/>
      <c r="N10" s="583"/>
      <c r="O10" s="583"/>
    </row>
    <row r="11" spans="1:15" ht="29.1" customHeight="1" x14ac:dyDescent="0.2">
      <c r="A11" s="631"/>
      <c r="B11" s="632"/>
      <c r="C11" s="589" t="s">
        <v>390</v>
      </c>
      <c r="D11" s="590"/>
      <c r="E11" s="589" t="s">
        <v>377</v>
      </c>
      <c r="F11" s="591"/>
      <c r="G11" s="590"/>
      <c r="H11" s="589" t="s">
        <v>378</v>
      </c>
      <c r="I11" s="590"/>
      <c r="J11" s="589" t="s">
        <v>391</v>
      </c>
      <c r="K11" s="591"/>
      <c r="L11" s="591"/>
      <c r="M11" s="590"/>
      <c r="N11" s="583"/>
      <c r="O11" s="583"/>
    </row>
    <row r="12" spans="1:15" ht="29.1" customHeight="1" x14ac:dyDescent="0.2">
      <c r="A12" s="631"/>
      <c r="B12" s="632"/>
      <c r="C12" s="589" t="s">
        <v>392</v>
      </c>
      <c r="D12" s="590"/>
      <c r="E12" s="589" t="s">
        <v>393</v>
      </c>
      <c r="F12" s="591"/>
      <c r="G12" s="590"/>
      <c r="H12" s="589" t="s">
        <v>378</v>
      </c>
      <c r="I12" s="590"/>
      <c r="J12" s="589" t="s">
        <v>394</v>
      </c>
      <c r="K12" s="591"/>
      <c r="L12" s="591"/>
      <c r="M12" s="590"/>
      <c r="N12" s="583"/>
      <c r="O12" s="583"/>
    </row>
    <row r="13" spans="1:15" ht="29.1" customHeight="1" x14ac:dyDescent="0.2">
      <c r="A13" s="631"/>
      <c r="B13" s="632"/>
      <c r="C13" s="589" t="s">
        <v>395</v>
      </c>
      <c r="D13" s="590"/>
      <c r="E13" s="589" t="s">
        <v>387</v>
      </c>
      <c r="F13" s="591"/>
      <c r="G13" s="590"/>
      <c r="H13" s="589" t="s">
        <v>378</v>
      </c>
      <c r="I13" s="590"/>
      <c r="J13" s="589" t="s">
        <v>379</v>
      </c>
      <c r="K13" s="591"/>
      <c r="L13" s="591"/>
      <c r="M13" s="590"/>
      <c r="N13" s="583"/>
      <c r="O13" s="583"/>
    </row>
    <row r="14" spans="1:15" ht="29.1" customHeight="1" x14ac:dyDescent="0.2">
      <c r="A14" s="631"/>
      <c r="B14" s="632"/>
      <c r="C14" s="589" t="s">
        <v>396</v>
      </c>
      <c r="D14" s="590"/>
      <c r="E14" s="589" t="s">
        <v>385</v>
      </c>
      <c r="F14" s="591"/>
      <c r="G14" s="590"/>
      <c r="H14" s="589" t="s">
        <v>378</v>
      </c>
      <c r="I14" s="590"/>
      <c r="J14" s="589" t="s">
        <v>379</v>
      </c>
      <c r="K14" s="591"/>
      <c r="L14" s="591"/>
      <c r="M14" s="590"/>
      <c r="N14" s="583"/>
      <c r="O14" s="583"/>
    </row>
    <row r="15" spans="1:15" ht="29.1" customHeight="1" x14ac:dyDescent="0.2">
      <c r="A15" s="631"/>
      <c r="B15" s="632"/>
      <c r="C15" s="589" t="s">
        <v>397</v>
      </c>
      <c r="D15" s="590"/>
      <c r="E15" s="589" t="s">
        <v>387</v>
      </c>
      <c r="F15" s="591"/>
      <c r="G15" s="590"/>
      <c r="H15" s="589" t="s">
        <v>378</v>
      </c>
      <c r="I15" s="590"/>
      <c r="J15" s="589" t="s">
        <v>398</v>
      </c>
      <c r="K15" s="591"/>
      <c r="L15" s="591"/>
      <c r="M15" s="590"/>
      <c r="N15" s="583"/>
      <c r="O15" s="583"/>
    </row>
    <row r="16" spans="1:15" ht="29.1" customHeight="1" x14ac:dyDescent="0.2">
      <c r="A16" s="631"/>
      <c r="B16" s="632"/>
      <c r="C16" s="589" t="s">
        <v>399</v>
      </c>
      <c r="D16" s="590"/>
      <c r="E16" s="589" t="s">
        <v>400</v>
      </c>
      <c r="F16" s="591"/>
      <c r="G16" s="590"/>
      <c r="H16" s="589" t="s">
        <v>378</v>
      </c>
      <c r="I16" s="590"/>
      <c r="J16" s="589" t="s">
        <v>379</v>
      </c>
      <c r="K16" s="591"/>
      <c r="L16" s="591"/>
      <c r="M16" s="590"/>
      <c r="N16" s="583"/>
      <c r="O16" s="583"/>
    </row>
    <row r="17" spans="1:15" ht="29.1" customHeight="1" x14ac:dyDescent="0.2">
      <c r="A17" s="631"/>
      <c r="B17" s="632"/>
      <c r="C17" s="589" t="s">
        <v>401</v>
      </c>
      <c r="D17" s="590"/>
      <c r="E17" s="589" t="s">
        <v>402</v>
      </c>
      <c r="F17" s="591"/>
      <c r="G17" s="590"/>
      <c r="H17" s="589" t="s">
        <v>378</v>
      </c>
      <c r="I17" s="590"/>
      <c r="J17" s="589" t="s">
        <v>394</v>
      </c>
      <c r="K17" s="591"/>
      <c r="L17" s="591"/>
      <c r="M17" s="590"/>
      <c r="N17" s="583"/>
      <c r="O17" s="583"/>
    </row>
    <row r="18" spans="1:15" ht="29.1" customHeight="1" x14ac:dyDescent="0.2">
      <c r="A18" s="631"/>
      <c r="B18" s="632"/>
      <c r="C18" s="589" t="s">
        <v>403</v>
      </c>
      <c r="D18" s="590"/>
      <c r="E18" s="589" t="s">
        <v>404</v>
      </c>
      <c r="F18" s="591"/>
      <c r="G18" s="590"/>
      <c r="H18" s="589" t="s">
        <v>378</v>
      </c>
      <c r="I18" s="590"/>
      <c r="J18" s="589" t="s">
        <v>405</v>
      </c>
      <c r="K18" s="591"/>
      <c r="L18" s="591"/>
      <c r="M18" s="590"/>
      <c r="N18" s="583"/>
      <c r="O18" s="583"/>
    </row>
    <row r="19" spans="1:15" ht="27.95" customHeight="1" x14ac:dyDescent="0.2">
      <c r="A19" s="631"/>
      <c r="B19" s="632"/>
      <c r="C19" s="589" t="s">
        <v>406</v>
      </c>
      <c r="D19" s="590"/>
      <c r="E19" s="589" t="s">
        <v>400</v>
      </c>
      <c r="F19" s="591"/>
      <c r="G19" s="590"/>
      <c r="H19" s="589" t="s">
        <v>378</v>
      </c>
      <c r="I19" s="590"/>
      <c r="J19" s="589" t="s">
        <v>379</v>
      </c>
      <c r="K19" s="591"/>
      <c r="L19" s="591"/>
      <c r="M19" s="590"/>
      <c r="N19" s="583"/>
      <c r="O19" s="583"/>
    </row>
    <row r="20" spans="1:15" ht="39.950000000000003" customHeight="1" x14ac:dyDescent="0.2">
      <c r="A20" s="631"/>
      <c r="B20" s="632"/>
      <c r="C20" s="589" t="s">
        <v>407</v>
      </c>
      <c r="D20" s="590"/>
      <c r="E20" s="592" t="s">
        <v>408</v>
      </c>
      <c r="F20" s="594"/>
      <c r="G20" s="593"/>
      <c r="H20" s="589" t="s">
        <v>382</v>
      </c>
      <c r="I20" s="590"/>
      <c r="J20" s="592" t="s">
        <v>383</v>
      </c>
      <c r="K20" s="594"/>
      <c r="L20" s="594"/>
      <c r="M20" s="593"/>
      <c r="N20" s="583"/>
      <c r="O20" s="583"/>
    </row>
    <row r="21" spans="1:15" ht="29.1" customHeight="1" x14ac:dyDescent="0.2">
      <c r="A21" s="631"/>
      <c r="B21" s="632"/>
      <c r="C21" s="589" t="s">
        <v>409</v>
      </c>
      <c r="D21" s="590"/>
      <c r="E21" s="589" t="s">
        <v>400</v>
      </c>
      <c r="F21" s="591"/>
      <c r="G21" s="590"/>
      <c r="H21" s="589" t="s">
        <v>378</v>
      </c>
      <c r="I21" s="590"/>
      <c r="J21" s="589" t="s">
        <v>379</v>
      </c>
      <c r="K21" s="591"/>
      <c r="L21" s="591"/>
      <c r="M21" s="590"/>
      <c r="N21" s="583"/>
      <c r="O21" s="583"/>
    </row>
    <row r="22" spans="1:15" ht="29.1" customHeight="1" x14ac:dyDescent="0.2">
      <c r="A22" s="633"/>
      <c r="B22" s="634"/>
      <c r="C22" s="589" t="s">
        <v>410</v>
      </c>
      <c r="D22" s="590"/>
      <c r="E22" s="589" t="s">
        <v>377</v>
      </c>
      <c r="F22" s="591"/>
      <c r="G22" s="590"/>
      <c r="H22" s="589" t="s">
        <v>378</v>
      </c>
      <c r="I22" s="590"/>
      <c r="J22" s="589" t="s">
        <v>379</v>
      </c>
      <c r="K22" s="591"/>
      <c r="L22" s="591"/>
      <c r="M22" s="590"/>
      <c r="N22" s="583"/>
      <c r="O22" s="583"/>
    </row>
    <row r="23" spans="1:15" ht="82.5" customHeight="1" x14ac:dyDescent="0.2">
      <c r="A23" s="619" t="s">
        <v>411</v>
      </c>
      <c r="B23" s="619"/>
      <c r="C23" s="619"/>
      <c r="D23" s="619"/>
      <c r="E23" s="619"/>
      <c r="F23" s="619"/>
      <c r="G23" s="619"/>
      <c r="H23" s="619"/>
      <c r="I23" s="619"/>
      <c r="J23" s="619"/>
      <c r="K23" s="619"/>
      <c r="L23" s="619"/>
      <c r="M23" s="619"/>
      <c r="N23" s="619"/>
      <c r="O23" s="619"/>
    </row>
    <row r="24" spans="1:15" ht="29.1" customHeight="1" x14ac:dyDescent="0.2">
      <c r="A24" s="609" t="s">
        <v>412</v>
      </c>
      <c r="B24" s="610"/>
      <c r="C24" s="610"/>
      <c r="D24" s="610"/>
      <c r="E24" s="610"/>
      <c r="F24" s="610"/>
      <c r="G24" s="610"/>
      <c r="H24" s="610"/>
      <c r="I24" s="610"/>
      <c r="J24" s="610"/>
      <c r="K24" s="610"/>
      <c r="L24" s="610"/>
      <c r="M24" s="611"/>
      <c r="N24" s="583"/>
      <c r="O24" s="583"/>
    </row>
    <row r="25" spans="1:15" ht="18" customHeight="1" x14ac:dyDescent="0.2">
      <c r="A25" s="614" t="s">
        <v>369</v>
      </c>
      <c r="B25" s="615"/>
      <c r="C25" s="614" t="s">
        <v>413</v>
      </c>
      <c r="D25" s="615"/>
      <c r="E25" s="623" t="s">
        <v>371</v>
      </c>
      <c r="F25" s="624"/>
      <c r="G25" s="625"/>
      <c r="H25" s="601" t="s">
        <v>372</v>
      </c>
      <c r="I25" s="602"/>
      <c r="J25" s="602"/>
      <c r="K25" s="602"/>
      <c r="L25" s="602"/>
      <c r="M25" s="603"/>
      <c r="N25" s="585"/>
      <c r="O25" s="585"/>
    </row>
    <row r="26" spans="1:15" ht="18" customHeight="1" x14ac:dyDescent="0.2">
      <c r="A26" s="616"/>
      <c r="B26" s="617"/>
      <c r="C26" s="616"/>
      <c r="D26" s="617"/>
      <c r="E26" s="626"/>
      <c r="F26" s="627"/>
      <c r="G26" s="628"/>
      <c r="H26" s="604" t="s">
        <v>373</v>
      </c>
      <c r="I26" s="605"/>
      <c r="J26" s="605"/>
      <c r="K26" s="606"/>
      <c r="L26" s="607" t="s">
        <v>374</v>
      </c>
      <c r="M26" s="608"/>
      <c r="N26" s="585"/>
      <c r="O26" s="585"/>
    </row>
    <row r="27" spans="1:15" ht="18" customHeight="1" x14ac:dyDescent="0.2">
      <c r="A27" s="629" t="s">
        <v>414</v>
      </c>
      <c r="B27" s="630"/>
      <c r="C27" s="589" t="s">
        <v>415</v>
      </c>
      <c r="D27" s="590"/>
      <c r="E27" s="589" t="s">
        <v>387</v>
      </c>
      <c r="F27" s="591"/>
      <c r="G27" s="590"/>
      <c r="H27" s="589" t="s">
        <v>378</v>
      </c>
      <c r="I27" s="591"/>
      <c r="J27" s="591"/>
      <c r="K27" s="590"/>
      <c r="L27" s="589" t="s">
        <v>416</v>
      </c>
      <c r="M27" s="590"/>
      <c r="N27" s="585"/>
      <c r="O27" s="585"/>
    </row>
    <row r="28" spans="1:15" ht="18" customHeight="1" x14ac:dyDescent="0.2">
      <c r="A28" s="631"/>
      <c r="B28" s="632"/>
      <c r="C28" s="589" t="s">
        <v>417</v>
      </c>
      <c r="D28" s="590"/>
      <c r="E28" s="589" t="s">
        <v>400</v>
      </c>
      <c r="F28" s="591"/>
      <c r="G28" s="590"/>
      <c r="H28" s="589" t="s">
        <v>378</v>
      </c>
      <c r="I28" s="591"/>
      <c r="J28" s="591"/>
      <c r="K28" s="590"/>
      <c r="L28" s="589" t="s">
        <v>379</v>
      </c>
      <c r="M28" s="590"/>
      <c r="N28" s="585"/>
      <c r="O28" s="585"/>
    </row>
    <row r="29" spans="1:15" ht="18" customHeight="1" x14ac:dyDescent="0.2">
      <c r="A29" s="631"/>
      <c r="B29" s="632"/>
      <c r="C29" s="589" t="s">
        <v>418</v>
      </c>
      <c r="D29" s="590"/>
      <c r="E29" s="589" t="s">
        <v>419</v>
      </c>
      <c r="F29" s="591"/>
      <c r="G29" s="590"/>
      <c r="H29" s="589" t="s">
        <v>378</v>
      </c>
      <c r="I29" s="591"/>
      <c r="J29" s="591"/>
      <c r="K29" s="590"/>
      <c r="L29" s="589" t="s">
        <v>420</v>
      </c>
      <c r="M29" s="590"/>
      <c r="N29" s="585"/>
      <c r="O29" s="585"/>
    </row>
    <row r="30" spans="1:15" ht="18" customHeight="1" x14ac:dyDescent="0.2">
      <c r="A30" s="631"/>
      <c r="B30" s="632"/>
      <c r="C30" s="589" t="s">
        <v>421</v>
      </c>
      <c r="D30" s="590"/>
      <c r="E30" s="589" t="s">
        <v>419</v>
      </c>
      <c r="F30" s="591"/>
      <c r="G30" s="590"/>
      <c r="H30" s="589" t="s">
        <v>378</v>
      </c>
      <c r="I30" s="591"/>
      <c r="J30" s="591"/>
      <c r="K30" s="590"/>
      <c r="L30" s="589" t="s">
        <v>422</v>
      </c>
      <c r="M30" s="590"/>
      <c r="N30" s="585"/>
      <c r="O30" s="585"/>
    </row>
    <row r="31" spans="1:15" ht="18" customHeight="1" x14ac:dyDescent="0.2">
      <c r="A31" s="631"/>
      <c r="B31" s="632"/>
      <c r="C31" s="589" t="s">
        <v>423</v>
      </c>
      <c r="D31" s="590"/>
      <c r="E31" s="589" t="s">
        <v>377</v>
      </c>
      <c r="F31" s="591"/>
      <c r="G31" s="590"/>
      <c r="H31" s="589" t="s">
        <v>378</v>
      </c>
      <c r="I31" s="591"/>
      <c r="J31" s="591"/>
      <c r="K31" s="590"/>
      <c r="L31" s="589" t="s">
        <v>379</v>
      </c>
      <c r="M31" s="590"/>
      <c r="N31" s="585"/>
      <c r="O31" s="585"/>
    </row>
    <row r="32" spans="1:15" ht="39" customHeight="1" x14ac:dyDescent="0.2">
      <c r="A32" s="633"/>
      <c r="B32" s="634"/>
      <c r="C32" s="589" t="s">
        <v>424</v>
      </c>
      <c r="D32" s="590"/>
      <c r="E32" s="592" t="s">
        <v>425</v>
      </c>
      <c r="F32" s="594"/>
      <c r="G32" s="593"/>
      <c r="H32" s="589" t="s">
        <v>382</v>
      </c>
      <c r="I32" s="591"/>
      <c r="J32" s="591"/>
      <c r="K32" s="590"/>
      <c r="L32" s="592" t="s">
        <v>383</v>
      </c>
      <c r="M32" s="593"/>
      <c r="N32" s="583"/>
      <c r="O32" s="583"/>
    </row>
    <row r="33" spans="1:15" ht="72.95" customHeight="1" x14ac:dyDescent="0.2">
      <c r="A33" s="589" t="s">
        <v>426</v>
      </c>
      <c r="B33" s="590"/>
      <c r="C33" s="589" t="s">
        <v>427</v>
      </c>
      <c r="D33" s="590"/>
      <c r="E33" s="592" t="s">
        <v>428</v>
      </c>
      <c r="F33" s="594"/>
      <c r="G33" s="593"/>
      <c r="H33" s="589" t="s">
        <v>382</v>
      </c>
      <c r="I33" s="591"/>
      <c r="J33" s="591"/>
      <c r="K33" s="590"/>
      <c r="L33" s="592" t="s">
        <v>383</v>
      </c>
      <c r="M33" s="593"/>
      <c r="N33" s="583"/>
      <c r="O33" s="583"/>
    </row>
    <row r="34" spans="1:15" ht="105.95" customHeight="1" x14ac:dyDescent="0.2">
      <c r="A34" s="595" t="s">
        <v>429</v>
      </c>
      <c r="B34" s="597"/>
      <c r="C34" s="589" t="s">
        <v>406</v>
      </c>
      <c r="D34" s="590"/>
      <c r="E34" s="592" t="s">
        <v>430</v>
      </c>
      <c r="F34" s="594"/>
      <c r="G34" s="593"/>
      <c r="H34" s="589" t="s">
        <v>431</v>
      </c>
      <c r="I34" s="591"/>
      <c r="J34" s="591"/>
      <c r="K34" s="590"/>
      <c r="L34" s="589" t="s">
        <v>432</v>
      </c>
      <c r="M34" s="590"/>
      <c r="N34" s="583"/>
      <c r="O34" s="583"/>
    </row>
    <row r="35" spans="1:15" ht="95.1" customHeight="1" x14ac:dyDescent="0.2">
      <c r="A35" s="598"/>
      <c r="B35" s="600"/>
      <c r="C35" s="589" t="s">
        <v>433</v>
      </c>
      <c r="D35" s="590"/>
      <c r="E35" s="592" t="s">
        <v>434</v>
      </c>
      <c r="F35" s="594"/>
      <c r="G35" s="593"/>
      <c r="H35" s="589" t="s">
        <v>431</v>
      </c>
      <c r="I35" s="591"/>
      <c r="J35" s="591"/>
      <c r="K35" s="590"/>
      <c r="L35" s="589" t="s">
        <v>432</v>
      </c>
      <c r="M35" s="590"/>
      <c r="N35" s="583"/>
      <c r="O35" s="583"/>
    </row>
    <row r="36" spans="1:15" ht="72.95" customHeight="1" x14ac:dyDescent="0.2">
      <c r="A36" s="592" t="s">
        <v>435</v>
      </c>
      <c r="B36" s="593"/>
      <c r="C36" s="589" t="s">
        <v>436</v>
      </c>
      <c r="D36" s="590"/>
      <c r="E36" s="592" t="s">
        <v>437</v>
      </c>
      <c r="F36" s="594"/>
      <c r="G36" s="593"/>
      <c r="H36" s="589" t="s">
        <v>431</v>
      </c>
      <c r="I36" s="591"/>
      <c r="J36" s="591"/>
      <c r="K36" s="590"/>
      <c r="L36" s="589" t="s">
        <v>432</v>
      </c>
      <c r="M36" s="590"/>
      <c r="N36" s="583"/>
      <c r="O36" s="583"/>
    </row>
    <row r="37" spans="1:15" ht="72" customHeight="1" x14ac:dyDescent="0.2">
      <c r="A37" s="589" t="s">
        <v>438</v>
      </c>
      <c r="B37" s="590"/>
      <c r="C37" s="589" t="s">
        <v>439</v>
      </c>
      <c r="D37" s="590"/>
      <c r="E37" s="592" t="s">
        <v>440</v>
      </c>
      <c r="F37" s="594"/>
      <c r="G37" s="593"/>
      <c r="H37" s="589" t="s">
        <v>431</v>
      </c>
      <c r="I37" s="591"/>
      <c r="J37" s="591"/>
      <c r="K37" s="590"/>
      <c r="L37" s="589" t="s">
        <v>432</v>
      </c>
      <c r="M37" s="590"/>
      <c r="N37" s="583"/>
      <c r="O37" s="583"/>
    </row>
    <row r="38" spans="1:15" ht="82.5" customHeight="1" x14ac:dyDescent="0.2">
      <c r="A38" s="619" t="s">
        <v>411</v>
      </c>
      <c r="B38" s="619"/>
      <c r="C38" s="619"/>
      <c r="D38" s="619"/>
      <c r="E38" s="619"/>
      <c r="F38" s="619"/>
      <c r="G38" s="619"/>
      <c r="H38" s="619"/>
      <c r="I38" s="619"/>
      <c r="J38" s="619"/>
      <c r="K38" s="619"/>
      <c r="L38" s="619"/>
      <c r="M38" s="619"/>
      <c r="N38" s="619"/>
      <c r="O38" s="619"/>
    </row>
    <row r="39" spans="1:15" ht="29.1" customHeight="1" x14ac:dyDescent="0.2">
      <c r="A39" s="609" t="s">
        <v>412</v>
      </c>
      <c r="B39" s="610"/>
      <c r="C39" s="610"/>
      <c r="D39" s="610"/>
      <c r="E39" s="610"/>
      <c r="F39" s="610"/>
      <c r="G39" s="610"/>
      <c r="H39" s="610"/>
      <c r="I39" s="610"/>
      <c r="J39" s="610"/>
      <c r="K39" s="610"/>
      <c r="L39" s="610"/>
      <c r="M39" s="611"/>
      <c r="N39" s="583"/>
      <c r="O39" s="583"/>
    </row>
    <row r="40" spans="1:15" ht="18" customHeight="1" x14ac:dyDescent="0.2">
      <c r="A40" s="612" t="s">
        <v>369</v>
      </c>
      <c r="B40" s="614" t="s">
        <v>370</v>
      </c>
      <c r="C40" s="615"/>
      <c r="D40" s="623" t="s">
        <v>371</v>
      </c>
      <c r="E40" s="624"/>
      <c r="F40" s="625"/>
      <c r="G40" s="601" t="s">
        <v>372</v>
      </c>
      <c r="H40" s="602"/>
      <c r="I40" s="602"/>
      <c r="J40" s="602"/>
      <c r="K40" s="602"/>
      <c r="L40" s="602"/>
      <c r="M40" s="603"/>
      <c r="N40" s="585"/>
      <c r="O40" s="585"/>
    </row>
    <row r="41" spans="1:15" ht="18" customHeight="1" x14ac:dyDescent="0.2">
      <c r="A41" s="613"/>
      <c r="B41" s="616"/>
      <c r="C41" s="617"/>
      <c r="D41" s="626"/>
      <c r="E41" s="627"/>
      <c r="F41" s="628"/>
      <c r="G41" s="604" t="s">
        <v>373</v>
      </c>
      <c r="H41" s="605"/>
      <c r="I41" s="605"/>
      <c r="J41" s="606"/>
      <c r="K41" s="607" t="s">
        <v>374</v>
      </c>
      <c r="L41" s="618"/>
      <c r="M41" s="608"/>
      <c r="N41" s="585"/>
      <c r="O41" s="585"/>
    </row>
    <row r="42" spans="1:15" ht="138" customHeight="1" x14ac:dyDescent="0.2">
      <c r="A42" s="181" t="s">
        <v>441</v>
      </c>
      <c r="B42" s="589" t="s">
        <v>442</v>
      </c>
      <c r="C42" s="590"/>
      <c r="D42" s="592" t="s">
        <v>443</v>
      </c>
      <c r="E42" s="594"/>
      <c r="F42" s="593"/>
      <c r="G42" s="589" t="s">
        <v>444</v>
      </c>
      <c r="H42" s="591"/>
      <c r="I42" s="591"/>
      <c r="J42" s="590"/>
      <c r="K42" s="589" t="s">
        <v>445</v>
      </c>
      <c r="L42" s="591"/>
      <c r="M42" s="590"/>
      <c r="N42" s="583"/>
      <c r="O42" s="583"/>
    </row>
    <row r="43" spans="1:15" ht="84" customHeight="1" x14ac:dyDescent="0.2">
      <c r="A43" s="181" t="s">
        <v>446</v>
      </c>
      <c r="B43" s="589" t="s">
        <v>447</v>
      </c>
      <c r="C43" s="590"/>
      <c r="D43" s="592" t="s">
        <v>448</v>
      </c>
      <c r="E43" s="594"/>
      <c r="F43" s="593"/>
      <c r="G43" s="589" t="s">
        <v>444</v>
      </c>
      <c r="H43" s="591"/>
      <c r="I43" s="591"/>
      <c r="J43" s="590"/>
      <c r="K43" s="589" t="s">
        <v>449</v>
      </c>
      <c r="L43" s="591"/>
      <c r="M43" s="590"/>
      <c r="N43" s="583"/>
      <c r="O43" s="583"/>
    </row>
    <row r="44" spans="1:15" ht="39.950000000000003" customHeight="1" x14ac:dyDescent="0.2">
      <c r="A44" s="586" t="s">
        <v>450</v>
      </c>
      <c r="B44" s="589" t="s">
        <v>451</v>
      </c>
      <c r="C44" s="590"/>
      <c r="D44" s="592" t="s">
        <v>452</v>
      </c>
      <c r="E44" s="594"/>
      <c r="F44" s="593"/>
      <c r="G44" s="589" t="s">
        <v>382</v>
      </c>
      <c r="H44" s="591"/>
      <c r="I44" s="591"/>
      <c r="J44" s="590"/>
      <c r="K44" s="592" t="s">
        <v>383</v>
      </c>
      <c r="L44" s="594"/>
      <c r="M44" s="593"/>
      <c r="N44" s="583"/>
      <c r="O44" s="583"/>
    </row>
    <row r="45" spans="1:15" ht="51" customHeight="1" x14ac:dyDescent="0.2">
      <c r="A45" s="588"/>
      <c r="B45" s="589" t="s">
        <v>453</v>
      </c>
      <c r="C45" s="590"/>
      <c r="D45" s="592" t="s">
        <v>454</v>
      </c>
      <c r="E45" s="594"/>
      <c r="F45" s="593"/>
      <c r="G45" s="589" t="s">
        <v>382</v>
      </c>
      <c r="H45" s="591"/>
      <c r="I45" s="591"/>
      <c r="J45" s="590"/>
      <c r="K45" s="620" t="s">
        <v>383</v>
      </c>
      <c r="L45" s="621"/>
      <c r="M45" s="622"/>
      <c r="N45" s="583"/>
      <c r="O45" s="583"/>
    </row>
    <row r="46" spans="1:15" ht="26.1" customHeight="1" x14ac:dyDescent="0.2">
      <c r="A46" s="586" t="s">
        <v>455</v>
      </c>
      <c r="B46" s="589" t="s">
        <v>456</v>
      </c>
      <c r="C46" s="590"/>
      <c r="D46" s="589" t="s">
        <v>457</v>
      </c>
      <c r="E46" s="591"/>
      <c r="F46" s="590"/>
      <c r="G46" s="589" t="s">
        <v>378</v>
      </c>
      <c r="H46" s="591"/>
      <c r="I46" s="591"/>
      <c r="J46" s="590"/>
      <c r="K46" s="589" t="s">
        <v>391</v>
      </c>
      <c r="L46" s="591"/>
      <c r="M46" s="590"/>
      <c r="N46" s="585"/>
      <c r="O46" s="585"/>
    </row>
    <row r="47" spans="1:15" ht="18" customHeight="1" x14ac:dyDescent="0.2">
      <c r="A47" s="587"/>
      <c r="B47" s="589" t="s">
        <v>458</v>
      </c>
      <c r="C47" s="590"/>
      <c r="D47" s="589" t="s">
        <v>459</v>
      </c>
      <c r="E47" s="591"/>
      <c r="F47" s="590"/>
      <c r="G47" s="589" t="s">
        <v>378</v>
      </c>
      <c r="H47" s="591"/>
      <c r="I47" s="591"/>
      <c r="J47" s="590"/>
      <c r="K47" s="589" t="s">
        <v>460</v>
      </c>
      <c r="L47" s="591"/>
      <c r="M47" s="590"/>
      <c r="N47" s="585"/>
      <c r="O47" s="585"/>
    </row>
    <row r="48" spans="1:15" ht="18" customHeight="1" x14ac:dyDescent="0.2">
      <c r="A48" s="587"/>
      <c r="B48" s="589" t="s">
        <v>461</v>
      </c>
      <c r="C48" s="590"/>
      <c r="D48" s="589" t="s">
        <v>459</v>
      </c>
      <c r="E48" s="591"/>
      <c r="F48" s="590"/>
      <c r="G48" s="589" t="s">
        <v>378</v>
      </c>
      <c r="H48" s="591"/>
      <c r="I48" s="591"/>
      <c r="J48" s="590"/>
      <c r="K48" s="589" t="s">
        <v>460</v>
      </c>
      <c r="L48" s="591"/>
      <c r="M48" s="590"/>
      <c r="N48" s="585"/>
      <c r="O48" s="585"/>
    </row>
    <row r="49" spans="1:15" ht="18" customHeight="1" x14ac:dyDescent="0.2">
      <c r="A49" s="587"/>
      <c r="B49" s="589" t="s">
        <v>462</v>
      </c>
      <c r="C49" s="590"/>
      <c r="D49" s="589" t="s">
        <v>463</v>
      </c>
      <c r="E49" s="591"/>
      <c r="F49" s="590"/>
      <c r="G49" s="589" t="s">
        <v>378</v>
      </c>
      <c r="H49" s="591"/>
      <c r="I49" s="591"/>
      <c r="J49" s="590"/>
      <c r="K49" s="589" t="s">
        <v>460</v>
      </c>
      <c r="L49" s="591"/>
      <c r="M49" s="590"/>
      <c r="N49" s="585"/>
      <c r="O49" s="585"/>
    </row>
    <row r="50" spans="1:15" ht="18" customHeight="1" x14ac:dyDescent="0.2">
      <c r="A50" s="587"/>
      <c r="B50" s="589" t="s">
        <v>464</v>
      </c>
      <c r="C50" s="590"/>
      <c r="D50" s="589" t="s">
        <v>465</v>
      </c>
      <c r="E50" s="591"/>
      <c r="F50" s="590"/>
      <c r="G50" s="589" t="s">
        <v>378</v>
      </c>
      <c r="H50" s="591"/>
      <c r="I50" s="591"/>
      <c r="J50" s="590"/>
      <c r="K50" s="589" t="s">
        <v>420</v>
      </c>
      <c r="L50" s="591"/>
      <c r="M50" s="590"/>
      <c r="N50" s="585"/>
      <c r="O50" s="585"/>
    </row>
    <row r="51" spans="1:15" ht="18" customHeight="1" x14ac:dyDescent="0.2">
      <c r="A51" s="587"/>
      <c r="B51" s="589" t="s">
        <v>466</v>
      </c>
      <c r="C51" s="590"/>
      <c r="D51" s="589" t="s">
        <v>467</v>
      </c>
      <c r="E51" s="591"/>
      <c r="F51" s="590"/>
      <c r="G51" s="589" t="s">
        <v>378</v>
      </c>
      <c r="H51" s="591"/>
      <c r="I51" s="591"/>
      <c r="J51" s="590"/>
      <c r="K51" s="589" t="s">
        <v>391</v>
      </c>
      <c r="L51" s="591"/>
      <c r="M51" s="590"/>
      <c r="N51" s="585"/>
      <c r="O51" s="585"/>
    </row>
    <row r="52" spans="1:15" ht="18" customHeight="1" x14ac:dyDescent="0.2">
      <c r="A52" s="588"/>
      <c r="B52" s="589" t="s">
        <v>468</v>
      </c>
      <c r="C52" s="590"/>
      <c r="D52" s="589" t="s">
        <v>469</v>
      </c>
      <c r="E52" s="591"/>
      <c r="F52" s="590"/>
      <c r="G52" s="589" t="s">
        <v>378</v>
      </c>
      <c r="H52" s="591"/>
      <c r="I52" s="591"/>
      <c r="J52" s="590"/>
      <c r="K52" s="589" t="s">
        <v>391</v>
      </c>
      <c r="L52" s="591"/>
      <c r="M52" s="590"/>
      <c r="N52" s="585"/>
      <c r="O52" s="585"/>
    </row>
    <row r="53" spans="1:15" ht="18" customHeight="1" x14ac:dyDescent="0.2">
      <c r="A53" s="586" t="s">
        <v>470</v>
      </c>
      <c r="B53" s="589" t="s">
        <v>471</v>
      </c>
      <c r="C53" s="590"/>
      <c r="D53" s="589" t="s">
        <v>472</v>
      </c>
      <c r="E53" s="591"/>
      <c r="F53" s="590"/>
      <c r="G53" s="589" t="s">
        <v>378</v>
      </c>
      <c r="H53" s="591"/>
      <c r="I53" s="591"/>
      <c r="J53" s="590"/>
      <c r="K53" s="589" t="s">
        <v>460</v>
      </c>
      <c r="L53" s="591"/>
      <c r="M53" s="590"/>
      <c r="N53" s="585"/>
      <c r="O53" s="585"/>
    </row>
    <row r="54" spans="1:15" ht="17.850000000000001" customHeight="1" x14ac:dyDescent="0.2">
      <c r="A54" s="588"/>
      <c r="B54" s="589" t="s">
        <v>473</v>
      </c>
      <c r="C54" s="590"/>
      <c r="D54" s="589" t="s">
        <v>472</v>
      </c>
      <c r="E54" s="591"/>
      <c r="F54" s="590"/>
      <c r="G54" s="589" t="s">
        <v>378</v>
      </c>
      <c r="H54" s="591"/>
      <c r="I54" s="591"/>
      <c r="J54" s="590"/>
      <c r="K54" s="589" t="s">
        <v>460</v>
      </c>
      <c r="L54" s="591"/>
      <c r="M54" s="590"/>
      <c r="N54" s="585"/>
      <c r="O54" s="585"/>
    </row>
    <row r="55" spans="1:15" ht="82.5" customHeight="1" x14ac:dyDescent="0.2">
      <c r="A55" s="619" t="s">
        <v>411</v>
      </c>
      <c r="B55" s="619"/>
      <c r="C55" s="619"/>
      <c r="D55" s="619"/>
      <c r="E55" s="619"/>
      <c r="F55" s="619"/>
      <c r="G55" s="619"/>
      <c r="H55" s="619"/>
      <c r="I55" s="619"/>
      <c r="J55" s="619"/>
      <c r="K55" s="619"/>
      <c r="L55" s="619"/>
      <c r="M55" s="619"/>
      <c r="N55" s="619"/>
      <c r="O55" s="619"/>
    </row>
    <row r="56" spans="1:15" ht="29.1" customHeight="1" x14ac:dyDescent="0.2">
      <c r="A56" s="609" t="s">
        <v>412</v>
      </c>
      <c r="B56" s="610"/>
      <c r="C56" s="610"/>
      <c r="D56" s="610"/>
      <c r="E56" s="610"/>
      <c r="F56" s="610"/>
      <c r="G56" s="610"/>
      <c r="H56" s="610"/>
      <c r="I56" s="610"/>
      <c r="J56" s="610"/>
      <c r="K56" s="610"/>
      <c r="L56" s="610"/>
      <c r="M56" s="611"/>
      <c r="N56" s="583"/>
      <c r="O56" s="583"/>
    </row>
    <row r="57" spans="1:15" ht="18" customHeight="1" x14ac:dyDescent="0.2">
      <c r="A57" s="612" t="s">
        <v>369</v>
      </c>
      <c r="B57" s="614" t="s">
        <v>370</v>
      </c>
      <c r="C57" s="615"/>
      <c r="D57" s="595" t="s">
        <v>474</v>
      </c>
      <c r="E57" s="596"/>
      <c r="F57" s="597"/>
      <c r="G57" s="601" t="s">
        <v>372</v>
      </c>
      <c r="H57" s="602"/>
      <c r="I57" s="602"/>
      <c r="J57" s="602"/>
      <c r="K57" s="602"/>
      <c r="L57" s="602"/>
      <c r="M57" s="603"/>
      <c r="N57" s="585"/>
      <c r="O57" s="585"/>
    </row>
    <row r="58" spans="1:15" ht="18" customHeight="1" x14ac:dyDescent="0.2">
      <c r="A58" s="613"/>
      <c r="B58" s="616"/>
      <c r="C58" s="617"/>
      <c r="D58" s="598"/>
      <c r="E58" s="599"/>
      <c r="F58" s="600"/>
      <c r="G58" s="604" t="s">
        <v>373</v>
      </c>
      <c r="H58" s="605"/>
      <c r="I58" s="605"/>
      <c r="J58" s="605"/>
      <c r="K58" s="606"/>
      <c r="L58" s="607" t="s">
        <v>374</v>
      </c>
      <c r="M58" s="608"/>
      <c r="N58" s="585"/>
      <c r="O58" s="585"/>
    </row>
    <row r="59" spans="1:15" ht="39.950000000000003" customHeight="1" x14ac:dyDescent="0.2">
      <c r="A59" s="586" t="s">
        <v>475</v>
      </c>
      <c r="B59" s="589" t="s">
        <v>476</v>
      </c>
      <c r="C59" s="590"/>
      <c r="D59" s="592" t="s">
        <v>477</v>
      </c>
      <c r="E59" s="594"/>
      <c r="F59" s="593"/>
      <c r="G59" s="589" t="s">
        <v>382</v>
      </c>
      <c r="H59" s="591"/>
      <c r="I59" s="591"/>
      <c r="J59" s="591"/>
      <c r="K59" s="590"/>
      <c r="L59" s="592" t="s">
        <v>383</v>
      </c>
      <c r="M59" s="593"/>
      <c r="N59" s="583"/>
      <c r="O59" s="583"/>
    </row>
    <row r="60" spans="1:15" ht="18" customHeight="1" x14ac:dyDescent="0.2">
      <c r="A60" s="587"/>
      <c r="B60" s="589" t="s">
        <v>478</v>
      </c>
      <c r="C60" s="590"/>
      <c r="D60" s="589" t="s">
        <v>479</v>
      </c>
      <c r="E60" s="591"/>
      <c r="F60" s="590"/>
      <c r="G60" s="589" t="s">
        <v>378</v>
      </c>
      <c r="H60" s="591"/>
      <c r="I60" s="591"/>
      <c r="J60" s="591"/>
      <c r="K60" s="590"/>
      <c r="L60" s="589" t="s">
        <v>460</v>
      </c>
      <c r="M60" s="590"/>
      <c r="N60" s="585"/>
      <c r="O60" s="585"/>
    </row>
    <row r="61" spans="1:15" ht="18" customHeight="1" x14ac:dyDescent="0.2">
      <c r="A61" s="587"/>
      <c r="B61" s="589" t="s">
        <v>480</v>
      </c>
      <c r="C61" s="590"/>
      <c r="D61" s="589" t="s">
        <v>481</v>
      </c>
      <c r="E61" s="591"/>
      <c r="F61" s="590"/>
      <c r="G61" s="589" t="s">
        <v>378</v>
      </c>
      <c r="H61" s="591"/>
      <c r="I61" s="591"/>
      <c r="J61" s="591"/>
      <c r="K61" s="590"/>
      <c r="L61" s="589" t="s">
        <v>391</v>
      </c>
      <c r="M61" s="590"/>
      <c r="N61" s="585"/>
      <c r="O61" s="585"/>
    </row>
    <row r="62" spans="1:15" ht="17.100000000000001" customHeight="1" x14ac:dyDescent="0.2">
      <c r="A62" s="587"/>
      <c r="B62" s="589" t="s">
        <v>482</v>
      </c>
      <c r="C62" s="590"/>
      <c r="D62" s="589" t="s">
        <v>483</v>
      </c>
      <c r="E62" s="591"/>
      <c r="F62" s="590"/>
      <c r="G62" s="589" t="s">
        <v>378</v>
      </c>
      <c r="H62" s="591"/>
      <c r="I62" s="591"/>
      <c r="J62" s="591"/>
      <c r="K62" s="590"/>
      <c r="L62" s="589" t="s">
        <v>391</v>
      </c>
      <c r="M62" s="590"/>
      <c r="N62" s="585"/>
      <c r="O62" s="585"/>
    </row>
    <row r="63" spans="1:15" ht="18" customHeight="1" x14ac:dyDescent="0.2">
      <c r="A63" s="588"/>
      <c r="B63" s="589" t="s">
        <v>484</v>
      </c>
      <c r="C63" s="590"/>
      <c r="D63" s="589" t="s">
        <v>459</v>
      </c>
      <c r="E63" s="591"/>
      <c r="F63" s="590"/>
      <c r="G63" s="589" t="s">
        <v>378</v>
      </c>
      <c r="H63" s="591"/>
      <c r="I63" s="591"/>
      <c r="J63" s="591"/>
      <c r="K63" s="590"/>
      <c r="L63" s="589" t="s">
        <v>460</v>
      </c>
      <c r="M63" s="590"/>
      <c r="N63" s="585"/>
      <c r="O63" s="585"/>
    </row>
    <row r="64" spans="1:15" ht="18" customHeight="1" x14ac:dyDescent="0.2">
      <c r="A64" s="586" t="s">
        <v>485</v>
      </c>
      <c r="B64" s="589" t="s">
        <v>486</v>
      </c>
      <c r="C64" s="590"/>
      <c r="D64" s="589" t="s">
        <v>487</v>
      </c>
      <c r="E64" s="591"/>
      <c r="F64" s="590"/>
      <c r="G64" s="589" t="s">
        <v>378</v>
      </c>
      <c r="H64" s="591"/>
      <c r="I64" s="591"/>
      <c r="J64" s="591"/>
      <c r="K64" s="590"/>
      <c r="L64" s="589" t="s">
        <v>391</v>
      </c>
      <c r="M64" s="590"/>
      <c r="N64" s="585"/>
      <c r="O64" s="585"/>
    </row>
    <row r="65" spans="1:15" ht="29.1" customHeight="1" x14ac:dyDescent="0.2">
      <c r="A65" s="587"/>
      <c r="B65" s="589" t="s">
        <v>488</v>
      </c>
      <c r="C65" s="590"/>
      <c r="D65" s="589" t="s">
        <v>419</v>
      </c>
      <c r="E65" s="591"/>
      <c r="F65" s="590"/>
      <c r="G65" s="589" t="s">
        <v>378</v>
      </c>
      <c r="H65" s="591"/>
      <c r="I65" s="591"/>
      <c r="J65" s="591"/>
      <c r="K65" s="590"/>
      <c r="L65" s="589" t="s">
        <v>391</v>
      </c>
      <c r="M65" s="590"/>
      <c r="N65" s="583"/>
      <c r="O65" s="583"/>
    </row>
    <row r="66" spans="1:15" ht="18" customHeight="1" x14ac:dyDescent="0.2">
      <c r="A66" s="587"/>
      <c r="B66" s="589" t="s">
        <v>489</v>
      </c>
      <c r="C66" s="590"/>
      <c r="D66" s="589" t="s">
        <v>487</v>
      </c>
      <c r="E66" s="591"/>
      <c r="F66" s="590"/>
      <c r="G66" s="589" t="s">
        <v>378</v>
      </c>
      <c r="H66" s="591"/>
      <c r="I66" s="591"/>
      <c r="J66" s="591"/>
      <c r="K66" s="590"/>
      <c r="L66" s="589" t="s">
        <v>490</v>
      </c>
      <c r="M66" s="590"/>
      <c r="N66" s="585"/>
      <c r="O66" s="585"/>
    </row>
    <row r="67" spans="1:15" ht="18" customHeight="1" x14ac:dyDescent="0.2">
      <c r="A67" s="587"/>
      <c r="B67" s="589" t="s">
        <v>491</v>
      </c>
      <c r="C67" s="590"/>
      <c r="D67" s="589" t="s">
        <v>419</v>
      </c>
      <c r="E67" s="591"/>
      <c r="F67" s="590"/>
      <c r="G67" s="589" t="s">
        <v>378</v>
      </c>
      <c r="H67" s="591"/>
      <c r="I67" s="591"/>
      <c r="J67" s="591"/>
      <c r="K67" s="590"/>
      <c r="L67" s="589" t="s">
        <v>379</v>
      </c>
      <c r="M67" s="590"/>
      <c r="N67" s="585"/>
      <c r="O67" s="585"/>
    </row>
    <row r="68" spans="1:15" ht="18" customHeight="1" x14ac:dyDescent="0.2">
      <c r="A68" s="587"/>
      <c r="B68" s="589" t="s">
        <v>492</v>
      </c>
      <c r="C68" s="590"/>
      <c r="D68" s="589" t="s">
        <v>493</v>
      </c>
      <c r="E68" s="591"/>
      <c r="F68" s="590"/>
      <c r="G68" s="589" t="s">
        <v>378</v>
      </c>
      <c r="H68" s="591"/>
      <c r="I68" s="591"/>
      <c r="J68" s="591"/>
      <c r="K68" s="590"/>
      <c r="L68" s="589" t="s">
        <v>494</v>
      </c>
      <c r="M68" s="590"/>
      <c r="N68" s="585"/>
      <c r="O68" s="585"/>
    </row>
    <row r="69" spans="1:15" ht="29.1" customHeight="1" x14ac:dyDescent="0.2">
      <c r="A69" s="587"/>
      <c r="B69" s="589" t="s">
        <v>495</v>
      </c>
      <c r="C69" s="590"/>
      <c r="D69" s="589" t="s">
        <v>496</v>
      </c>
      <c r="E69" s="591"/>
      <c r="F69" s="590"/>
      <c r="G69" s="589" t="s">
        <v>382</v>
      </c>
      <c r="H69" s="591"/>
      <c r="I69" s="591"/>
      <c r="J69" s="591"/>
      <c r="K69" s="590"/>
      <c r="L69" s="592" t="s">
        <v>383</v>
      </c>
      <c r="M69" s="593"/>
      <c r="N69" s="583"/>
      <c r="O69" s="583"/>
    </row>
    <row r="70" spans="1:15" ht="18" customHeight="1" x14ac:dyDescent="0.2">
      <c r="A70" s="587"/>
      <c r="B70" s="589" t="s">
        <v>497</v>
      </c>
      <c r="C70" s="590"/>
      <c r="D70" s="589" t="s">
        <v>487</v>
      </c>
      <c r="E70" s="591"/>
      <c r="F70" s="590"/>
      <c r="G70" s="589" t="s">
        <v>378</v>
      </c>
      <c r="H70" s="591"/>
      <c r="I70" s="591"/>
      <c r="J70" s="591"/>
      <c r="K70" s="590"/>
      <c r="L70" s="589" t="s">
        <v>391</v>
      </c>
      <c r="M70" s="590"/>
      <c r="N70" s="585"/>
      <c r="O70" s="585"/>
    </row>
    <row r="71" spans="1:15" ht="18" customHeight="1" x14ac:dyDescent="0.2">
      <c r="A71" s="587"/>
      <c r="B71" s="589" t="s">
        <v>498</v>
      </c>
      <c r="C71" s="590"/>
      <c r="D71" s="589" t="s">
        <v>419</v>
      </c>
      <c r="E71" s="591"/>
      <c r="F71" s="590"/>
      <c r="G71" s="589" t="s">
        <v>378</v>
      </c>
      <c r="H71" s="591"/>
      <c r="I71" s="591"/>
      <c r="J71" s="591"/>
      <c r="K71" s="590"/>
      <c r="L71" s="589" t="s">
        <v>379</v>
      </c>
      <c r="M71" s="590"/>
      <c r="N71" s="585"/>
      <c r="O71" s="585"/>
    </row>
    <row r="72" spans="1:15" ht="18" customHeight="1" x14ac:dyDescent="0.2">
      <c r="A72" s="587"/>
      <c r="B72" s="589" t="s">
        <v>499</v>
      </c>
      <c r="C72" s="590"/>
      <c r="D72" s="589" t="s">
        <v>500</v>
      </c>
      <c r="E72" s="591"/>
      <c r="F72" s="590"/>
      <c r="G72" s="589" t="s">
        <v>378</v>
      </c>
      <c r="H72" s="591"/>
      <c r="I72" s="591"/>
      <c r="J72" s="591"/>
      <c r="K72" s="590"/>
      <c r="L72" s="589" t="s">
        <v>391</v>
      </c>
      <c r="M72" s="590"/>
      <c r="N72" s="585"/>
      <c r="O72" s="585"/>
    </row>
    <row r="73" spans="1:15" ht="18" customHeight="1" x14ac:dyDescent="0.2">
      <c r="A73" s="587"/>
      <c r="B73" s="589" t="s">
        <v>501</v>
      </c>
      <c r="C73" s="590"/>
      <c r="D73" s="589" t="s">
        <v>502</v>
      </c>
      <c r="E73" s="591"/>
      <c r="F73" s="590"/>
      <c r="G73" s="589" t="s">
        <v>378</v>
      </c>
      <c r="H73" s="591"/>
      <c r="I73" s="591"/>
      <c r="J73" s="591"/>
      <c r="K73" s="590"/>
      <c r="L73" s="589" t="s">
        <v>391</v>
      </c>
      <c r="M73" s="590"/>
      <c r="N73" s="585"/>
      <c r="O73" s="585"/>
    </row>
    <row r="74" spans="1:15" ht="18" customHeight="1" x14ac:dyDescent="0.2">
      <c r="A74" s="587"/>
      <c r="B74" s="589" t="s">
        <v>503</v>
      </c>
      <c r="C74" s="590"/>
      <c r="D74" s="589" t="s">
        <v>504</v>
      </c>
      <c r="E74" s="591"/>
      <c r="F74" s="590"/>
      <c r="G74" s="589" t="s">
        <v>378</v>
      </c>
      <c r="H74" s="591"/>
      <c r="I74" s="591"/>
      <c r="J74" s="591"/>
      <c r="K74" s="590"/>
      <c r="L74" s="589" t="s">
        <v>494</v>
      </c>
      <c r="M74" s="590"/>
      <c r="N74" s="585"/>
      <c r="O74" s="585"/>
    </row>
    <row r="75" spans="1:15" ht="18" customHeight="1" x14ac:dyDescent="0.2">
      <c r="A75" s="587"/>
      <c r="B75" s="589" t="s">
        <v>505</v>
      </c>
      <c r="C75" s="590"/>
      <c r="D75" s="589" t="s">
        <v>500</v>
      </c>
      <c r="E75" s="591"/>
      <c r="F75" s="590"/>
      <c r="G75" s="589" t="s">
        <v>378</v>
      </c>
      <c r="H75" s="591"/>
      <c r="I75" s="591"/>
      <c r="J75" s="591"/>
      <c r="K75" s="590"/>
      <c r="L75" s="589" t="s">
        <v>391</v>
      </c>
      <c r="M75" s="590"/>
      <c r="N75" s="585"/>
      <c r="O75" s="585"/>
    </row>
    <row r="76" spans="1:15" ht="18" customHeight="1" x14ac:dyDescent="0.2">
      <c r="A76" s="587"/>
      <c r="B76" s="589" t="s">
        <v>506</v>
      </c>
      <c r="C76" s="590"/>
      <c r="D76" s="589" t="s">
        <v>500</v>
      </c>
      <c r="E76" s="591"/>
      <c r="F76" s="590"/>
      <c r="G76" s="589" t="s">
        <v>378</v>
      </c>
      <c r="H76" s="591"/>
      <c r="I76" s="591"/>
      <c r="J76" s="591"/>
      <c r="K76" s="590"/>
      <c r="L76" s="589" t="s">
        <v>391</v>
      </c>
      <c r="M76" s="590"/>
      <c r="N76" s="585"/>
      <c r="O76" s="585"/>
    </row>
    <row r="77" spans="1:15" ht="18" customHeight="1" x14ac:dyDescent="0.2">
      <c r="A77" s="587"/>
      <c r="B77" s="589" t="s">
        <v>507</v>
      </c>
      <c r="C77" s="590"/>
      <c r="D77" s="589" t="s">
        <v>504</v>
      </c>
      <c r="E77" s="591"/>
      <c r="F77" s="590"/>
      <c r="G77" s="589" t="s">
        <v>378</v>
      </c>
      <c r="H77" s="591"/>
      <c r="I77" s="591"/>
      <c r="J77" s="591"/>
      <c r="K77" s="590"/>
      <c r="L77" s="589" t="s">
        <v>494</v>
      </c>
      <c r="M77" s="590"/>
      <c r="N77" s="585"/>
      <c r="O77" s="585"/>
    </row>
    <row r="78" spans="1:15" ht="18" customHeight="1" x14ac:dyDescent="0.2">
      <c r="A78" s="587"/>
      <c r="B78" s="589" t="s">
        <v>508</v>
      </c>
      <c r="C78" s="590"/>
      <c r="D78" s="589" t="s">
        <v>504</v>
      </c>
      <c r="E78" s="591"/>
      <c r="F78" s="590"/>
      <c r="G78" s="589" t="s">
        <v>378</v>
      </c>
      <c r="H78" s="591"/>
      <c r="I78" s="591"/>
      <c r="J78" s="591"/>
      <c r="K78" s="590"/>
      <c r="L78" s="589" t="s">
        <v>422</v>
      </c>
      <c r="M78" s="590"/>
      <c r="N78" s="585"/>
      <c r="O78" s="585"/>
    </row>
    <row r="79" spans="1:15" ht="18" customHeight="1" x14ac:dyDescent="0.2">
      <c r="A79" s="587"/>
      <c r="B79" s="589" t="s">
        <v>509</v>
      </c>
      <c r="C79" s="590"/>
      <c r="D79" s="589" t="s">
        <v>487</v>
      </c>
      <c r="E79" s="591"/>
      <c r="F79" s="590"/>
      <c r="G79" s="589" t="s">
        <v>378</v>
      </c>
      <c r="H79" s="591"/>
      <c r="I79" s="591"/>
      <c r="J79" s="591"/>
      <c r="K79" s="590"/>
      <c r="L79" s="589" t="s">
        <v>391</v>
      </c>
      <c r="M79" s="590"/>
      <c r="N79" s="585"/>
      <c r="O79" s="585"/>
    </row>
    <row r="80" spans="1:15" ht="17.100000000000001" customHeight="1" x14ac:dyDescent="0.2">
      <c r="A80" s="587"/>
      <c r="B80" s="589" t="s">
        <v>510</v>
      </c>
      <c r="C80" s="590"/>
      <c r="D80" s="589" t="s">
        <v>500</v>
      </c>
      <c r="E80" s="591"/>
      <c r="F80" s="590"/>
      <c r="G80" s="589" t="s">
        <v>378</v>
      </c>
      <c r="H80" s="591"/>
      <c r="I80" s="591"/>
      <c r="J80" s="591"/>
      <c r="K80" s="590"/>
      <c r="L80" s="589" t="s">
        <v>394</v>
      </c>
      <c r="M80" s="590"/>
      <c r="N80" s="585"/>
      <c r="O80" s="585"/>
    </row>
    <row r="81" spans="1:15" ht="18" customHeight="1" x14ac:dyDescent="0.2">
      <c r="A81" s="587"/>
      <c r="B81" s="589" t="s">
        <v>511</v>
      </c>
      <c r="C81" s="590"/>
      <c r="D81" s="589" t="s">
        <v>419</v>
      </c>
      <c r="E81" s="591"/>
      <c r="F81" s="590"/>
      <c r="G81" s="589" t="s">
        <v>378</v>
      </c>
      <c r="H81" s="591"/>
      <c r="I81" s="591"/>
      <c r="J81" s="591"/>
      <c r="K81" s="590"/>
      <c r="L81" s="589" t="s">
        <v>379</v>
      </c>
      <c r="M81" s="590"/>
      <c r="N81" s="585"/>
      <c r="O81" s="585"/>
    </row>
    <row r="82" spans="1:15" ht="18" customHeight="1" x14ac:dyDescent="0.2">
      <c r="A82" s="587"/>
      <c r="B82" s="589" t="s">
        <v>512</v>
      </c>
      <c r="C82" s="590"/>
      <c r="D82" s="589" t="s">
        <v>504</v>
      </c>
      <c r="E82" s="591"/>
      <c r="F82" s="590"/>
      <c r="G82" s="589" t="s">
        <v>378</v>
      </c>
      <c r="H82" s="591"/>
      <c r="I82" s="591"/>
      <c r="J82" s="591"/>
      <c r="K82" s="590"/>
      <c r="L82" s="589" t="s">
        <v>494</v>
      </c>
      <c r="M82" s="590"/>
      <c r="N82" s="585"/>
      <c r="O82" s="585"/>
    </row>
    <row r="83" spans="1:15" ht="18" customHeight="1" x14ac:dyDescent="0.2">
      <c r="A83" s="587"/>
      <c r="B83" s="589" t="s">
        <v>513</v>
      </c>
      <c r="C83" s="590"/>
      <c r="D83" s="589" t="s">
        <v>500</v>
      </c>
      <c r="E83" s="591"/>
      <c r="F83" s="590"/>
      <c r="G83" s="589" t="s">
        <v>378</v>
      </c>
      <c r="H83" s="591"/>
      <c r="I83" s="591"/>
      <c r="J83" s="591"/>
      <c r="K83" s="590"/>
      <c r="L83" s="589" t="s">
        <v>379</v>
      </c>
      <c r="M83" s="590"/>
      <c r="N83" s="585"/>
      <c r="O83" s="585"/>
    </row>
    <row r="84" spans="1:15" ht="29.1" customHeight="1" x14ac:dyDescent="0.2">
      <c r="A84" s="588"/>
      <c r="B84" s="589" t="s">
        <v>514</v>
      </c>
      <c r="C84" s="590"/>
      <c r="D84" s="589" t="s">
        <v>504</v>
      </c>
      <c r="E84" s="591"/>
      <c r="F84" s="590"/>
      <c r="G84" s="589" t="s">
        <v>378</v>
      </c>
      <c r="H84" s="591"/>
      <c r="I84" s="591"/>
      <c r="J84" s="591"/>
      <c r="K84" s="590"/>
      <c r="L84" s="589" t="s">
        <v>494</v>
      </c>
      <c r="M84" s="590"/>
      <c r="N84" s="583"/>
      <c r="O84" s="583"/>
    </row>
    <row r="85" spans="1:15" ht="82.5" customHeight="1" x14ac:dyDescent="0.2">
      <c r="A85" s="619" t="s">
        <v>411</v>
      </c>
      <c r="B85" s="619"/>
      <c r="C85" s="619"/>
      <c r="D85" s="619"/>
      <c r="E85" s="619"/>
      <c r="F85" s="619"/>
      <c r="G85" s="619"/>
      <c r="H85" s="619"/>
      <c r="I85" s="619"/>
      <c r="J85" s="619"/>
      <c r="K85" s="619"/>
      <c r="L85" s="619"/>
      <c r="M85" s="619"/>
      <c r="N85" s="619"/>
      <c r="O85" s="619"/>
    </row>
    <row r="86" spans="1:15" ht="29.1" customHeight="1" x14ac:dyDescent="0.2">
      <c r="A86" s="609" t="s">
        <v>515</v>
      </c>
      <c r="B86" s="610"/>
      <c r="C86" s="610"/>
      <c r="D86" s="610"/>
      <c r="E86" s="610"/>
      <c r="F86" s="610"/>
      <c r="G86" s="610"/>
      <c r="H86" s="610"/>
      <c r="I86" s="610"/>
      <c r="J86" s="610"/>
      <c r="K86" s="610"/>
      <c r="L86" s="610"/>
      <c r="M86" s="611"/>
      <c r="N86" s="583"/>
      <c r="O86" s="583"/>
    </row>
    <row r="87" spans="1:15" ht="18" customHeight="1" x14ac:dyDescent="0.2">
      <c r="A87" s="612" t="s">
        <v>369</v>
      </c>
      <c r="B87" s="614" t="s">
        <v>370</v>
      </c>
      <c r="C87" s="615"/>
      <c r="D87" s="595" t="s">
        <v>474</v>
      </c>
      <c r="E87" s="596"/>
      <c r="F87" s="597"/>
      <c r="G87" s="601" t="s">
        <v>372</v>
      </c>
      <c r="H87" s="602"/>
      <c r="I87" s="602"/>
      <c r="J87" s="602"/>
      <c r="K87" s="602"/>
      <c r="L87" s="602"/>
      <c r="M87" s="603"/>
      <c r="N87" s="585"/>
      <c r="O87" s="585"/>
    </row>
    <row r="88" spans="1:15" ht="18" customHeight="1" x14ac:dyDescent="0.2">
      <c r="A88" s="613"/>
      <c r="B88" s="616"/>
      <c r="C88" s="617"/>
      <c r="D88" s="598"/>
      <c r="E88" s="599"/>
      <c r="F88" s="600"/>
      <c r="G88" s="604" t="s">
        <v>373</v>
      </c>
      <c r="H88" s="605"/>
      <c r="I88" s="605"/>
      <c r="J88" s="605"/>
      <c r="K88" s="606"/>
      <c r="L88" s="607" t="s">
        <v>374</v>
      </c>
      <c r="M88" s="608"/>
      <c r="N88" s="585"/>
      <c r="O88" s="585"/>
    </row>
    <row r="89" spans="1:15" ht="29.1" customHeight="1" x14ac:dyDescent="0.2">
      <c r="A89" s="181" t="s">
        <v>516</v>
      </c>
      <c r="B89" s="589" t="s">
        <v>517</v>
      </c>
      <c r="C89" s="590"/>
      <c r="D89" s="589" t="s">
        <v>504</v>
      </c>
      <c r="E89" s="591"/>
      <c r="F89" s="590"/>
      <c r="G89" s="589" t="s">
        <v>378</v>
      </c>
      <c r="H89" s="591"/>
      <c r="I89" s="591"/>
      <c r="J89" s="591"/>
      <c r="K89" s="590"/>
      <c r="L89" s="589" t="s">
        <v>494</v>
      </c>
      <c r="M89" s="590"/>
      <c r="N89" s="583"/>
      <c r="O89" s="583"/>
    </row>
    <row r="90" spans="1:15" ht="51" customHeight="1" x14ac:dyDescent="0.2">
      <c r="A90" s="182" t="s">
        <v>518</v>
      </c>
      <c r="B90" s="589" t="s">
        <v>519</v>
      </c>
      <c r="C90" s="590"/>
      <c r="D90" s="589" t="s">
        <v>520</v>
      </c>
      <c r="E90" s="591"/>
      <c r="F90" s="590"/>
      <c r="G90" s="589" t="s">
        <v>382</v>
      </c>
      <c r="H90" s="591"/>
      <c r="I90" s="591"/>
      <c r="J90" s="591"/>
      <c r="K90" s="590"/>
      <c r="L90" s="592" t="s">
        <v>383</v>
      </c>
      <c r="M90" s="593"/>
      <c r="N90" s="583"/>
      <c r="O90" s="583"/>
    </row>
    <row r="91" spans="1:15" ht="39" customHeight="1" x14ac:dyDescent="0.2">
      <c r="A91" s="181" t="s">
        <v>521</v>
      </c>
      <c r="B91" s="589" t="s">
        <v>522</v>
      </c>
      <c r="C91" s="590"/>
      <c r="D91" s="592" t="s">
        <v>523</v>
      </c>
      <c r="E91" s="594"/>
      <c r="F91" s="593"/>
      <c r="G91" s="589" t="s">
        <v>382</v>
      </c>
      <c r="H91" s="591"/>
      <c r="I91" s="591"/>
      <c r="J91" s="591"/>
      <c r="K91" s="590"/>
      <c r="L91" s="592" t="s">
        <v>383</v>
      </c>
      <c r="M91" s="593"/>
      <c r="N91" s="583"/>
      <c r="O91" s="583"/>
    </row>
    <row r="92" spans="1:15" ht="39.950000000000003" customHeight="1" x14ac:dyDescent="0.2">
      <c r="A92" s="182" t="s">
        <v>524</v>
      </c>
      <c r="B92" s="592" t="s">
        <v>525</v>
      </c>
      <c r="C92" s="593"/>
      <c r="D92" s="592" t="s">
        <v>526</v>
      </c>
      <c r="E92" s="594"/>
      <c r="F92" s="593"/>
      <c r="G92" s="589" t="s">
        <v>382</v>
      </c>
      <c r="H92" s="591"/>
      <c r="I92" s="591"/>
      <c r="J92" s="591"/>
      <c r="K92" s="590"/>
      <c r="L92" s="592" t="s">
        <v>527</v>
      </c>
      <c r="M92" s="593"/>
      <c r="N92" s="583"/>
      <c r="O92" s="583"/>
    </row>
    <row r="93" spans="1:15" ht="29.1" customHeight="1" x14ac:dyDescent="0.2">
      <c r="A93" s="586" t="s">
        <v>528</v>
      </c>
      <c r="B93" s="589" t="s">
        <v>529</v>
      </c>
      <c r="C93" s="590"/>
      <c r="D93" s="589" t="s">
        <v>530</v>
      </c>
      <c r="E93" s="591"/>
      <c r="F93" s="590"/>
      <c r="G93" s="589" t="s">
        <v>378</v>
      </c>
      <c r="H93" s="591"/>
      <c r="I93" s="591"/>
      <c r="J93" s="591"/>
      <c r="K93" s="590"/>
      <c r="L93" s="589" t="s">
        <v>531</v>
      </c>
      <c r="M93" s="590"/>
      <c r="N93" s="583"/>
      <c r="O93" s="583"/>
    </row>
    <row r="94" spans="1:15" ht="18" customHeight="1" x14ac:dyDescent="0.2">
      <c r="A94" s="587"/>
      <c r="B94" s="589" t="s">
        <v>532</v>
      </c>
      <c r="C94" s="590"/>
      <c r="D94" s="589" t="s">
        <v>533</v>
      </c>
      <c r="E94" s="591"/>
      <c r="F94" s="590"/>
      <c r="G94" s="589" t="s">
        <v>378</v>
      </c>
      <c r="H94" s="591"/>
      <c r="I94" s="591"/>
      <c r="J94" s="591"/>
      <c r="K94" s="590"/>
      <c r="L94" s="589" t="s">
        <v>391</v>
      </c>
      <c r="M94" s="590"/>
      <c r="N94" s="585"/>
      <c r="O94" s="585"/>
    </row>
    <row r="95" spans="1:15" ht="29.1" customHeight="1" x14ac:dyDescent="0.2">
      <c r="A95" s="587"/>
      <c r="B95" s="589" t="s">
        <v>534</v>
      </c>
      <c r="C95" s="590"/>
      <c r="D95" s="589" t="s">
        <v>535</v>
      </c>
      <c r="E95" s="591"/>
      <c r="F95" s="590"/>
      <c r="G95" s="589" t="s">
        <v>378</v>
      </c>
      <c r="H95" s="591"/>
      <c r="I95" s="591"/>
      <c r="J95" s="591"/>
      <c r="K95" s="590"/>
      <c r="L95" s="589" t="s">
        <v>391</v>
      </c>
      <c r="M95" s="590"/>
      <c r="N95" s="583"/>
      <c r="O95" s="583"/>
    </row>
    <row r="96" spans="1:15" ht="18" customHeight="1" x14ac:dyDescent="0.2">
      <c r="A96" s="587"/>
      <c r="B96" s="589" t="s">
        <v>536</v>
      </c>
      <c r="C96" s="590"/>
      <c r="D96" s="589" t="s">
        <v>535</v>
      </c>
      <c r="E96" s="591"/>
      <c r="F96" s="590"/>
      <c r="G96" s="589" t="s">
        <v>378</v>
      </c>
      <c r="H96" s="591"/>
      <c r="I96" s="591"/>
      <c r="J96" s="591"/>
      <c r="K96" s="590"/>
      <c r="L96" s="589" t="s">
        <v>391</v>
      </c>
      <c r="M96" s="590"/>
      <c r="N96" s="585"/>
      <c r="O96" s="585"/>
    </row>
    <row r="97" spans="1:15" ht="18" customHeight="1" x14ac:dyDescent="0.2">
      <c r="A97" s="587"/>
      <c r="B97" s="589" t="s">
        <v>537</v>
      </c>
      <c r="C97" s="590"/>
      <c r="D97" s="589" t="s">
        <v>533</v>
      </c>
      <c r="E97" s="591"/>
      <c r="F97" s="590"/>
      <c r="G97" s="589" t="s">
        <v>378</v>
      </c>
      <c r="H97" s="591"/>
      <c r="I97" s="591"/>
      <c r="J97" s="591"/>
      <c r="K97" s="590"/>
      <c r="L97" s="589" t="s">
        <v>538</v>
      </c>
      <c r="M97" s="590"/>
      <c r="N97" s="585"/>
      <c r="O97" s="585"/>
    </row>
    <row r="98" spans="1:15" ht="18" customHeight="1" x14ac:dyDescent="0.2">
      <c r="A98" s="587"/>
      <c r="B98" s="589" t="s">
        <v>539</v>
      </c>
      <c r="C98" s="590"/>
      <c r="D98" s="589" t="s">
        <v>540</v>
      </c>
      <c r="E98" s="591"/>
      <c r="F98" s="590"/>
      <c r="G98" s="589" t="s">
        <v>378</v>
      </c>
      <c r="H98" s="591"/>
      <c r="I98" s="591"/>
      <c r="J98" s="591"/>
      <c r="K98" s="590"/>
      <c r="L98" s="589" t="s">
        <v>538</v>
      </c>
      <c r="M98" s="590"/>
      <c r="N98" s="585"/>
      <c r="O98" s="585"/>
    </row>
    <row r="99" spans="1:15" ht="18" customHeight="1" x14ac:dyDescent="0.2">
      <c r="A99" s="587"/>
      <c r="B99" s="589" t="s">
        <v>541</v>
      </c>
      <c r="C99" s="590"/>
      <c r="D99" s="589" t="s">
        <v>535</v>
      </c>
      <c r="E99" s="591"/>
      <c r="F99" s="590"/>
      <c r="G99" s="589" t="s">
        <v>378</v>
      </c>
      <c r="H99" s="591"/>
      <c r="I99" s="591"/>
      <c r="J99" s="591"/>
      <c r="K99" s="590"/>
      <c r="L99" s="589" t="s">
        <v>391</v>
      </c>
      <c r="M99" s="590"/>
      <c r="N99" s="585"/>
      <c r="O99" s="585"/>
    </row>
    <row r="100" spans="1:15" ht="18" customHeight="1" x14ac:dyDescent="0.2">
      <c r="A100" s="587"/>
      <c r="B100" s="589" t="s">
        <v>542</v>
      </c>
      <c r="C100" s="590"/>
      <c r="D100" s="589" t="s">
        <v>543</v>
      </c>
      <c r="E100" s="591"/>
      <c r="F100" s="590"/>
      <c r="G100" s="589" t="s">
        <v>378</v>
      </c>
      <c r="H100" s="591"/>
      <c r="I100" s="591"/>
      <c r="J100" s="591"/>
      <c r="K100" s="590"/>
      <c r="L100" s="589" t="s">
        <v>391</v>
      </c>
      <c r="M100" s="590"/>
      <c r="N100" s="585"/>
      <c r="O100" s="585"/>
    </row>
    <row r="101" spans="1:15" ht="18" customHeight="1" x14ac:dyDescent="0.2">
      <c r="A101" s="587"/>
      <c r="B101" s="589" t="s">
        <v>544</v>
      </c>
      <c r="C101" s="590"/>
      <c r="D101" s="589" t="s">
        <v>535</v>
      </c>
      <c r="E101" s="591"/>
      <c r="F101" s="590"/>
      <c r="G101" s="589" t="s">
        <v>378</v>
      </c>
      <c r="H101" s="591"/>
      <c r="I101" s="591"/>
      <c r="J101" s="591"/>
      <c r="K101" s="590"/>
      <c r="L101" s="589" t="s">
        <v>391</v>
      </c>
      <c r="M101" s="590"/>
      <c r="N101" s="585"/>
      <c r="O101" s="585"/>
    </row>
    <row r="102" spans="1:15" ht="18" customHeight="1" x14ac:dyDescent="0.2">
      <c r="A102" s="587"/>
      <c r="B102" s="589" t="s">
        <v>544</v>
      </c>
      <c r="C102" s="590"/>
      <c r="D102" s="589" t="s">
        <v>545</v>
      </c>
      <c r="E102" s="591"/>
      <c r="F102" s="590"/>
      <c r="G102" s="589" t="s">
        <v>378</v>
      </c>
      <c r="H102" s="591"/>
      <c r="I102" s="591"/>
      <c r="J102" s="591"/>
      <c r="K102" s="590"/>
      <c r="L102" s="589" t="s">
        <v>546</v>
      </c>
      <c r="M102" s="590"/>
      <c r="N102" s="585"/>
      <c r="O102" s="585"/>
    </row>
    <row r="103" spans="1:15" ht="18" customHeight="1" x14ac:dyDescent="0.2">
      <c r="A103" s="587"/>
      <c r="B103" s="589" t="s">
        <v>547</v>
      </c>
      <c r="C103" s="590"/>
      <c r="D103" s="589" t="s">
        <v>533</v>
      </c>
      <c r="E103" s="591"/>
      <c r="F103" s="590"/>
      <c r="G103" s="589" t="s">
        <v>378</v>
      </c>
      <c r="H103" s="591"/>
      <c r="I103" s="591"/>
      <c r="J103" s="591"/>
      <c r="K103" s="590"/>
      <c r="L103" s="589" t="s">
        <v>548</v>
      </c>
      <c r="M103" s="590"/>
      <c r="N103" s="585"/>
      <c r="O103" s="585"/>
    </row>
    <row r="104" spans="1:15" ht="18" customHeight="1" x14ac:dyDescent="0.2">
      <c r="A104" s="587"/>
      <c r="B104" s="589" t="s">
        <v>549</v>
      </c>
      <c r="C104" s="590"/>
      <c r="D104" s="589" t="s">
        <v>550</v>
      </c>
      <c r="E104" s="591"/>
      <c r="F104" s="590"/>
      <c r="G104" s="589" t="s">
        <v>378</v>
      </c>
      <c r="H104" s="591"/>
      <c r="I104" s="591"/>
      <c r="J104" s="591"/>
      <c r="K104" s="590"/>
      <c r="L104" s="589" t="s">
        <v>391</v>
      </c>
      <c r="M104" s="590"/>
      <c r="N104" s="585"/>
      <c r="O104" s="585"/>
    </row>
    <row r="105" spans="1:15" ht="18" customHeight="1" x14ac:dyDescent="0.2">
      <c r="A105" s="587"/>
      <c r="B105" s="589" t="s">
        <v>551</v>
      </c>
      <c r="C105" s="590"/>
      <c r="D105" s="589" t="s">
        <v>550</v>
      </c>
      <c r="E105" s="591"/>
      <c r="F105" s="590"/>
      <c r="G105" s="589" t="s">
        <v>378</v>
      </c>
      <c r="H105" s="591"/>
      <c r="I105" s="591"/>
      <c r="J105" s="591"/>
      <c r="K105" s="590"/>
      <c r="L105" s="589" t="s">
        <v>552</v>
      </c>
      <c r="M105" s="590"/>
      <c r="N105" s="585"/>
      <c r="O105" s="585"/>
    </row>
    <row r="106" spans="1:15" ht="29.1" customHeight="1" x14ac:dyDescent="0.2">
      <c r="A106" s="587"/>
      <c r="B106" s="589" t="s">
        <v>553</v>
      </c>
      <c r="C106" s="590"/>
      <c r="D106" s="589" t="s">
        <v>554</v>
      </c>
      <c r="E106" s="591"/>
      <c r="F106" s="590"/>
      <c r="G106" s="589" t="s">
        <v>378</v>
      </c>
      <c r="H106" s="591"/>
      <c r="I106" s="591"/>
      <c r="J106" s="591"/>
      <c r="K106" s="590"/>
      <c r="L106" s="589" t="s">
        <v>555</v>
      </c>
      <c r="M106" s="590"/>
      <c r="N106" s="583"/>
      <c r="O106" s="583"/>
    </row>
    <row r="107" spans="1:15" ht="17.100000000000001" customHeight="1" x14ac:dyDescent="0.2">
      <c r="A107" s="587"/>
      <c r="B107" s="589" t="s">
        <v>556</v>
      </c>
      <c r="C107" s="590"/>
      <c r="D107" s="589" t="s">
        <v>545</v>
      </c>
      <c r="E107" s="591"/>
      <c r="F107" s="590"/>
      <c r="G107" s="589" t="s">
        <v>378</v>
      </c>
      <c r="H107" s="591"/>
      <c r="I107" s="591"/>
      <c r="J107" s="591"/>
      <c r="K107" s="590"/>
      <c r="L107" s="589" t="s">
        <v>391</v>
      </c>
      <c r="M107" s="590"/>
      <c r="N107" s="585"/>
      <c r="O107" s="585"/>
    </row>
    <row r="108" spans="1:15" ht="29.1" customHeight="1" x14ac:dyDescent="0.2">
      <c r="A108" s="587"/>
      <c r="B108" s="589" t="s">
        <v>557</v>
      </c>
      <c r="C108" s="590"/>
      <c r="D108" s="589" t="s">
        <v>545</v>
      </c>
      <c r="E108" s="591"/>
      <c r="F108" s="590"/>
      <c r="G108" s="589" t="s">
        <v>378</v>
      </c>
      <c r="H108" s="591"/>
      <c r="I108" s="591"/>
      <c r="J108" s="591"/>
      <c r="K108" s="590"/>
      <c r="L108" s="589" t="s">
        <v>558</v>
      </c>
      <c r="M108" s="590"/>
      <c r="N108" s="583"/>
      <c r="O108" s="583"/>
    </row>
    <row r="109" spans="1:15" ht="18" customHeight="1" x14ac:dyDescent="0.2">
      <c r="A109" s="587"/>
      <c r="B109" s="589" t="s">
        <v>559</v>
      </c>
      <c r="C109" s="590"/>
      <c r="D109" s="589" t="s">
        <v>533</v>
      </c>
      <c r="E109" s="591"/>
      <c r="F109" s="590"/>
      <c r="G109" s="589" t="s">
        <v>378</v>
      </c>
      <c r="H109" s="591"/>
      <c r="I109" s="591"/>
      <c r="J109" s="591"/>
      <c r="K109" s="590"/>
      <c r="L109" s="589" t="s">
        <v>391</v>
      </c>
      <c r="M109" s="590"/>
      <c r="N109" s="585"/>
      <c r="O109" s="585"/>
    </row>
    <row r="110" spans="1:15" ht="18" customHeight="1" x14ac:dyDescent="0.2">
      <c r="A110" s="588"/>
      <c r="B110" s="589" t="s">
        <v>560</v>
      </c>
      <c r="C110" s="590"/>
      <c r="D110" s="589" t="s">
        <v>533</v>
      </c>
      <c r="E110" s="591"/>
      <c r="F110" s="590"/>
      <c r="G110" s="589" t="s">
        <v>378</v>
      </c>
      <c r="H110" s="591"/>
      <c r="I110" s="591"/>
      <c r="J110" s="591"/>
      <c r="K110" s="590"/>
      <c r="L110" s="589" t="s">
        <v>391</v>
      </c>
      <c r="M110" s="590"/>
      <c r="N110" s="585"/>
      <c r="O110" s="585"/>
    </row>
    <row r="111" spans="1:15" ht="82.5" customHeight="1" x14ac:dyDescent="0.2">
      <c r="A111" s="619" t="s">
        <v>411</v>
      </c>
      <c r="B111" s="619"/>
      <c r="C111" s="619"/>
      <c r="D111" s="619"/>
      <c r="E111" s="619"/>
      <c r="F111" s="619"/>
      <c r="G111" s="619"/>
      <c r="H111" s="619"/>
      <c r="I111" s="619"/>
      <c r="J111" s="619"/>
      <c r="K111" s="619"/>
      <c r="L111" s="619"/>
      <c r="M111" s="619"/>
      <c r="N111" s="619"/>
      <c r="O111" s="619"/>
    </row>
    <row r="112" spans="1:15" ht="29.1" customHeight="1" x14ac:dyDescent="0.2">
      <c r="A112" s="609" t="s">
        <v>412</v>
      </c>
      <c r="B112" s="610"/>
      <c r="C112" s="610"/>
      <c r="D112" s="610"/>
      <c r="E112" s="610"/>
      <c r="F112" s="610"/>
      <c r="G112" s="610"/>
      <c r="H112" s="610"/>
      <c r="I112" s="610"/>
      <c r="J112" s="610"/>
      <c r="K112" s="610"/>
      <c r="L112" s="610"/>
      <c r="M112" s="611"/>
      <c r="N112" s="583"/>
      <c r="O112" s="583"/>
    </row>
    <row r="113" spans="1:15" ht="18" customHeight="1" x14ac:dyDescent="0.2">
      <c r="A113" s="612" t="s">
        <v>369</v>
      </c>
      <c r="B113" s="614" t="s">
        <v>370</v>
      </c>
      <c r="C113" s="615"/>
      <c r="D113" s="595" t="s">
        <v>474</v>
      </c>
      <c r="E113" s="596"/>
      <c r="F113" s="597"/>
      <c r="G113" s="601" t="s">
        <v>372</v>
      </c>
      <c r="H113" s="602"/>
      <c r="I113" s="602"/>
      <c r="J113" s="602"/>
      <c r="K113" s="602"/>
      <c r="L113" s="602"/>
      <c r="M113" s="603"/>
      <c r="N113" s="585"/>
      <c r="O113" s="585"/>
    </row>
    <row r="114" spans="1:15" ht="18" customHeight="1" x14ac:dyDescent="0.2">
      <c r="A114" s="613"/>
      <c r="B114" s="616"/>
      <c r="C114" s="617"/>
      <c r="D114" s="598"/>
      <c r="E114" s="599"/>
      <c r="F114" s="600"/>
      <c r="G114" s="604" t="s">
        <v>373</v>
      </c>
      <c r="H114" s="605"/>
      <c r="I114" s="605"/>
      <c r="J114" s="606"/>
      <c r="K114" s="607" t="s">
        <v>374</v>
      </c>
      <c r="L114" s="618"/>
      <c r="M114" s="608"/>
      <c r="N114" s="585"/>
      <c r="O114" s="585"/>
    </row>
    <row r="115" spans="1:15" ht="18" customHeight="1" x14ac:dyDescent="0.2">
      <c r="A115" s="586" t="s">
        <v>561</v>
      </c>
      <c r="B115" s="589" t="s">
        <v>562</v>
      </c>
      <c r="C115" s="590"/>
      <c r="D115" s="589" t="s">
        <v>543</v>
      </c>
      <c r="E115" s="591"/>
      <c r="F115" s="590"/>
      <c r="G115" s="589" t="s">
        <v>378</v>
      </c>
      <c r="H115" s="591"/>
      <c r="I115" s="591"/>
      <c r="J115" s="590"/>
      <c r="K115" s="589" t="s">
        <v>391</v>
      </c>
      <c r="L115" s="591"/>
      <c r="M115" s="590"/>
      <c r="N115" s="585"/>
      <c r="O115" s="585"/>
    </row>
    <row r="116" spans="1:15" ht="18" customHeight="1" x14ac:dyDescent="0.2">
      <c r="A116" s="587"/>
      <c r="B116" s="589" t="s">
        <v>563</v>
      </c>
      <c r="C116" s="590"/>
      <c r="D116" s="589" t="s">
        <v>564</v>
      </c>
      <c r="E116" s="591"/>
      <c r="F116" s="590"/>
      <c r="G116" s="589" t="s">
        <v>378</v>
      </c>
      <c r="H116" s="591"/>
      <c r="I116" s="591"/>
      <c r="J116" s="590"/>
      <c r="K116" s="589" t="s">
        <v>565</v>
      </c>
      <c r="L116" s="591"/>
      <c r="M116" s="590"/>
      <c r="N116" s="585"/>
      <c r="O116" s="585"/>
    </row>
    <row r="117" spans="1:15" ht="18" customHeight="1" x14ac:dyDescent="0.2">
      <c r="A117" s="587"/>
      <c r="B117" s="589" t="s">
        <v>566</v>
      </c>
      <c r="C117" s="590"/>
      <c r="D117" s="589" t="s">
        <v>540</v>
      </c>
      <c r="E117" s="591"/>
      <c r="F117" s="590"/>
      <c r="G117" s="589" t="s">
        <v>378</v>
      </c>
      <c r="H117" s="591"/>
      <c r="I117" s="591"/>
      <c r="J117" s="590"/>
      <c r="K117" s="589" t="s">
        <v>391</v>
      </c>
      <c r="L117" s="591"/>
      <c r="M117" s="590"/>
      <c r="N117" s="585"/>
      <c r="O117" s="585"/>
    </row>
    <row r="118" spans="1:15" ht="18" customHeight="1" x14ac:dyDescent="0.2">
      <c r="A118" s="587"/>
      <c r="B118" s="589" t="s">
        <v>567</v>
      </c>
      <c r="C118" s="590"/>
      <c r="D118" s="589" t="s">
        <v>543</v>
      </c>
      <c r="E118" s="591"/>
      <c r="F118" s="590"/>
      <c r="G118" s="589" t="s">
        <v>378</v>
      </c>
      <c r="H118" s="591"/>
      <c r="I118" s="591"/>
      <c r="J118" s="590"/>
      <c r="K118" s="589" t="s">
        <v>391</v>
      </c>
      <c r="L118" s="591"/>
      <c r="M118" s="590"/>
      <c r="N118" s="585"/>
      <c r="O118" s="585"/>
    </row>
    <row r="119" spans="1:15" ht="18" customHeight="1" x14ac:dyDescent="0.2">
      <c r="A119" s="587"/>
      <c r="B119" s="589" t="s">
        <v>568</v>
      </c>
      <c r="C119" s="590"/>
      <c r="D119" s="589" t="s">
        <v>550</v>
      </c>
      <c r="E119" s="591"/>
      <c r="F119" s="590"/>
      <c r="G119" s="589" t="s">
        <v>378</v>
      </c>
      <c r="H119" s="591"/>
      <c r="I119" s="591"/>
      <c r="J119" s="590"/>
      <c r="K119" s="589" t="s">
        <v>391</v>
      </c>
      <c r="L119" s="591"/>
      <c r="M119" s="590"/>
      <c r="N119" s="585"/>
      <c r="O119" s="585"/>
    </row>
    <row r="120" spans="1:15" ht="18" customHeight="1" x14ac:dyDescent="0.2">
      <c r="A120" s="587"/>
      <c r="B120" s="589" t="s">
        <v>569</v>
      </c>
      <c r="C120" s="590"/>
      <c r="D120" s="589" t="s">
        <v>554</v>
      </c>
      <c r="E120" s="591"/>
      <c r="F120" s="590"/>
      <c r="G120" s="589" t="s">
        <v>378</v>
      </c>
      <c r="H120" s="591"/>
      <c r="I120" s="591"/>
      <c r="J120" s="590"/>
      <c r="K120" s="589" t="s">
        <v>570</v>
      </c>
      <c r="L120" s="591"/>
      <c r="M120" s="590"/>
      <c r="N120" s="585"/>
      <c r="O120" s="585"/>
    </row>
    <row r="121" spans="1:15" ht="18" customHeight="1" x14ac:dyDescent="0.2">
      <c r="A121" s="587"/>
      <c r="B121" s="589" t="s">
        <v>571</v>
      </c>
      <c r="C121" s="590"/>
      <c r="D121" s="589" t="s">
        <v>543</v>
      </c>
      <c r="E121" s="591"/>
      <c r="F121" s="590"/>
      <c r="G121" s="589" t="s">
        <v>378</v>
      </c>
      <c r="H121" s="591"/>
      <c r="I121" s="591"/>
      <c r="J121" s="590"/>
      <c r="K121" s="589" t="s">
        <v>391</v>
      </c>
      <c r="L121" s="591"/>
      <c r="M121" s="590"/>
      <c r="N121" s="585"/>
      <c r="O121" s="585"/>
    </row>
    <row r="122" spans="1:15" ht="18" customHeight="1" x14ac:dyDescent="0.2">
      <c r="A122" s="587"/>
      <c r="B122" s="589" t="s">
        <v>572</v>
      </c>
      <c r="C122" s="590"/>
      <c r="D122" s="589" t="s">
        <v>550</v>
      </c>
      <c r="E122" s="591"/>
      <c r="F122" s="590"/>
      <c r="G122" s="589" t="s">
        <v>378</v>
      </c>
      <c r="H122" s="591"/>
      <c r="I122" s="591"/>
      <c r="J122" s="590"/>
      <c r="K122" s="589" t="s">
        <v>391</v>
      </c>
      <c r="L122" s="591"/>
      <c r="M122" s="590"/>
      <c r="N122" s="585"/>
      <c r="O122" s="585"/>
    </row>
    <row r="123" spans="1:15" ht="18" customHeight="1" x14ac:dyDescent="0.2">
      <c r="A123" s="587"/>
      <c r="B123" s="589" t="s">
        <v>573</v>
      </c>
      <c r="C123" s="590"/>
      <c r="D123" s="589" t="s">
        <v>550</v>
      </c>
      <c r="E123" s="591"/>
      <c r="F123" s="590"/>
      <c r="G123" s="589" t="s">
        <v>378</v>
      </c>
      <c r="H123" s="591"/>
      <c r="I123" s="591"/>
      <c r="J123" s="590"/>
      <c r="K123" s="589" t="s">
        <v>391</v>
      </c>
      <c r="L123" s="591"/>
      <c r="M123" s="590"/>
      <c r="N123" s="585"/>
      <c r="O123" s="585"/>
    </row>
    <row r="124" spans="1:15" ht="18" customHeight="1" x14ac:dyDescent="0.2">
      <c r="A124" s="588"/>
      <c r="B124" s="589" t="s">
        <v>574</v>
      </c>
      <c r="C124" s="590"/>
      <c r="D124" s="589" t="s">
        <v>575</v>
      </c>
      <c r="E124" s="591"/>
      <c r="F124" s="590"/>
      <c r="G124" s="589" t="s">
        <v>378</v>
      </c>
      <c r="H124" s="591"/>
      <c r="I124" s="591"/>
      <c r="J124" s="590"/>
      <c r="K124" s="589" t="s">
        <v>576</v>
      </c>
      <c r="L124" s="591"/>
      <c r="M124" s="590"/>
      <c r="N124" s="585"/>
      <c r="O124" s="585"/>
    </row>
    <row r="125" spans="1:15" ht="18" customHeight="1" x14ac:dyDescent="0.2">
      <c r="A125" s="586" t="s">
        <v>577</v>
      </c>
      <c r="B125" s="589" t="s">
        <v>578</v>
      </c>
      <c r="C125" s="590"/>
      <c r="D125" s="589" t="s">
        <v>579</v>
      </c>
      <c r="E125" s="591"/>
      <c r="F125" s="590"/>
      <c r="G125" s="589" t="s">
        <v>378</v>
      </c>
      <c r="H125" s="591"/>
      <c r="I125" s="591"/>
      <c r="J125" s="590"/>
      <c r="K125" s="589" t="s">
        <v>460</v>
      </c>
      <c r="L125" s="591"/>
      <c r="M125" s="590"/>
      <c r="N125" s="585"/>
      <c r="O125" s="585"/>
    </row>
    <row r="126" spans="1:15" ht="39.950000000000003" customHeight="1" x14ac:dyDescent="0.2">
      <c r="A126" s="587"/>
      <c r="B126" s="589" t="s">
        <v>580</v>
      </c>
      <c r="C126" s="590"/>
      <c r="D126" s="592" t="s">
        <v>581</v>
      </c>
      <c r="E126" s="594"/>
      <c r="F126" s="593"/>
      <c r="G126" s="589" t="s">
        <v>382</v>
      </c>
      <c r="H126" s="591"/>
      <c r="I126" s="591"/>
      <c r="J126" s="590"/>
      <c r="K126" s="592" t="s">
        <v>383</v>
      </c>
      <c r="L126" s="594"/>
      <c r="M126" s="593"/>
      <c r="N126" s="583"/>
      <c r="O126" s="583"/>
    </row>
    <row r="127" spans="1:15" ht="51" customHeight="1" x14ac:dyDescent="0.2">
      <c r="A127" s="587"/>
      <c r="B127" s="589" t="s">
        <v>582</v>
      </c>
      <c r="C127" s="590"/>
      <c r="D127" s="592" t="s">
        <v>583</v>
      </c>
      <c r="E127" s="594"/>
      <c r="F127" s="593"/>
      <c r="G127" s="589" t="s">
        <v>382</v>
      </c>
      <c r="H127" s="591"/>
      <c r="I127" s="591"/>
      <c r="J127" s="590"/>
      <c r="K127" s="592" t="s">
        <v>383</v>
      </c>
      <c r="L127" s="594"/>
      <c r="M127" s="593"/>
      <c r="N127" s="583"/>
      <c r="O127" s="583"/>
    </row>
    <row r="128" spans="1:15" ht="51" customHeight="1" x14ac:dyDescent="0.2">
      <c r="A128" s="588"/>
      <c r="B128" s="589" t="s">
        <v>584</v>
      </c>
      <c r="C128" s="590"/>
      <c r="D128" s="589" t="s">
        <v>585</v>
      </c>
      <c r="E128" s="591"/>
      <c r="F128" s="590"/>
      <c r="G128" s="589" t="s">
        <v>586</v>
      </c>
      <c r="H128" s="591"/>
      <c r="I128" s="591"/>
      <c r="J128" s="590"/>
      <c r="K128" s="592" t="s">
        <v>587</v>
      </c>
      <c r="L128" s="594"/>
      <c r="M128" s="593"/>
      <c r="N128" s="583"/>
      <c r="O128" s="583"/>
    </row>
    <row r="129" spans="1:15" ht="39.950000000000003" customHeight="1" x14ac:dyDescent="0.2">
      <c r="A129" s="586" t="s">
        <v>588</v>
      </c>
      <c r="B129" s="589" t="s">
        <v>589</v>
      </c>
      <c r="C129" s="590"/>
      <c r="D129" s="589" t="s">
        <v>590</v>
      </c>
      <c r="E129" s="591"/>
      <c r="F129" s="590"/>
      <c r="G129" s="589" t="s">
        <v>382</v>
      </c>
      <c r="H129" s="591"/>
      <c r="I129" s="591"/>
      <c r="J129" s="590"/>
      <c r="K129" s="592" t="s">
        <v>383</v>
      </c>
      <c r="L129" s="594"/>
      <c r="M129" s="593"/>
      <c r="N129" s="583"/>
      <c r="O129" s="583"/>
    </row>
    <row r="130" spans="1:15" ht="27.95" customHeight="1" x14ac:dyDescent="0.2">
      <c r="A130" s="588"/>
      <c r="B130" s="589" t="s">
        <v>591</v>
      </c>
      <c r="C130" s="590"/>
      <c r="D130" s="589" t="s">
        <v>592</v>
      </c>
      <c r="E130" s="591"/>
      <c r="F130" s="590"/>
      <c r="G130" s="589" t="s">
        <v>382</v>
      </c>
      <c r="H130" s="591"/>
      <c r="I130" s="591"/>
      <c r="J130" s="590"/>
      <c r="K130" s="592" t="s">
        <v>383</v>
      </c>
      <c r="L130" s="594"/>
      <c r="M130" s="593"/>
      <c r="N130" s="583"/>
      <c r="O130" s="583"/>
    </row>
    <row r="131" spans="1:15" ht="39.950000000000003" customHeight="1" x14ac:dyDescent="0.2">
      <c r="A131" s="181" t="s">
        <v>593</v>
      </c>
      <c r="B131" s="589" t="s">
        <v>594</v>
      </c>
      <c r="C131" s="590"/>
      <c r="D131" s="592" t="s">
        <v>595</v>
      </c>
      <c r="E131" s="594"/>
      <c r="F131" s="593"/>
      <c r="G131" s="589" t="s">
        <v>382</v>
      </c>
      <c r="H131" s="591"/>
      <c r="I131" s="591"/>
      <c r="J131" s="590"/>
      <c r="K131" s="592" t="s">
        <v>383</v>
      </c>
      <c r="L131" s="594"/>
      <c r="M131" s="593"/>
      <c r="N131" s="583"/>
      <c r="O131" s="583"/>
    </row>
    <row r="132" spans="1:15" ht="22.5" customHeight="1" x14ac:dyDescent="0.2">
      <c r="A132" s="584" t="s">
        <v>411</v>
      </c>
      <c r="B132" s="584"/>
      <c r="C132" s="584"/>
      <c r="D132" s="584"/>
      <c r="E132" s="584"/>
      <c r="F132" s="584"/>
      <c r="G132" s="584"/>
      <c r="H132" s="584"/>
      <c r="I132" s="584"/>
      <c r="J132" s="584"/>
      <c r="K132" s="584"/>
      <c r="L132" s="584"/>
      <c r="M132" s="584"/>
      <c r="N132" s="584"/>
      <c r="O132" s="584"/>
    </row>
    <row r="133" spans="1:15" ht="29.1" customHeight="1" x14ac:dyDescent="0.2">
      <c r="A133" s="609" t="s">
        <v>412</v>
      </c>
      <c r="B133" s="610"/>
      <c r="C133" s="610"/>
      <c r="D133" s="610"/>
      <c r="E133" s="610"/>
      <c r="F133" s="610"/>
      <c r="G133" s="610"/>
      <c r="H133" s="610"/>
      <c r="I133" s="610"/>
      <c r="J133" s="610"/>
      <c r="K133" s="610"/>
      <c r="L133" s="610"/>
      <c r="M133" s="611"/>
      <c r="N133" s="583"/>
      <c r="O133" s="583"/>
    </row>
    <row r="134" spans="1:15" ht="18" customHeight="1" x14ac:dyDescent="0.2">
      <c r="A134" s="612" t="s">
        <v>369</v>
      </c>
      <c r="B134" s="614" t="s">
        <v>370</v>
      </c>
      <c r="C134" s="615"/>
      <c r="D134" s="595" t="s">
        <v>474</v>
      </c>
      <c r="E134" s="596"/>
      <c r="F134" s="597"/>
      <c r="G134" s="601" t="s">
        <v>372</v>
      </c>
      <c r="H134" s="602"/>
      <c r="I134" s="602"/>
      <c r="J134" s="602"/>
      <c r="K134" s="602"/>
      <c r="L134" s="602"/>
      <c r="M134" s="603"/>
      <c r="N134" s="585"/>
      <c r="O134" s="585"/>
    </row>
    <row r="135" spans="1:15" ht="18" customHeight="1" x14ac:dyDescent="0.2">
      <c r="A135" s="613"/>
      <c r="B135" s="616"/>
      <c r="C135" s="617"/>
      <c r="D135" s="598"/>
      <c r="E135" s="599"/>
      <c r="F135" s="600"/>
      <c r="G135" s="604" t="s">
        <v>373</v>
      </c>
      <c r="H135" s="605"/>
      <c r="I135" s="605"/>
      <c r="J135" s="605"/>
      <c r="K135" s="606"/>
      <c r="L135" s="607" t="s">
        <v>374</v>
      </c>
      <c r="M135" s="608"/>
      <c r="N135" s="585"/>
      <c r="O135" s="585"/>
    </row>
    <row r="136" spans="1:15" ht="39.950000000000003" customHeight="1" x14ac:dyDescent="0.2">
      <c r="A136" s="586" t="s">
        <v>596</v>
      </c>
      <c r="B136" s="589" t="s">
        <v>597</v>
      </c>
      <c r="C136" s="590"/>
      <c r="D136" s="592" t="s">
        <v>598</v>
      </c>
      <c r="E136" s="594"/>
      <c r="F136" s="593"/>
      <c r="G136" s="589" t="s">
        <v>382</v>
      </c>
      <c r="H136" s="591"/>
      <c r="I136" s="591"/>
      <c r="J136" s="591"/>
      <c r="K136" s="590"/>
      <c r="L136" s="592" t="s">
        <v>383</v>
      </c>
      <c r="M136" s="593"/>
      <c r="N136" s="583"/>
      <c r="O136" s="583"/>
    </row>
    <row r="137" spans="1:15" ht="18" customHeight="1" x14ac:dyDescent="0.2">
      <c r="A137" s="588"/>
      <c r="B137" s="589" t="s">
        <v>599</v>
      </c>
      <c r="C137" s="590"/>
      <c r="D137" s="589" t="s">
        <v>600</v>
      </c>
      <c r="E137" s="591"/>
      <c r="F137" s="590"/>
      <c r="G137" s="589" t="s">
        <v>378</v>
      </c>
      <c r="H137" s="591"/>
      <c r="I137" s="591"/>
      <c r="J137" s="591"/>
      <c r="K137" s="590"/>
      <c r="L137" s="589" t="s">
        <v>420</v>
      </c>
      <c r="M137" s="590"/>
      <c r="N137" s="585"/>
      <c r="O137" s="585"/>
    </row>
    <row r="138" spans="1:15" ht="42" customHeight="1" x14ac:dyDescent="0.2">
      <c r="A138" s="586" t="s">
        <v>601</v>
      </c>
      <c r="B138" s="589" t="s">
        <v>602</v>
      </c>
      <c r="C138" s="590"/>
      <c r="D138" s="589" t="s">
        <v>603</v>
      </c>
      <c r="E138" s="591"/>
      <c r="F138" s="590"/>
      <c r="G138" s="589" t="s">
        <v>382</v>
      </c>
      <c r="H138" s="591"/>
      <c r="I138" s="591"/>
      <c r="J138" s="591"/>
      <c r="K138" s="590"/>
      <c r="L138" s="592" t="s">
        <v>383</v>
      </c>
      <c r="M138" s="593"/>
      <c r="N138" s="583"/>
      <c r="O138" s="583"/>
    </row>
    <row r="139" spans="1:15" ht="51" customHeight="1" x14ac:dyDescent="0.2">
      <c r="A139" s="587"/>
      <c r="B139" s="589" t="s">
        <v>604</v>
      </c>
      <c r="C139" s="590"/>
      <c r="D139" s="592" t="s">
        <v>605</v>
      </c>
      <c r="E139" s="594"/>
      <c r="F139" s="593"/>
      <c r="G139" s="589" t="s">
        <v>382</v>
      </c>
      <c r="H139" s="591"/>
      <c r="I139" s="591"/>
      <c r="J139" s="591"/>
      <c r="K139" s="590"/>
      <c r="L139" s="592" t="s">
        <v>383</v>
      </c>
      <c r="M139" s="593"/>
      <c r="N139" s="583"/>
      <c r="O139" s="583"/>
    </row>
    <row r="140" spans="1:15" ht="39.950000000000003" customHeight="1" x14ac:dyDescent="0.2">
      <c r="A140" s="587"/>
      <c r="B140" s="589" t="s">
        <v>606</v>
      </c>
      <c r="C140" s="590"/>
      <c r="D140" s="592" t="s">
        <v>607</v>
      </c>
      <c r="E140" s="594"/>
      <c r="F140" s="593"/>
      <c r="G140" s="589" t="s">
        <v>382</v>
      </c>
      <c r="H140" s="591"/>
      <c r="I140" s="591"/>
      <c r="J140" s="591"/>
      <c r="K140" s="590"/>
      <c r="L140" s="592" t="s">
        <v>383</v>
      </c>
      <c r="M140" s="593"/>
      <c r="N140" s="583"/>
      <c r="O140" s="583"/>
    </row>
    <row r="141" spans="1:15" ht="51" customHeight="1" x14ac:dyDescent="0.2">
      <c r="A141" s="588"/>
      <c r="B141" s="589" t="s">
        <v>608</v>
      </c>
      <c r="C141" s="590"/>
      <c r="D141" s="592" t="s">
        <v>609</v>
      </c>
      <c r="E141" s="594"/>
      <c r="F141" s="593"/>
      <c r="G141" s="589" t="s">
        <v>382</v>
      </c>
      <c r="H141" s="591"/>
      <c r="I141" s="591"/>
      <c r="J141" s="591"/>
      <c r="K141" s="590"/>
      <c r="L141" s="592" t="s">
        <v>383</v>
      </c>
      <c r="M141" s="593"/>
      <c r="N141" s="583"/>
      <c r="O141" s="583"/>
    </row>
    <row r="142" spans="1:15" ht="33" customHeight="1" x14ac:dyDescent="0.2">
      <c r="A142" s="182" t="s">
        <v>610</v>
      </c>
      <c r="B142" s="589" t="s">
        <v>611</v>
      </c>
      <c r="C142" s="590"/>
      <c r="D142" s="589" t="s">
        <v>612</v>
      </c>
      <c r="E142" s="591"/>
      <c r="F142" s="590"/>
      <c r="G142" s="589" t="s">
        <v>382</v>
      </c>
      <c r="H142" s="591"/>
      <c r="I142" s="591"/>
      <c r="J142" s="591"/>
      <c r="K142" s="590"/>
      <c r="L142" s="592" t="s">
        <v>383</v>
      </c>
      <c r="M142" s="593"/>
      <c r="N142" s="583"/>
      <c r="O142" s="583"/>
    </row>
    <row r="143" spans="1:15" ht="28.5" customHeight="1" x14ac:dyDescent="0.2">
      <c r="A143" s="182" t="s">
        <v>613</v>
      </c>
      <c r="B143" s="589" t="s">
        <v>614</v>
      </c>
      <c r="C143" s="590"/>
      <c r="D143" s="589" t="s">
        <v>615</v>
      </c>
      <c r="E143" s="591"/>
      <c r="F143" s="590"/>
      <c r="G143" s="589" t="s">
        <v>382</v>
      </c>
      <c r="H143" s="591"/>
      <c r="I143" s="591"/>
      <c r="J143" s="591"/>
      <c r="K143" s="590"/>
      <c r="L143" s="592" t="s">
        <v>383</v>
      </c>
      <c r="M143" s="593"/>
      <c r="N143" s="583"/>
      <c r="O143" s="583"/>
    </row>
    <row r="144" spans="1:15" ht="57" customHeight="1" x14ac:dyDescent="0.2">
      <c r="A144" s="583" t="s">
        <v>616</v>
      </c>
      <c r="B144" s="583"/>
      <c r="C144" s="583"/>
      <c r="D144" s="583"/>
      <c r="E144" s="583"/>
      <c r="F144" s="583"/>
      <c r="G144" s="583"/>
      <c r="H144" s="583"/>
      <c r="I144" s="583"/>
      <c r="J144" s="583"/>
      <c r="K144" s="583"/>
      <c r="L144" s="583"/>
      <c r="M144" s="583"/>
      <c r="N144" s="583"/>
      <c r="O144" s="583"/>
    </row>
    <row r="145" spans="1:15" ht="21.95" customHeight="1" x14ac:dyDescent="0.2">
      <c r="A145" s="584" t="s">
        <v>617</v>
      </c>
      <c r="B145" s="584"/>
      <c r="C145" s="584"/>
      <c r="D145" s="584"/>
      <c r="E145" s="584"/>
      <c r="F145" s="584"/>
      <c r="G145" s="584"/>
      <c r="H145" s="584"/>
      <c r="I145" s="584"/>
      <c r="J145" s="584"/>
      <c r="K145" s="584"/>
      <c r="L145" s="584"/>
      <c r="M145" s="584"/>
      <c r="N145" s="584"/>
      <c r="O145" s="584"/>
    </row>
    <row r="146" spans="1:15" ht="9" customHeight="1" x14ac:dyDescent="0.2">
      <c r="A146" s="584" t="s">
        <v>618</v>
      </c>
      <c r="B146" s="584"/>
      <c r="C146" s="584"/>
      <c r="D146" s="584"/>
      <c r="E146" s="584"/>
      <c r="F146" s="584"/>
      <c r="G146" s="584"/>
      <c r="H146" s="584"/>
      <c r="I146" s="584"/>
      <c r="J146" s="584"/>
      <c r="K146" s="584"/>
      <c r="L146" s="584"/>
      <c r="M146" s="584"/>
      <c r="N146" s="584"/>
      <c r="O146" s="584"/>
    </row>
    <row r="147" spans="1:15" ht="21.95" customHeight="1" x14ac:dyDescent="0.2">
      <c r="A147" s="585" t="s">
        <v>619</v>
      </c>
      <c r="B147" s="585"/>
      <c r="C147" s="585"/>
      <c r="D147" s="585"/>
      <c r="E147" s="585"/>
      <c r="F147" s="585"/>
      <c r="G147" s="585"/>
      <c r="H147" s="585"/>
      <c r="I147" s="585"/>
      <c r="J147" s="585"/>
      <c r="K147" s="585"/>
      <c r="L147" s="585"/>
      <c r="M147" s="585"/>
      <c r="N147" s="585"/>
      <c r="O147" s="585"/>
    </row>
    <row r="148" spans="1:15" ht="76.7" customHeight="1" x14ac:dyDescent="0.2">
      <c r="A148" s="583" t="s">
        <v>620</v>
      </c>
      <c r="B148" s="583"/>
      <c r="C148" s="583"/>
      <c r="D148" s="583"/>
      <c r="E148" s="583"/>
      <c r="F148" s="583"/>
      <c r="G148" s="583"/>
      <c r="H148" s="583"/>
      <c r="I148" s="583"/>
      <c r="J148" s="583"/>
      <c r="K148" s="583"/>
      <c r="L148" s="583"/>
      <c r="M148" s="583"/>
      <c r="N148" s="583"/>
      <c r="O148" s="583"/>
    </row>
  </sheetData>
  <mergeCells count="674">
    <mergeCell ref="J4:M4"/>
    <mergeCell ref="N4:O4"/>
    <mergeCell ref="C11:D11"/>
    <mergeCell ref="A2:M2"/>
    <mergeCell ref="N2:O2"/>
    <mergeCell ref="A3:B4"/>
    <mergeCell ref="C3:D4"/>
    <mergeCell ref="E3:G4"/>
    <mergeCell ref="H3:M3"/>
    <mergeCell ref="N3:O3"/>
    <mergeCell ref="H4:I4"/>
    <mergeCell ref="C9:D9"/>
    <mergeCell ref="E9:G9"/>
    <mergeCell ref="H9:I9"/>
    <mergeCell ref="J9:M9"/>
    <mergeCell ref="N9:O9"/>
    <mergeCell ref="C10:D10"/>
    <mergeCell ref="E10:G10"/>
    <mergeCell ref="H10:I10"/>
    <mergeCell ref="J10:M10"/>
    <mergeCell ref="N10:O10"/>
    <mergeCell ref="C7:D7"/>
    <mergeCell ref="E7:G7"/>
    <mergeCell ref="H7:I7"/>
    <mergeCell ref="J7:M7"/>
    <mergeCell ref="N7:O7"/>
    <mergeCell ref="C8:D8"/>
    <mergeCell ref="E8:G8"/>
    <mergeCell ref="H8:I8"/>
    <mergeCell ref="J8:M8"/>
    <mergeCell ref="N8:O8"/>
    <mergeCell ref="N5:O5"/>
    <mergeCell ref="C6:D6"/>
    <mergeCell ref="E6:G6"/>
    <mergeCell ref="H6:I6"/>
    <mergeCell ref="J6:M6"/>
    <mergeCell ref="N6:O6"/>
    <mergeCell ref="C13:D13"/>
    <mergeCell ref="E13:G13"/>
    <mergeCell ref="H13:I13"/>
    <mergeCell ref="J13:M13"/>
    <mergeCell ref="N13:O13"/>
    <mergeCell ref="C18:D18"/>
    <mergeCell ref="E18:G18"/>
    <mergeCell ref="H18:I18"/>
    <mergeCell ref="J18:M18"/>
    <mergeCell ref="N18:O18"/>
    <mergeCell ref="C17:D17"/>
    <mergeCell ref="E17:G17"/>
    <mergeCell ref="H17:I17"/>
    <mergeCell ref="J17:M17"/>
    <mergeCell ref="N17:O17"/>
    <mergeCell ref="E11:G11"/>
    <mergeCell ref="H11:I11"/>
    <mergeCell ref="J11:M11"/>
    <mergeCell ref="N11:O11"/>
    <mergeCell ref="C12:D12"/>
    <mergeCell ref="C16:D16"/>
    <mergeCell ref="E16:G16"/>
    <mergeCell ref="H16:I16"/>
    <mergeCell ref="J16:M16"/>
    <mergeCell ref="N16:O16"/>
    <mergeCell ref="C15:D15"/>
    <mergeCell ref="E15:G15"/>
    <mergeCell ref="H15:I15"/>
    <mergeCell ref="J15:M15"/>
    <mergeCell ref="N15:O15"/>
    <mergeCell ref="C14:D14"/>
    <mergeCell ref="E14:G14"/>
    <mergeCell ref="H14:I14"/>
    <mergeCell ref="J14:M14"/>
    <mergeCell ref="N14:O14"/>
    <mergeCell ref="E12:G12"/>
    <mergeCell ref="H12:I12"/>
    <mergeCell ref="J12:M12"/>
    <mergeCell ref="N12:O12"/>
    <mergeCell ref="C22:D22"/>
    <mergeCell ref="E22:G22"/>
    <mergeCell ref="H22:I22"/>
    <mergeCell ref="J22:M22"/>
    <mergeCell ref="N22:O22"/>
    <mergeCell ref="C20:D20"/>
    <mergeCell ref="E20:G20"/>
    <mergeCell ref="H20:I20"/>
    <mergeCell ref="J20:M20"/>
    <mergeCell ref="N20:O20"/>
    <mergeCell ref="C21:D21"/>
    <mergeCell ref="E21:G21"/>
    <mergeCell ref="H21:I21"/>
    <mergeCell ref="J21:M21"/>
    <mergeCell ref="N21:O21"/>
    <mergeCell ref="C19:D19"/>
    <mergeCell ref="E19:G19"/>
    <mergeCell ref="H19:I19"/>
    <mergeCell ref="J19:M19"/>
    <mergeCell ref="N19:O19"/>
    <mergeCell ref="H28:K28"/>
    <mergeCell ref="L28:M28"/>
    <mergeCell ref="N28:O28"/>
    <mergeCell ref="C29:D29"/>
    <mergeCell ref="E29:G29"/>
    <mergeCell ref="H29:K29"/>
    <mergeCell ref="L29:M29"/>
    <mergeCell ref="N29:O29"/>
    <mergeCell ref="L26:M26"/>
    <mergeCell ref="N26:O26"/>
    <mergeCell ref="A23:O23"/>
    <mergeCell ref="A24:M24"/>
    <mergeCell ref="N24:O24"/>
    <mergeCell ref="A25:B26"/>
    <mergeCell ref="A5:B22"/>
    <mergeCell ref="C5:D5"/>
    <mergeCell ref="E5:G5"/>
    <mergeCell ref="H5:I5"/>
    <mergeCell ref="J5:M5"/>
    <mergeCell ref="A27:B32"/>
    <mergeCell ref="C27:D27"/>
    <mergeCell ref="E27:G27"/>
    <mergeCell ref="H27:K27"/>
    <mergeCell ref="L27:M27"/>
    <mergeCell ref="N27:O27"/>
    <mergeCell ref="C28:D28"/>
    <mergeCell ref="E28:G28"/>
    <mergeCell ref="N35:O35"/>
    <mergeCell ref="L31:M31"/>
    <mergeCell ref="N31:O31"/>
    <mergeCell ref="C32:D32"/>
    <mergeCell ref="E32:G32"/>
    <mergeCell ref="H32:K32"/>
    <mergeCell ref="L32:M32"/>
    <mergeCell ref="N32:O32"/>
    <mergeCell ref="C30:D30"/>
    <mergeCell ref="E30:G30"/>
    <mergeCell ref="H30:K30"/>
    <mergeCell ref="L30:M30"/>
    <mergeCell ref="N30:O30"/>
    <mergeCell ref="C25:D26"/>
    <mergeCell ref="E25:G26"/>
    <mergeCell ref="H25:M25"/>
    <mergeCell ref="N25:O25"/>
    <mergeCell ref="H26:K26"/>
    <mergeCell ref="A34:B35"/>
    <mergeCell ref="C34:D34"/>
    <mergeCell ref="E34:G34"/>
    <mergeCell ref="H34:K34"/>
    <mergeCell ref="L34:M34"/>
    <mergeCell ref="N34:O34"/>
    <mergeCell ref="C35:D35"/>
    <mergeCell ref="E35:G35"/>
    <mergeCell ref="H35:K35"/>
    <mergeCell ref="L35:M35"/>
    <mergeCell ref="A33:B33"/>
    <mergeCell ref="C33:D33"/>
    <mergeCell ref="E33:G33"/>
    <mergeCell ref="H33:K33"/>
    <mergeCell ref="L33:M33"/>
    <mergeCell ref="N33:O33"/>
    <mergeCell ref="C31:D31"/>
    <mergeCell ref="E31:G31"/>
    <mergeCell ref="H31:K31"/>
    <mergeCell ref="A40:A41"/>
    <mergeCell ref="B40:C41"/>
    <mergeCell ref="D40:F41"/>
    <mergeCell ref="G40:M40"/>
    <mergeCell ref="N40:O40"/>
    <mergeCell ref="G41:J41"/>
    <mergeCell ref="K41:M41"/>
    <mergeCell ref="N41:O41"/>
    <mergeCell ref="H37:K37"/>
    <mergeCell ref="L37:M37"/>
    <mergeCell ref="N37:O37"/>
    <mergeCell ref="A38:O38"/>
    <mergeCell ref="A39:M39"/>
    <mergeCell ref="N39:O39"/>
    <mergeCell ref="A44:A45"/>
    <mergeCell ref="B44:C44"/>
    <mergeCell ref="D44:F44"/>
    <mergeCell ref="G44:J44"/>
    <mergeCell ref="K44:M44"/>
    <mergeCell ref="N44:O44"/>
    <mergeCell ref="B45:C45"/>
    <mergeCell ref="D45:F45"/>
    <mergeCell ref="G45:J45"/>
    <mergeCell ref="K45:M45"/>
    <mergeCell ref="A36:B36"/>
    <mergeCell ref="C36:D36"/>
    <mergeCell ref="E36:G36"/>
    <mergeCell ref="H36:K36"/>
    <mergeCell ref="L36:M36"/>
    <mergeCell ref="N36:O36"/>
    <mergeCell ref="A37:B37"/>
    <mergeCell ref="C37:D37"/>
    <mergeCell ref="E37:G37"/>
    <mergeCell ref="N42:O42"/>
    <mergeCell ref="B43:C43"/>
    <mergeCell ref="D43:F43"/>
    <mergeCell ref="G43:J43"/>
    <mergeCell ref="K43:M43"/>
    <mergeCell ref="N43:O43"/>
    <mergeCell ref="B51:C51"/>
    <mergeCell ref="D51:F51"/>
    <mergeCell ref="G51:J51"/>
    <mergeCell ref="K51:M51"/>
    <mergeCell ref="N51:O51"/>
    <mergeCell ref="G47:J47"/>
    <mergeCell ref="K47:M47"/>
    <mergeCell ref="N47:O47"/>
    <mergeCell ref="B48:C48"/>
    <mergeCell ref="D48:F48"/>
    <mergeCell ref="G48:J48"/>
    <mergeCell ref="K48:M48"/>
    <mergeCell ref="N48:O48"/>
    <mergeCell ref="N45:O45"/>
    <mergeCell ref="B42:C42"/>
    <mergeCell ref="D42:F42"/>
    <mergeCell ref="G42:J42"/>
    <mergeCell ref="K42:M42"/>
    <mergeCell ref="A55:O55"/>
    <mergeCell ref="D52:F52"/>
    <mergeCell ref="G52:J52"/>
    <mergeCell ref="K52:M52"/>
    <mergeCell ref="N52:O52"/>
    <mergeCell ref="A53:A54"/>
    <mergeCell ref="B53:C53"/>
    <mergeCell ref="D53:F53"/>
    <mergeCell ref="G53:J53"/>
    <mergeCell ref="B52:C52"/>
    <mergeCell ref="A46:A52"/>
    <mergeCell ref="B46:C46"/>
    <mergeCell ref="D46:F46"/>
    <mergeCell ref="G46:J46"/>
    <mergeCell ref="K46:M46"/>
    <mergeCell ref="N46:O46"/>
    <mergeCell ref="B47:C47"/>
    <mergeCell ref="D47:F47"/>
    <mergeCell ref="B54:C54"/>
    <mergeCell ref="D54:F54"/>
    <mergeCell ref="G54:J54"/>
    <mergeCell ref="K54:M54"/>
    <mergeCell ref="N54:O54"/>
    <mergeCell ref="B49:C49"/>
    <mergeCell ref="D49:F49"/>
    <mergeCell ref="G49:J49"/>
    <mergeCell ref="K49:M49"/>
    <mergeCell ref="N49:O49"/>
    <mergeCell ref="B50:C50"/>
    <mergeCell ref="D50:F50"/>
    <mergeCell ref="G50:J50"/>
    <mergeCell ref="K50:M50"/>
    <mergeCell ref="N50:O50"/>
    <mergeCell ref="K53:M53"/>
    <mergeCell ref="N53:O53"/>
    <mergeCell ref="B62:C62"/>
    <mergeCell ref="D62:F62"/>
    <mergeCell ref="G62:K62"/>
    <mergeCell ref="L62:M62"/>
    <mergeCell ref="N62:O62"/>
    <mergeCell ref="B63:C63"/>
    <mergeCell ref="D63:F63"/>
    <mergeCell ref="G63:K63"/>
    <mergeCell ref="G60:K60"/>
    <mergeCell ref="L60:M60"/>
    <mergeCell ref="N60:O60"/>
    <mergeCell ref="B61:C61"/>
    <mergeCell ref="D61:F61"/>
    <mergeCell ref="G61:K61"/>
    <mergeCell ref="L61:M61"/>
    <mergeCell ref="N61:O61"/>
    <mergeCell ref="N57:O57"/>
    <mergeCell ref="G58:K58"/>
    <mergeCell ref="L58:M58"/>
    <mergeCell ref="N58:O58"/>
    <mergeCell ref="A56:M56"/>
    <mergeCell ref="N56:O56"/>
    <mergeCell ref="A59:A63"/>
    <mergeCell ref="B59:C59"/>
    <mergeCell ref="D59:F59"/>
    <mergeCell ref="G59:K59"/>
    <mergeCell ref="L59:M59"/>
    <mergeCell ref="N59:O59"/>
    <mergeCell ref="B69:C69"/>
    <mergeCell ref="D69:F69"/>
    <mergeCell ref="G69:K69"/>
    <mergeCell ref="L69:M69"/>
    <mergeCell ref="N67:O67"/>
    <mergeCell ref="B68:C68"/>
    <mergeCell ref="D68:F68"/>
    <mergeCell ref="G68:K68"/>
    <mergeCell ref="L68:M68"/>
    <mergeCell ref="N68:O68"/>
    <mergeCell ref="N65:O65"/>
    <mergeCell ref="N66:O66"/>
    <mergeCell ref="N63:O63"/>
    <mergeCell ref="N64:O64"/>
    <mergeCell ref="N69:O69"/>
    <mergeCell ref="A57:A58"/>
    <mergeCell ref="B57:C58"/>
    <mergeCell ref="D57:F58"/>
    <mergeCell ref="G57:M57"/>
    <mergeCell ref="B60:C60"/>
    <mergeCell ref="D60:F60"/>
    <mergeCell ref="B67:C67"/>
    <mergeCell ref="D67:F67"/>
    <mergeCell ref="G67:K67"/>
    <mergeCell ref="L67:M67"/>
    <mergeCell ref="G65:K65"/>
    <mergeCell ref="L65:M65"/>
    <mergeCell ref="B66:C66"/>
    <mergeCell ref="D66:F66"/>
    <mergeCell ref="G66:K66"/>
    <mergeCell ref="L66:M66"/>
    <mergeCell ref="L63:M63"/>
    <mergeCell ref="A64:A84"/>
    <mergeCell ref="B64:C64"/>
    <mergeCell ref="D64:F64"/>
    <mergeCell ref="G64:K64"/>
    <mergeCell ref="L64:M64"/>
    <mergeCell ref="B65:C65"/>
    <mergeCell ref="D65:F65"/>
    <mergeCell ref="B72:C72"/>
    <mergeCell ref="D72:F72"/>
    <mergeCell ref="G72:K72"/>
    <mergeCell ref="L72:M72"/>
    <mergeCell ref="N72:O72"/>
    <mergeCell ref="B73:C73"/>
    <mergeCell ref="D73:F73"/>
    <mergeCell ref="G73:K73"/>
    <mergeCell ref="L73:M73"/>
    <mergeCell ref="N73:O73"/>
    <mergeCell ref="N70:O70"/>
    <mergeCell ref="B71:C71"/>
    <mergeCell ref="D71:F71"/>
    <mergeCell ref="G71:K71"/>
    <mergeCell ref="L71:M71"/>
    <mergeCell ref="N71:O71"/>
    <mergeCell ref="B77:C77"/>
    <mergeCell ref="D77:F77"/>
    <mergeCell ref="G77:K77"/>
    <mergeCell ref="L77:M77"/>
    <mergeCell ref="N77:O77"/>
    <mergeCell ref="B70:C70"/>
    <mergeCell ref="D70:F70"/>
    <mergeCell ref="G70:K70"/>
    <mergeCell ref="L70:M70"/>
    <mergeCell ref="B75:C75"/>
    <mergeCell ref="D75:F75"/>
    <mergeCell ref="G75:K75"/>
    <mergeCell ref="L75:M75"/>
    <mergeCell ref="N75:O75"/>
    <mergeCell ref="B76:C76"/>
    <mergeCell ref="D76:F76"/>
    <mergeCell ref="G76:K76"/>
    <mergeCell ref="L76:M76"/>
    <mergeCell ref="N76:O76"/>
    <mergeCell ref="B81:C81"/>
    <mergeCell ref="D81:F81"/>
    <mergeCell ref="G81:K81"/>
    <mergeCell ref="L81:M81"/>
    <mergeCell ref="N81:O81"/>
    <mergeCell ref="B74:C74"/>
    <mergeCell ref="D74:F74"/>
    <mergeCell ref="G74:K74"/>
    <mergeCell ref="L74:M74"/>
    <mergeCell ref="N74:O74"/>
    <mergeCell ref="L79:M79"/>
    <mergeCell ref="N79:O79"/>
    <mergeCell ref="B80:C80"/>
    <mergeCell ref="D80:F80"/>
    <mergeCell ref="G80:K80"/>
    <mergeCell ref="L80:M80"/>
    <mergeCell ref="N80:O80"/>
    <mergeCell ref="B78:C78"/>
    <mergeCell ref="D78:F78"/>
    <mergeCell ref="G78:K78"/>
    <mergeCell ref="L78:M78"/>
    <mergeCell ref="N78:O78"/>
    <mergeCell ref="B79:C79"/>
    <mergeCell ref="D79:F79"/>
    <mergeCell ref="G79:K79"/>
    <mergeCell ref="B84:C84"/>
    <mergeCell ref="D84:F84"/>
    <mergeCell ref="G84:K84"/>
    <mergeCell ref="L84:M84"/>
    <mergeCell ref="N84:O84"/>
    <mergeCell ref="B82:C82"/>
    <mergeCell ref="D82:F82"/>
    <mergeCell ref="G82:K82"/>
    <mergeCell ref="L82:M82"/>
    <mergeCell ref="N82:O82"/>
    <mergeCell ref="B83:C83"/>
    <mergeCell ref="D83:F83"/>
    <mergeCell ref="G83:K83"/>
    <mergeCell ref="L83:M83"/>
    <mergeCell ref="N83:O83"/>
    <mergeCell ref="D89:F89"/>
    <mergeCell ref="G89:K89"/>
    <mergeCell ref="L89:M89"/>
    <mergeCell ref="N89:O89"/>
    <mergeCell ref="B90:C90"/>
    <mergeCell ref="D90:F90"/>
    <mergeCell ref="G90:K90"/>
    <mergeCell ref="L90:M90"/>
    <mergeCell ref="N90:O90"/>
    <mergeCell ref="B89:C89"/>
    <mergeCell ref="A86:M86"/>
    <mergeCell ref="N86:O86"/>
    <mergeCell ref="A85:O85"/>
    <mergeCell ref="A87:A88"/>
    <mergeCell ref="B87:C88"/>
    <mergeCell ref="D87:F88"/>
    <mergeCell ref="G87:M87"/>
    <mergeCell ref="N87:O87"/>
    <mergeCell ref="G88:K88"/>
    <mergeCell ref="L88:M88"/>
    <mergeCell ref="N88:O88"/>
    <mergeCell ref="A93:A110"/>
    <mergeCell ref="B93:C93"/>
    <mergeCell ref="D93:F93"/>
    <mergeCell ref="G93:K93"/>
    <mergeCell ref="L93:M93"/>
    <mergeCell ref="B100:C100"/>
    <mergeCell ref="D100:F100"/>
    <mergeCell ref="G100:K100"/>
    <mergeCell ref="L100:M100"/>
    <mergeCell ref="B99:C99"/>
    <mergeCell ref="D99:F99"/>
    <mergeCell ref="G99:K99"/>
    <mergeCell ref="L99:M99"/>
    <mergeCell ref="B104:C104"/>
    <mergeCell ref="D104:F104"/>
    <mergeCell ref="B97:C97"/>
    <mergeCell ref="B95:C95"/>
    <mergeCell ref="D95:F95"/>
    <mergeCell ref="G95:K95"/>
    <mergeCell ref="L95:M95"/>
    <mergeCell ref="B96:C96"/>
    <mergeCell ref="D96:F96"/>
    <mergeCell ref="G96:K96"/>
    <mergeCell ref="L96:M96"/>
    <mergeCell ref="B91:C91"/>
    <mergeCell ref="D91:F91"/>
    <mergeCell ref="G91:K91"/>
    <mergeCell ref="L91:M91"/>
    <mergeCell ref="N91:O91"/>
    <mergeCell ref="D98:F98"/>
    <mergeCell ref="G98:K98"/>
    <mergeCell ref="L98:M98"/>
    <mergeCell ref="N98:O98"/>
    <mergeCell ref="L94:M94"/>
    <mergeCell ref="N94:O94"/>
    <mergeCell ref="B92:C92"/>
    <mergeCell ref="D92:F92"/>
    <mergeCell ref="G92:K92"/>
    <mergeCell ref="L92:M92"/>
    <mergeCell ref="N92:O92"/>
    <mergeCell ref="N95:O95"/>
    <mergeCell ref="N96:O96"/>
    <mergeCell ref="N93:O93"/>
    <mergeCell ref="B94:C94"/>
    <mergeCell ref="D94:F94"/>
    <mergeCell ref="G94:K94"/>
    <mergeCell ref="D97:F97"/>
    <mergeCell ref="G97:K97"/>
    <mergeCell ref="L97:M97"/>
    <mergeCell ref="N97:O97"/>
    <mergeCell ref="B98:C98"/>
    <mergeCell ref="B102:C102"/>
    <mergeCell ref="D102:F102"/>
    <mergeCell ref="G102:K102"/>
    <mergeCell ref="L102:M102"/>
    <mergeCell ref="N102:O102"/>
    <mergeCell ref="N100:O100"/>
    <mergeCell ref="N99:O99"/>
    <mergeCell ref="G108:K108"/>
    <mergeCell ref="L108:M108"/>
    <mergeCell ref="N108:O108"/>
    <mergeCell ref="B101:C101"/>
    <mergeCell ref="D101:F101"/>
    <mergeCell ref="G101:K101"/>
    <mergeCell ref="L101:M101"/>
    <mergeCell ref="N101:O101"/>
    <mergeCell ref="L106:M106"/>
    <mergeCell ref="N106:O106"/>
    <mergeCell ref="B107:C107"/>
    <mergeCell ref="D107:F107"/>
    <mergeCell ref="G107:K107"/>
    <mergeCell ref="L107:M107"/>
    <mergeCell ref="N107:O107"/>
    <mergeCell ref="G104:K104"/>
    <mergeCell ref="L104:M104"/>
    <mergeCell ref="N104:O104"/>
    <mergeCell ref="B103:C103"/>
    <mergeCell ref="D103:F103"/>
    <mergeCell ref="G103:K103"/>
    <mergeCell ref="L103:M103"/>
    <mergeCell ref="N103:O103"/>
    <mergeCell ref="G117:J117"/>
    <mergeCell ref="K117:M117"/>
    <mergeCell ref="K114:M114"/>
    <mergeCell ref="N114:O114"/>
    <mergeCell ref="B105:C105"/>
    <mergeCell ref="D105:F105"/>
    <mergeCell ref="G105:K105"/>
    <mergeCell ref="L105:M105"/>
    <mergeCell ref="N105:O105"/>
    <mergeCell ref="B106:C106"/>
    <mergeCell ref="D106:F106"/>
    <mergeCell ref="G106:K106"/>
    <mergeCell ref="N110:O110"/>
    <mergeCell ref="A111:O111"/>
    <mergeCell ref="A112:M112"/>
    <mergeCell ref="N112:O112"/>
    <mergeCell ref="A113:A114"/>
    <mergeCell ref="B113:C114"/>
    <mergeCell ref="D113:F114"/>
    <mergeCell ref="G113:M113"/>
    <mergeCell ref="N113:O113"/>
    <mergeCell ref="G114:J114"/>
    <mergeCell ref="B108:C108"/>
    <mergeCell ref="D108:F108"/>
    <mergeCell ref="K116:M116"/>
    <mergeCell ref="N116:O116"/>
    <mergeCell ref="B121:C121"/>
    <mergeCell ref="B109:C109"/>
    <mergeCell ref="D109:F109"/>
    <mergeCell ref="G109:K109"/>
    <mergeCell ref="L109:M109"/>
    <mergeCell ref="N109:O109"/>
    <mergeCell ref="B110:C110"/>
    <mergeCell ref="D110:F110"/>
    <mergeCell ref="G110:K110"/>
    <mergeCell ref="L110:M110"/>
    <mergeCell ref="B119:C119"/>
    <mergeCell ref="D119:F119"/>
    <mergeCell ref="G119:J119"/>
    <mergeCell ref="K119:M119"/>
    <mergeCell ref="N119:O119"/>
    <mergeCell ref="B120:C120"/>
    <mergeCell ref="D120:F120"/>
    <mergeCell ref="G120:J120"/>
    <mergeCell ref="K120:M120"/>
    <mergeCell ref="N120:O120"/>
    <mergeCell ref="B117:C117"/>
    <mergeCell ref="D117:F117"/>
    <mergeCell ref="A115:A124"/>
    <mergeCell ref="B115:C115"/>
    <mergeCell ref="D115:F115"/>
    <mergeCell ref="G115:J115"/>
    <mergeCell ref="K115:M115"/>
    <mergeCell ref="D122:F122"/>
    <mergeCell ref="G122:J122"/>
    <mergeCell ref="K122:M122"/>
    <mergeCell ref="N122:O122"/>
    <mergeCell ref="B123:C123"/>
    <mergeCell ref="D123:F123"/>
    <mergeCell ref="G123:J123"/>
    <mergeCell ref="K123:M123"/>
    <mergeCell ref="N123:O123"/>
    <mergeCell ref="N117:O117"/>
    <mergeCell ref="B118:C118"/>
    <mergeCell ref="D118:F118"/>
    <mergeCell ref="G118:J118"/>
    <mergeCell ref="K118:M118"/>
    <mergeCell ref="N118:O118"/>
    <mergeCell ref="N115:O115"/>
    <mergeCell ref="B116:C116"/>
    <mergeCell ref="D116:F116"/>
    <mergeCell ref="G116:J116"/>
    <mergeCell ref="K128:M128"/>
    <mergeCell ref="N128:O128"/>
    <mergeCell ref="D121:F121"/>
    <mergeCell ref="G121:J121"/>
    <mergeCell ref="K121:M121"/>
    <mergeCell ref="N121:O121"/>
    <mergeCell ref="B122:C122"/>
    <mergeCell ref="K126:M126"/>
    <mergeCell ref="N126:O126"/>
    <mergeCell ref="B127:C127"/>
    <mergeCell ref="D127:F127"/>
    <mergeCell ref="G127:J127"/>
    <mergeCell ref="K127:M127"/>
    <mergeCell ref="N127:O127"/>
    <mergeCell ref="B124:C124"/>
    <mergeCell ref="D124:F124"/>
    <mergeCell ref="G124:J124"/>
    <mergeCell ref="K124:M124"/>
    <mergeCell ref="N124:O124"/>
    <mergeCell ref="A133:M133"/>
    <mergeCell ref="N133:O133"/>
    <mergeCell ref="A134:A135"/>
    <mergeCell ref="B134:C135"/>
    <mergeCell ref="A132:O132"/>
    <mergeCell ref="A125:A128"/>
    <mergeCell ref="B125:C125"/>
    <mergeCell ref="D125:F125"/>
    <mergeCell ref="G125:J125"/>
    <mergeCell ref="K125:M125"/>
    <mergeCell ref="N125:O125"/>
    <mergeCell ref="B126:C126"/>
    <mergeCell ref="D126:F126"/>
    <mergeCell ref="G126:J126"/>
    <mergeCell ref="K130:M130"/>
    <mergeCell ref="N130:O130"/>
    <mergeCell ref="B131:C131"/>
    <mergeCell ref="D131:F131"/>
    <mergeCell ref="G131:J131"/>
    <mergeCell ref="K131:M131"/>
    <mergeCell ref="N131:O131"/>
    <mergeCell ref="B128:C128"/>
    <mergeCell ref="D128:F128"/>
    <mergeCell ref="G128:J128"/>
    <mergeCell ref="A136:A137"/>
    <mergeCell ref="B136:C136"/>
    <mergeCell ref="D136:F136"/>
    <mergeCell ref="G136:K136"/>
    <mergeCell ref="L136:M136"/>
    <mergeCell ref="N136:O136"/>
    <mergeCell ref="B137:C137"/>
    <mergeCell ref="D137:F137"/>
    <mergeCell ref="G137:K137"/>
    <mergeCell ref="L137:M137"/>
    <mergeCell ref="A129:A130"/>
    <mergeCell ref="B129:C129"/>
    <mergeCell ref="D129:F129"/>
    <mergeCell ref="G129:J129"/>
    <mergeCell ref="K129:M129"/>
    <mergeCell ref="N129:O129"/>
    <mergeCell ref="B130:C130"/>
    <mergeCell ref="D130:F130"/>
    <mergeCell ref="G130:J130"/>
    <mergeCell ref="L141:M141"/>
    <mergeCell ref="N141:O141"/>
    <mergeCell ref="N138:O138"/>
    <mergeCell ref="B139:C139"/>
    <mergeCell ref="D139:F139"/>
    <mergeCell ref="G139:K139"/>
    <mergeCell ref="L139:M139"/>
    <mergeCell ref="N139:O139"/>
    <mergeCell ref="D134:F135"/>
    <mergeCell ref="G134:M134"/>
    <mergeCell ref="N134:O134"/>
    <mergeCell ref="G135:K135"/>
    <mergeCell ref="L135:M135"/>
    <mergeCell ref="N135:O135"/>
    <mergeCell ref="B140:C140"/>
    <mergeCell ref="D140:F140"/>
    <mergeCell ref="G140:K140"/>
    <mergeCell ref="L140:M140"/>
    <mergeCell ref="N140:O140"/>
    <mergeCell ref="N137:O137"/>
    <mergeCell ref="A1:M1"/>
    <mergeCell ref="A144:O144"/>
    <mergeCell ref="A145:O145"/>
    <mergeCell ref="A146:O146"/>
    <mergeCell ref="A147:O147"/>
    <mergeCell ref="A148:O148"/>
    <mergeCell ref="A138:A141"/>
    <mergeCell ref="B138:C138"/>
    <mergeCell ref="D138:F138"/>
    <mergeCell ref="G138:K138"/>
    <mergeCell ref="L138:M138"/>
    <mergeCell ref="B142:C142"/>
    <mergeCell ref="D142:F142"/>
    <mergeCell ref="G142:K142"/>
    <mergeCell ref="L142:M142"/>
    <mergeCell ref="N142:O142"/>
    <mergeCell ref="B143:C143"/>
    <mergeCell ref="D143:F143"/>
    <mergeCell ref="G143:K143"/>
    <mergeCell ref="L143:M143"/>
    <mergeCell ref="N143:O143"/>
    <mergeCell ref="B141:C141"/>
    <mergeCell ref="D141:F141"/>
    <mergeCell ref="G141:K14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BD43A-3126-4AE9-A3FB-C6CE0B980DE1}">
  <dimension ref="A1:F201"/>
  <sheetViews>
    <sheetView topLeftCell="A37" workbookViewId="0">
      <selection activeCell="G15" sqref="G15"/>
    </sheetView>
  </sheetViews>
  <sheetFormatPr defaultRowHeight="12.75" x14ac:dyDescent="0.2"/>
  <cols>
    <col min="1" max="1" width="39.6640625" style="168" customWidth="1"/>
    <col min="2" max="2" width="12.1640625" bestFit="1" customWidth="1"/>
    <col min="3" max="3" width="36.83203125" style="151" bestFit="1" customWidth="1"/>
    <col min="4" max="4" width="38.33203125" style="151" customWidth="1"/>
    <col min="5" max="5" width="15.1640625" customWidth="1"/>
    <col min="6" max="6" width="16.6640625" bestFit="1" customWidth="1"/>
    <col min="7" max="7" width="12" customWidth="1"/>
    <col min="8" max="8" width="11.1640625" customWidth="1"/>
    <col min="9" max="9" width="11.33203125" customWidth="1"/>
  </cols>
  <sheetData>
    <row r="1" spans="1:6" s="162" customFormat="1" x14ac:dyDescent="0.2">
      <c r="A1" s="161" t="s">
        <v>317</v>
      </c>
      <c r="B1" s="161" t="s">
        <v>320</v>
      </c>
      <c r="C1" s="169" t="s">
        <v>318</v>
      </c>
      <c r="D1" s="169" t="s">
        <v>319</v>
      </c>
      <c r="E1" s="169" t="s">
        <v>628</v>
      </c>
      <c r="F1" s="169" t="s">
        <v>629</v>
      </c>
    </row>
    <row r="2" spans="1:6" x14ac:dyDescent="0.2">
      <c r="A2" s="152"/>
      <c r="B2" s="146"/>
      <c r="E2" s="151"/>
      <c r="F2" s="151"/>
    </row>
    <row r="3" spans="1:6" x14ac:dyDescent="0.2">
      <c r="A3" s="155" t="s">
        <v>204</v>
      </c>
      <c r="B3" s="155" t="s">
        <v>302</v>
      </c>
      <c r="C3" s="153" t="s">
        <v>333</v>
      </c>
      <c r="D3" s="153" t="s">
        <v>348</v>
      </c>
      <c r="E3" s="153" t="s">
        <v>357</v>
      </c>
      <c r="F3" s="187" t="s">
        <v>624</v>
      </c>
    </row>
    <row r="4" spans="1:6" x14ac:dyDescent="0.2">
      <c r="A4" s="155" t="s">
        <v>205</v>
      </c>
      <c r="B4" s="155" t="s">
        <v>321</v>
      </c>
      <c r="C4" s="153" t="s">
        <v>332</v>
      </c>
      <c r="D4" s="153" t="s">
        <v>349</v>
      </c>
      <c r="E4" s="153" t="s">
        <v>362</v>
      </c>
      <c r="F4" s="187" t="s">
        <v>625</v>
      </c>
    </row>
    <row r="5" spans="1:6" x14ac:dyDescent="0.2">
      <c r="A5" s="155" t="s">
        <v>1</v>
      </c>
      <c r="B5" s="155" t="s">
        <v>322</v>
      </c>
      <c r="C5" s="153" t="s">
        <v>334</v>
      </c>
      <c r="D5" s="153" t="s">
        <v>350</v>
      </c>
      <c r="E5" s="151" t="s">
        <v>271</v>
      </c>
      <c r="F5" s="153" t="s">
        <v>626</v>
      </c>
    </row>
    <row r="6" spans="1:6" x14ac:dyDescent="0.2">
      <c r="A6" s="155" t="s">
        <v>2</v>
      </c>
      <c r="B6" s="155" t="s">
        <v>323</v>
      </c>
      <c r="C6" s="153" t="s">
        <v>358</v>
      </c>
      <c r="D6" s="153" t="s">
        <v>351</v>
      </c>
      <c r="E6" s="151" t="s">
        <v>271</v>
      </c>
      <c r="F6" s="153" t="s">
        <v>627</v>
      </c>
    </row>
    <row r="7" spans="1:6" x14ac:dyDescent="0.2">
      <c r="A7" s="155" t="s">
        <v>3</v>
      </c>
      <c r="B7" s="155" t="s">
        <v>324</v>
      </c>
      <c r="C7" s="153" t="s">
        <v>359</v>
      </c>
      <c r="D7" s="153" t="s">
        <v>352</v>
      </c>
      <c r="E7" s="151" t="s">
        <v>271</v>
      </c>
      <c r="F7" s="151"/>
    </row>
    <row r="8" spans="1:6" x14ac:dyDescent="0.2">
      <c r="A8" s="155" t="s">
        <v>4</v>
      </c>
      <c r="B8" s="155" t="s">
        <v>325</v>
      </c>
      <c r="C8" s="153" t="s">
        <v>360</v>
      </c>
      <c r="D8" s="153" t="s">
        <v>353</v>
      </c>
      <c r="E8" s="151" t="s">
        <v>271</v>
      </c>
      <c r="F8" s="151"/>
    </row>
    <row r="9" spans="1:6" x14ac:dyDescent="0.2">
      <c r="A9" s="155" t="s">
        <v>5</v>
      </c>
      <c r="B9" s="154"/>
      <c r="C9" s="153" t="s">
        <v>361</v>
      </c>
      <c r="D9" s="153" t="s">
        <v>354</v>
      </c>
      <c r="E9" s="151" t="s">
        <v>271</v>
      </c>
      <c r="F9" s="151"/>
    </row>
    <row r="10" spans="1:6" x14ac:dyDescent="0.2">
      <c r="A10" s="155" t="s">
        <v>6</v>
      </c>
      <c r="B10" s="154"/>
      <c r="C10" s="153" t="s">
        <v>356</v>
      </c>
      <c r="D10" s="153" t="s">
        <v>355</v>
      </c>
      <c r="E10" s="151" t="s">
        <v>271</v>
      </c>
      <c r="F10" s="151"/>
    </row>
    <row r="11" spans="1:6" x14ac:dyDescent="0.2">
      <c r="A11" s="155" t="s">
        <v>305</v>
      </c>
      <c r="B11" s="155"/>
      <c r="C11" s="153"/>
      <c r="D11" s="153" t="s">
        <v>356</v>
      </c>
      <c r="E11" s="151" t="s">
        <v>271</v>
      </c>
      <c r="F11" s="151"/>
    </row>
    <row r="12" spans="1:6" x14ac:dyDescent="0.2">
      <c r="A12" s="155" t="s">
        <v>306</v>
      </c>
      <c r="B12" s="155"/>
      <c r="C12" s="153"/>
      <c r="D12" s="153"/>
      <c r="E12" s="151"/>
      <c r="F12" s="151"/>
    </row>
    <row r="13" spans="1:6" x14ac:dyDescent="0.2">
      <c r="A13" s="155" t="s">
        <v>307</v>
      </c>
      <c r="B13" s="155"/>
      <c r="C13" s="153"/>
      <c r="D13" s="153"/>
      <c r="E13" s="151"/>
      <c r="F13" s="151"/>
    </row>
    <row r="14" spans="1:6" x14ac:dyDescent="0.2">
      <c r="A14" s="155" t="s">
        <v>308</v>
      </c>
      <c r="B14" s="155"/>
      <c r="C14" s="153"/>
      <c r="E14" s="151"/>
      <c r="F14" s="151"/>
    </row>
    <row r="15" spans="1:6" x14ac:dyDescent="0.2">
      <c r="A15" s="155" t="s">
        <v>646</v>
      </c>
      <c r="B15" s="155"/>
      <c r="C15" s="153"/>
      <c r="E15" s="151"/>
      <c r="F15" s="151"/>
    </row>
    <row r="16" spans="1:6" x14ac:dyDescent="0.2">
      <c r="A16" s="155" t="s">
        <v>647</v>
      </c>
      <c r="B16" s="155"/>
      <c r="C16" s="153"/>
      <c r="E16" s="151"/>
      <c r="F16" s="151"/>
    </row>
    <row r="17" spans="1:6" x14ac:dyDescent="0.2">
      <c r="A17" s="155" t="s">
        <v>309</v>
      </c>
      <c r="B17" s="155"/>
      <c r="C17" s="153"/>
      <c r="E17" s="151"/>
      <c r="F17" s="151"/>
    </row>
    <row r="18" spans="1:6" x14ac:dyDescent="0.2">
      <c r="A18" s="155" t="s">
        <v>648</v>
      </c>
      <c r="B18" s="155"/>
      <c r="C18" s="153"/>
      <c r="E18" s="151"/>
      <c r="F18" s="151"/>
    </row>
    <row r="19" spans="1:6" x14ac:dyDescent="0.2">
      <c r="A19" s="155" t="s">
        <v>310</v>
      </c>
      <c r="B19" s="155"/>
      <c r="C19" s="153"/>
      <c r="E19" s="151"/>
      <c r="F19" s="151"/>
    </row>
    <row r="20" spans="1:6" x14ac:dyDescent="0.2">
      <c r="A20" s="155" t="s">
        <v>311</v>
      </c>
      <c r="B20" s="155"/>
      <c r="C20" s="153"/>
      <c r="E20" s="151"/>
      <c r="F20" s="151"/>
    </row>
    <row r="21" spans="1:6" x14ac:dyDescent="0.2">
      <c r="A21" s="155" t="s">
        <v>312</v>
      </c>
      <c r="B21" s="155"/>
      <c r="C21" s="153"/>
      <c r="D21" s="153"/>
      <c r="E21" s="151"/>
      <c r="F21" s="151"/>
    </row>
    <row r="22" spans="1:6" x14ac:dyDescent="0.2">
      <c r="A22" s="155" t="s">
        <v>313</v>
      </c>
      <c r="B22" s="155"/>
      <c r="C22" s="153"/>
      <c r="D22" s="153"/>
      <c r="E22" s="151"/>
      <c r="F22" s="151"/>
    </row>
    <row r="23" spans="1:6" x14ac:dyDescent="0.2">
      <c r="A23" s="155" t="s">
        <v>649</v>
      </c>
      <c r="B23" s="155"/>
      <c r="C23" s="153"/>
      <c r="D23" s="153"/>
      <c r="E23" s="151"/>
      <c r="F23" s="151"/>
    </row>
    <row r="24" spans="1:6" x14ac:dyDescent="0.2">
      <c r="A24" s="155" t="s">
        <v>314</v>
      </c>
      <c r="B24" s="155"/>
      <c r="C24" s="153"/>
      <c r="D24" s="153"/>
      <c r="E24" s="151"/>
      <c r="F24" s="151"/>
    </row>
    <row r="25" spans="1:6" x14ac:dyDescent="0.2">
      <c r="A25" s="155" t="s">
        <v>650</v>
      </c>
      <c r="B25" s="155"/>
      <c r="C25" s="153"/>
      <c r="D25" s="153"/>
      <c r="E25" s="151"/>
      <c r="F25" s="151"/>
    </row>
    <row r="26" spans="1:6" x14ac:dyDescent="0.2">
      <c r="A26" s="155" t="s">
        <v>315</v>
      </c>
      <c r="B26" s="155"/>
      <c r="C26" s="153"/>
      <c r="D26" s="153"/>
      <c r="E26" s="151"/>
      <c r="F26" s="151"/>
    </row>
    <row r="27" spans="1:6" x14ac:dyDescent="0.2">
      <c r="A27" s="155" t="s">
        <v>316</v>
      </c>
      <c r="B27" s="155"/>
      <c r="C27" s="153"/>
      <c r="D27" s="153"/>
      <c r="E27" s="151"/>
      <c r="F27" s="151"/>
    </row>
    <row r="28" spans="1:6" x14ac:dyDescent="0.2">
      <c r="A28" s="155" t="s">
        <v>651</v>
      </c>
      <c r="B28" s="155"/>
      <c r="C28" s="153"/>
      <c r="D28" s="153"/>
      <c r="E28" s="151"/>
      <c r="F28" s="151"/>
    </row>
    <row r="29" spans="1:6" x14ac:dyDescent="0.2">
      <c r="A29" s="155" t="s">
        <v>652</v>
      </c>
      <c r="B29" s="154"/>
      <c r="C29" s="153"/>
      <c r="D29" s="153"/>
      <c r="E29" s="151"/>
      <c r="F29" s="151"/>
    </row>
    <row r="30" spans="1:6" x14ac:dyDescent="0.2">
      <c r="A30" s="155" t="s">
        <v>653</v>
      </c>
      <c r="B30" s="154"/>
      <c r="C30" s="153"/>
      <c r="D30" s="153"/>
      <c r="E30" s="151"/>
      <c r="F30" s="151"/>
    </row>
    <row r="31" spans="1:6" x14ac:dyDescent="0.2">
      <c r="A31" s="155" t="s">
        <v>206</v>
      </c>
      <c r="B31" s="154"/>
      <c r="C31" s="153"/>
      <c r="D31" s="153"/>
      <c r="E31" s="151"/>
      <c r="F31" s="151"/>
    </row>
    <row r="32" spans="1:6" x14ac:dyDescent="0.2">
      <c r="A32" s="155" t="s">
        <v>17</v>
      </c>
      <c r="B32" s="154"/>
      <c r="C32" s="153"/>
      <c r="D32" s="153"/>
      <c r="E32" s="151"/>
      <c r="F32" s="151"/>
    </row>
    <row r="33" spans="1:6" x14ac:dyDescent="0.2">
      <c r="A33" s="155" t="s">
        <v>18</v>
      </c>
      <c r="B33" s="154"/>
      <c r="C33" s="153"/>
      <c r="D33" s="153"/>
      <c r="E33" s="151"/>
      <c r="F33" s="151"/>
    </row>
    <row r="34" spans="1:6" x14ac:dyDescent="0.2">
      <c r="A34" s="155" t="s">
        <v>185</v>
      </c>
      <c r="B34" s="154"/>
      <c r="C34" s="153"/>
      <c r="D34" s="153"/>
      <c r="E34" s="151"/>
      <c r="F34" s="151"/>
    </row>
    <row r="35" spans="1:6" x14ac:dyDescent="0.2">
      <c r="A35" s="163" t="s">
        <v>214</v>
      </c>
      <c r="B35" s="156"/>
      <c r="C35" s="153"/>
      <c r="D35" s="153"/>
      <c r="E35" s="151"/>
      <c r="F35" s="151"/>
    </row>
    <row r="36" spans="1:6" x14ac:dyDescent="0.2">
      <c r="A36" s="163" t="s">
        <v>215</v>
      </c>
      <c r="B36" s="156"/>
      <c r="C36" s="153"/>
      <c r="D36" s="153"/>
      <c r="E36" s="151"/>
      <c r="F36" s="151"/>
    </row>
    <row r="37" spans="1:6" x14ac:dyDescent="0.2">
      <c r="A37" s="155" t="s">
        <v>19</v>
      </c>
      <c r="B37" s="154"/>
      <c r="C37" s="153"/>
      <c r="D37" s="153"/>
      <c r="E37" s="151"/>
      <c r="F37" s="151"/>
    </row>
    <row r="38" spans="1:6" x14ac:dyDescent="0.2">
      <c r="A38" s="155" t="s">
        <v>20</v>
      </c>
      <c r="B38" s="154"/>
      <c r="C38" s="153"/>
      <c r="D38" s="153"/>
      <c r="E38" s="151"/>
      <c r="F38" s="151"/>
    </row>
    <row r="39" spans="1:6" x14ac:dyDescent="0.2">
      <c r="A39" s="155" t="s">
        <v>22</v>
      </c>
      <c r="B39" s="154"/>
      <c r="C39" s="153"/>
      <c r="D39" s="153"/>
      <c r="E39" s="151"/>
      <c r="F39" s="151"/>
    </row>
    <row r="40" spans="1:6" x14ac:dyDescent="0.2">
      <c r="A40" s="155" t="s">
        <v>23</v>
      </c>
      <c r="B40" s="154"/>
      <c r="C40" s="153"/>
      <c r="D40" s="153"/>
      <c r="E40" s="151"/>
      <c r="F40" s="151"/>
    </row>
    <row r="41" spans="1:6" x14ac:dyDescent="0.2">
      <c r="A41" s="155" t="s">
        <v>24</v>
      </c>
      <c r="B41" s="154"/>
      <c r="C41" s="153"/>
      <c r="D41" s="153"/>
      <c r="E41" s="151"/>
      <c r="F41" s="151"/>
    </row>
    <row r="42" spans="1:6" x14ac:dyDescent="0.2">
      <c r="A42" s="164" t="s">
        <v>654</v>
      </c>
      <c r="B42" s="157"/>
      <c r="C42" s="153"/>
      <c r="D42" s="153"/>
      <c r="E42" s="151"/>
      <c r="F42" s="151"/>
    </row>
    <row r="43" spans="1:6" x14ac:dyDescent="0.2">
      <c r="A43" s="164" t="s">
        <v>203</v>
      </c>
      <c r="B43" s="157"/>
      <c r="C43" s="153"/>
      <c r="D43" s="153"/>
      <c r="E43" s="151"/>
      <c r="F43" s="151"/>
    </row>
    <row r="44" spans="1:6" x14ac:dyDescent="0.2">
      <c r="A44" s="155" t="s">
        <v>25</v>
      </c>
      <c r="B44" s="154"/>
      <c r="C44" s="153"/>
      <c r="D44" s="153"/>
      <c r="E44" s="151"/>
      <c r="F44" s="151"/>
    </row>
    <row r="45" spans="1:6" x14ac:dyDescent="0.2">
      <c r="A45" s="155" t="s">
        <v>26</v>
      </c>
      <c r="B45" s="154"/>
      <c r="C45" s="153"/>
      <c r="D45" s="153"/>
      <c r="E45" s="151"/>
      <c r="F45" s="151"/>
    </row>
    <row r="46" spans="1:6" x14ac:dyDescent="0.2">
      <c r="A46" s="155" t="s">
        <v>27</v>
      </c>
      <c r="B46" s="154"/>
      <c r="C46" s="153"/>
      <c r="D46" s="153"/>
      <c r="E46" s="151"/>
      <c r="F46" s="151"/>
    </row>
    <row r="47" spans="1:6" x14ac:dyDescent="0.2">
      <c r="A47" s="155" t="s">
        <v>28</v>
      </c>
      <c r="B47" s="154"/>
      <c r="C47" s="153"/>
      <c r="D47" s="153"/>
      <c r="E47" s="151"/>
      <c r="F47" s="151"/>
    </row>
    <row r="48" spans="1:6" x14ac:dyDescent="0.2">
      <c r="A48" s="164" t="s">
        <v>655</v>
      </c>
      <c r="B48" s="157"/>
      <c r="C48" s="153"/>
      <c r="D48" s="153"/>
      <c r="E48" s="151"/>
      <c r="F48" s="151"/>
    </row>
    <row r="49" spans="1:6" x14ac:dyDescent="0.2">
      <c r="A49" s="155" t="s">
        <v>258</v>
      </c>
      <c r="B49" s="154"/>
      <c r="C49" s="153"/>
      <c r="D49" s="153"/>
      <c r="E49" s="151"/>
      <c r="F49" s="151"/>
    </row>
    <row r="50" spans="1:6" x14ac:dyDescent="0.2">
      <c r="A50" s="155" t="s">
        <v>263</v>
      </c>
      <c r="B50" s="154"/>
      <c r="C50" s="153"/>
      <c r="D50" s="153"/>
      <c r="E50" s="151"/>
      <c r="F50" s="151"/>
    </row>
    <row r="51" spans="1:6" x14ac:dyDescent="0.2">
      <c r="A51" s="155" t="s">
        <v>29</v>
      </c>
      <c r="B51" s="154"/>
      <c r="C51" s="153"/>
      <c r="D51" s="153"/>
      <c r="E51" s="151"/>
      <c r="F51" s="151"/>
    </row>
    <row r="52" spans="1:6" x14ac:dyDescent="0.2">
      <c r="A52" s="163" t="s">
        <v>30</v>
      </c>
      <c r="B52" s="156"/>
      <c r="C52" s="153"/>
      <c r="D52" s="153"/>
      <c r="E52" s="151"/>
      <c r="F52" s="151"/>
    </row>
    <row r="53" spans="1:6" x14ac:dyDescent="0.2">
      <c r="A53" s="155" t="s">
        <v>31</v>
      </c>
      <c r="B53" s="154"/>
      <c r="C53" s="153"/>
      <c r="D53" s="153"/>
      <c r="E53" s="151"/>
      <c r="F53" s="151"/>
    </row>
    <row r="54" spans="1:6" x14ac:dyDescent="0.2">
      <c r="A54" s="155" t="s">
        <v>32</v>
      </c>
      <c r="B54" s="154"/>
      <c r="C54" s="153"/>
      <c r="D54" s="153"/>
      <c r="E54" s="151"/>
      <c r="F54" s="151"/>
    </row>
    <row r="55" spans="1:6" x14ac:dyDescent="0.2">
      <c r="A55" s="155" t="s">
        <v>33</v>
      </c>
      <c r="B55" s="154"/>
      <c r="C55" s="153"/>
      <c r="D55" s="153"/>
      <c r="E55" s="151"/>
      <c r="F55" s="151"/>
    </row>
    <row r="56" spans="1:6" x14ac:dyDescent="0.2">
      <c r="A56" s="155" t="s">
        <v>34</v>
      </c>
      <c r="B56" s="154"/>
      <c r="C56" s="153"/>
      <c r="D56" s="153"/>
      <c r="E56" s="151"/>
      <c r="F56" s="151"/>
    </row>
    <row r="57" spans="1:6" x14ac:dyDescent="0.2">
      <c r="A57" s="155" t="s">
        <v>35</v>
      </c>
      <c r="B57" s="154"/>
      <c r="C57" s="153"/>
      <c r="D57" s="153"/>
      <c r="E57" s="151"/>
      <c r="F57" s="151"/>
    </row>
    <row r="58" spans="1:6" x14ac:dyDescent="0.2">
      <c r="A58" s="155" t="s">
        <v>36</v>
      </c>
      <c r="B58" s="154"/>
      <c r="C58" s="153"/>
      <c r="D58" s="153"/>
      <c r="E58" s="151"/>
      <c r="F58" s="151"/>
    </row>
    <row r="59" spans="1:6" x14ac:dyDescent="0.2">
      <c r="A59" s="155" t="s">
        <v>656</v>
      </c>
      <c r="B59" s="154"/>
      <c r="C59" s="153"/>
      <c r="D59" s="153"/>
      <c r="E59" s="151"/>
      <c r="F59" s="151"/>
    </row>
    <row r="60" spans="1:6" x14ac:dyDescent="0.2">
      <c r="A60" s="155" t="s">
        <v>265</v>
      </c>
      <c r="B60" s="154"/>
      <c r="C60" s="153"/>
      <c r="D60" s="153"/>
      <c r="E60" s="151"/>
      <c r="F60" s="151"/>
    </row>
    <row r="61" spans="1:6" x14ac:dyDescent="0.2">
      <c r="A61" s="155" t="s">
        <v>37</v>
      </c>
      <c r="B61" s="154"/>
      <c r="C61" s="153"/>
      <c r="D61" s="153"/>
      <c r="E61" s="151"/>
      <c r="F61" s="151"/>
    </row>
    <row r="62" spans="1:6" x14ac:dyDescent="0.2">
      <c r="A62" s="155" t="s">
        <v>38</v>
      </c>
      <c r="B62" s="154"/>
      <c r="C62" s="153"/>
      <c r="D62" s="153"/>
      <c r="E62" s="151"/>
      <c r="F62" s="151"/>
    </row>
    <row r="63" spans="1:6" x14ac:dyDescent="0.2">
      <c r="A63" s="155" t="s">
        <v>39</v>
      </c>
      <c r="B63" s="154"/>
      <c r="C63" s="153"/>
      <c r="D63" s="153"/>
      <c r="E63" s="151"/>
      <c r="F63" s="151"/>
    </row>
    <row r="64" spans="1:6" x14ac:dyDescent="0.2">
      <c r="A64" s="155" t="s">
        <v>40</v>
      </c>
      <c r="B64" s="154"/>
      <c r="C64" s="153"/>
      <c r="D64" s="153"/>
      <c r="E64" s="151"/>
      <c r="F64" s="151"/>
    </row>
    <row r="65" spans="1:6" x14ac:dyDescent="0.2">
      <c r="A65" s="155" t="s">
        <v>41</v>
      </c>
      <c r="B65" s="154"/>
      <c r="C65" s="153"/>
      <c r="D65" s="153"/>
      <c r="E65" s="151"/>
      <c r="F65" s="151"/>
    </row>
    <row r="66" spans="1:6" x14ac:dyDescent="0.2">
      <c r="A66" s="155" t="s">
        <v>42</v>
      </c>
      <c r="B66" s="154"/>
      <c r="C66" s="153"/>
      <c r="D66" s="153"/>
      <c r="E66" s="151"/>
      <c r="F66" s="151"/>
    </row>
    <row r="67" spans="1:6" x14ac:dyDescent="0.2">
      <c r="A67" s="163" t="s">
        <v>43</v>
      </c>
      <c r="B67" s="156"/>
      <c r="C67" s="153"/>
      <c r="D67" s="153"/>
      <c r="E67" s="151"/>
      <c r="F67" s="151"/>
    </row>
    <row r="68" spans="1:6" x14ac:dyDescent="0.2">
      <c r="A68" s="155" t="s">
        <v>44</v>
      </c>
      <c r="B68" s="154"/>
      <c r="C68" s="153"/>
      <c r="D68" s="153"/>
      <c r="E68" s="151"/>
      <c r="F68" s="151"/>
    </row>
    <row r="69" spans="1:6" x14ac:dyDescent="0.2">
      <c r="A69" s="155" t="s">
        <v>45</v>
      </c>
      <c r="B69" s="154"/>
      <c r="C69" s="153"/>
      <c r="D69" s="153"/>
      <c r="E69" s="151"/>
      <c r="F69" s="151"/>
    </row>
    <row r="70" spans="1:6" x14ac:dyDescent="0.2">
      <c r="A70" s="155" t="s">
        <v>46</v>
      </c>
      <c r="B70" s="154"/>
      <c r="C70" s="153"/>
      <c r="D70" s="153"/>
      <c r="E70" s="151"/>
      <c r="F70" s="151"/>
    </row>
    <row r="71" spans="1:6" x14ac:dyDescent="0.2">
      <c r="A71" s="155" t="s">
        <v>47</v>
      </c>
      <c r="B71" s="154"/>
      <c r="C71" s="153"/>
      <c r="D71" s="153"/>
      <c r="E71" s="151"/>
      <c r="F71" s="151"/>
    </row>
    <row r="72" spans="1:6" x14ac:dyDescent="0.2">
      <c r="A72" s="155" t="s">
        <v>48</v>
      </c>
      <c r="B72" s="154"/>
      <c r="C72" s="153"/>
      <c r="D72" s="153"/>
      <c r="E72" s="151"/>
      <c r="F72" s="151"/>
    </row>
    <row r="73" spans="1:6" x14ac:dyDescent="0.2">
      <c r="A73" s="155" t="s">
        <v>49</v>
      </c>
      <c r="B73" s="154"/>
      <c r="C73" s="153"/>
      <c r="D73" s="153"/>
      <c r="E73" s="151"/>
      <c r="F73" s="151"/>
    </row>
    <row r="74" spans="1:6" x14ac:dyDescent="0.2">
      <c r="A74" s="155" t="s">
        <v>50</v>
      </c>
      <c r="B74" s="154"/>
      <c r="C74" s="153"/>
      <c r="D74" s="153"/>
      <c r="E74" s="151"/>
      <c r="F74" s="151"/>
    </row>
    <row r="75" spans="1:6" x14ac:dyDescent="0.2">
      <c r="A75" s="155" t="s">
        <v>51</v>
      </c>
      <c r="B75" s="154"/>
      <c r="C75" s="153"/>
      <c r="D75" s="153"/>
      <c r="E75" s="151"/>
      <c r="F75" s="151"/>
    </row>
    <row r="76" spans="1:6" x14ac:dyDescent="0.2">
      <c r="A76" s="155" t="s">
        <v>52</v>
      </c>
      <c r="B76" s="154"/>
      <c r="C76" s="153"/>
      <c r="D76" s="153"/>
      <c r="E76" s="151"/>
      <c r="F76" s="151"/>
    </row>
    <row r="77" spans="1:6" x14ac:dyDescent="0.2">
      <c r="A77" s="155" t="s">
        <v>53</v>
      </c>
      <c r="B77" s="154"/>
      <c r="C77" s="153"/>
      <c r="D77" s="153"/>
      <c r="E77" s="151"/>
      <c r="F77" s="151"/>
    </row>
    <row r="78" spans="1:6" x14ac:dyDescent="0.2">
      <c r="A78" s="155" t="s">
        <v>54</v>
      </c>
      <c r="B78" s="154"/>
      <c r="C78" s="153"/>
      <c r="D78" s="153"/>
      <c r="E78" s="151"/>
      <c r="F78" s="151"/>
    </row>
    <row r="79" spans="1:6" x14ac:dyDescent="0.2">
      <c r="A79" s="155" t="s">
        <v>55</v>
      </c>
      <c r="B79" s="154"/>
      <c r="C79" s="153"/>
      <c r="D79" s="153"/>
      <c r="E79" s="151"/>
      <c r="F79" s="151"/>
    </row>
    <row r="80" spans="1:6" x14ac:dyDescent="0.2">
      <c r="A80" s="163" t="s">
        <v>56</v>
      </c>
      <c r="B80" s="156"/>
      <c r="C80" s="153"/>
      <c r="D80" s="153"/>
      <c r="E80" s="151"/>
      <c r="F80" s="151"/>
    </row>
    <row r="81" spans="1:6" x14ac:dyDescent="0.2">
      <c r="A81" s="155" t="s">
        <v>57</v>
      </c>
      <c r="B81" s="154"/>
      <c r="C81" s="153"/>
      <c r="D81" s="153"/>
      <c r="E81" s="151"/>
      <c r="F81" s="151"/>
    </row>
    <row r="82" spans="1:6" x14ac:dyDescent="0.2">
      <c r="A82" s="155" t="s">
        <v>58</v>
      </c>
      <c r="B82" s="154"/>
      <c r="C82" s="153"/>
      <c r="D82" s="153"/>
      <c r="E82" s="151"/>
      <c r="F82" s="151"/>
    </row>
    <row r="83" spans="1:6" x14ac:dyDescent="0.2">
      <c r="A83" s="155" t="s">
        <v>657</v>
      </c>
      <c r="B83" s="154"/>
      <c r="C83" s="153"/>
      <c r="D83" s="153"/>
      <c r="E83" s="151"/>
      <c r="F83" s="151"/>
    </row>
    <row r="84" spans="1:6" x14ac:dyDescent="0.2">
      <c r="A84" s="164" t="s">
        <v>658</v>
      </c>
      <c r="B84" s="157"/>
      <c r="C84" s="153"/>
      <c r="D84" s="153"/>
      <c r="E84" s="151"/>
      <c r="F84" s="151"/>
    </row>
    <row r="85" spans="1:6" x14ac:dyDescent="0.2">
      <c r="A85" s="164" t="s">
        <v>659</v>
      </c>
      <c r="B85" s="157"/>
      <c r="C85" s="153"/>
      <c r="D85" s="153"/>
      <c r="E85" s="151"/>
      <c r="F85" s="151"/>
    </row>
    <row r="86" spans="1:6" x14ac:dyDescent="0.2">
      <c r="A86" s="164" t="s">
        <v>660</v>
      </c>
      <c r="B86" s="157"/>
      <c r="C86" s="153"/>
      <c r="D86" s="153"/>
      <c r="E86" s="151"/>
      <c r="F86" s="151"/>
    </row>
    <row r="87" spans="1:6" x14ac:dyDescent="0.2">
      <c r="A87" s="155" t="s">
        <v>59</v>
      </c>
      <c r="B87" s="154"/>
      <c r="C87" s="153"/>
      <c r="D87" s="153"/>
      <c r="E87" s="151"/>
      <c r="F87" s="151"/>
    </row>
    <row r="88" spans="1:6" x14ac:dyDescent="0.2">
      <c r="A88" s="155" t="s">
        <v>60</v>
      </c>
      <c r="B88" s="154"/>
      <c r="C88" s="153"/>
      <c r="D88" s="153"/>
      <c r="E88" s="151"/>
      <c r="F88" s="151"/>
    </row>
    <row r="89" spans="1:6" x14ac:dyDescent="0.2">
      <c r="A89" s="155" t="s">
        <v>61</v>
      </c>
      <c r="B89" s="154"/>
      <c r="C89" s="153"/>
      <c r="D89" s="153"/>
      <c r="E89" s="151"/>
      <c r="F89" s="151"/>
    </row>
    <row r="90" spans="1:6" x14ac:dyDescent="0.2">
      <c r="A90" s="155" t="s">
        <v>62</v>
      </c>
      <c r="B90" s="154"/>
      <c r="C90" s="153"/>
      <c r="D90" s="153"/>
      <c r="E90" s="151"/>
      <c r="F90" s="151"/>
    </row>
    <row r="91" spans="1:6" x14ac:dyDescent="0.2">
      <c r="A91" s="155" t="s">
        <v>63</v>
      </c>
      <c r="B91" s="154"/>
      <c r="C91" s="153"/>
      <c r="D91" s="153"/>
      <c r="E91" s="151"/>
      <c r="F91" s="151"/>
    </row>
    <row r="92" spans="1:6" x14ac:dyDescent="0.2">
      <c r="A92" s="155" t="s">
        <v>64</v>
      </c>
      <c r="B92" s="154"/>
      <c r="C92" s="153"/>
      <c r="D92" s="153"/>
      <c r="E92" s="151"/>
      <c r="F92" s="151"/>
    </row>
    <row r="93" spans="1:6" x14ac:dyDescent="0.2">
      <c r="A93" s="155" t="s">
        <v>65</v>
      </c>
      <c r="B93" s="154"/>
      <c r="C93" s="153"/>
      <c r="D93" s="153"/>
      <c r="E93" s="151"/>
      <c r="F93" s="151"/>
    </row>
    <row r="94" spans="1:6" x14ac:dyDescent="0.2">
      <c r="A94" s="155" t="s">
        <v>66</v>
      </c>
      <c r="B94" s="154"/>
      <c r="C94" s="153"/>
      <c r="D94" s="153"/>
      <c r="E94" s="151"/>
      <c r="F94" s="151"/>
    </row>
    <row r="95" spans="1:6" x14ac:dyDescent="0.2">
      <c r="A95" s="155" t="s">
        <v>67</v>
      </c>
      <c r="B95" s="154"/>
      <c r="C95" s="153"/>
      <c r="D95" s="153"/>
      <c r="E95" s="151"/>
      <c r="F95" s="151"/>
    </row>
    <row r="96" spans="1:6" x14ac:dyDescent="0.2">
      <c r="A96" s="155" t="s">
        <v>68</v>
      </c>
      <c r="B96" s="154"/>
      <c r="C96" s="153"/>
      <c r="D96" s="153"/>
      <c r="E96" s="151"/>
      <c r="F96" s="151"/>
    </row>
    <row r="97" spans="1:6" x14ac:dyDescent="0.2">
      <c r="A97" s="155" t="s">
        <v>69</v>
      </c>
      <c r="B97" s="154"/>
      <c r="C97" s="153"/>
      <c r="D97" s="153"/>
      <c r="E97" s="151"/>
      <c r="F97" s="151"/>
    </row>
    <row r="98" spans="1:6" x14ac:dyDescent="0.2">
      <c r="A98" s="155" t="s">
        <v>70</v>
      </c>
      <c r="B98" s="154"/>
      <c r="C98" s="153"/>
      <c r="D98" s="153"/>
      <c r="E98" s="151"/>
      <c r="F98" s="151"/>
    </row>
    <row r="99" spans="1:6" x14ac:dyDescent="0.2">
      <c r="A99" s="155" t="s">
        <v>71</v>
      </c>
      <c r="B99" s="154"/>
      <c r="C99" s="153"/>
      <c r="D99" s="153"/>
      <c r="E99" s="151"/>
      <c r="F99" s="151"/>
    </row>
    <row r="100" spans="1:6" x14ac:dyDescent="0.2">
      <c r="A100" s="155" t="s">
        <v>72</v>
      </c>
      <c r="B100" s="154"/>
      <c r="C100" s="153"/>
      <c r="D100" s="153"/>
      <c r="E100" s="151"/>
      <c r="F100" s="151"/>
    </row>
    <row r="101" spans="1:6" x14ac:dyDescent="0.2">
      <c r="A101" s="155" t="s">
        <v>73</v>
      </c>
      <c r="B101" s="154"/>
      <c r="C101" s="153"/>
      <c r="D101" s="153"/>
      <c r="E101" s="151"/>
      <c r="F101" s="151"/>
    </row>
    <row r="102" spans="1:6" x14ac:dyDescent="0.2">
      <c r="A102" s="155" t="s">
        <v>74</v>
      </c>
      <c r="B102" s="154"/>
      <c r="C102" s="153"/>
      <c r="D102" s="153"/>
      <c r="E102" s="151"/>
      <c r="F102" s="151"/>
    </row>
    <row r="103" spans="1:6" x14ac:dyDescent="0.2">
      <c r="A103" s="155" t="s">
        <v>75</v>
      </c>
      <c r="B103" s="154"/>
      <c r="C103" s="153"/>
      <c r="D103" s="153"/>
      <c r="E103" s="151"/>
      <c r="F103" s="151"/>
    </row>
    <row r="104" spans="1:6" x14ac:dyDescent="0.2">
      <c r="A104" s="155" t="s">
        <v>76</v>
      </c>
      <c r="B104" s="154"/>
      <c r="C104" s="153"/>
      <c r="D104" s="153"/>
      <c r="E104" s="151"/>
      <c r="F104" s="151"/>
    </row>
    <row r="105" spans="1:6" x14ac:dyDescent="0.2">
      <c r="A105" s="155" t="s">
        <v>77</v>
      </c>
      <c r="B105" s="154"/>
      <c r="C105" s="153"/>
      <c r="D105" s="153"/>
      <c r="E105" s="151"/>
      <c r="F105" s="151"/>
    </row>
    <row r="106" spans="1:6" x14ac:dyDescent="0.2">
      <c r="A106" s="155" t="s">
        <v>78</v>
      </c>
      <c r="B106" s="154"/>
      <c r="C106" s="153"/>
      <c r="D106" s="153"/>
      <c r="E106" s="151"/>
      <c r="F106" s="151"/>
    </row>
    <row r="107" spans="1:6" x14ac:dyDescent="0.2">
      <c r="A107" s="155" t="s">
        <v>79</v>
      </c>
      <c r="B107" s="154"/>
      <c r="C107" s="153"/>
      <c r="D107" s="153"/>
      <c r="E107" s="151"/>
      <c r="F107" s="151"/>
    </row>
    <row r="108" spans="1:6" x14ac:dyDescent="0.2">
      <c r="A108" s="155" t="s">
        <v>80</v>
      </c>
      <c r="B108" s="154"/>
      <c r="C108" s="153"/>
      <c r="D108" s="153"/>
      <c r="E108" s="151"/>
      <c r="F108" s="151"/>
    </row>
    <row r="109" spans="1:6" x14ac:dyDescent="0.2">
      <c r="A109" s="155" t="s">
        <v>81</v>
      </c>
      <c r="B109" s="154"/>
      <c r="C109" s="153"/>
      <c r="D109" s="153"/>
      <c r="E109" s="151"/>
      <c r="F109" s="151"/>
    </row>
    <row r="110" spans="1:6" x14ac:dyDescent="0.2">
      <c r="A110" s="155" t="s">
        <v>82</v>
      </c>
      <c r="B110" s="154"/>
      <c r="C110" s="153"/>
      <c r="D110" s="153"/>
      <c r="E110" s="151"/>
      <c r="F110" s="151"/>
    </row>
    <row r="111" spans="1:6" x14ac:dyDescent="0.2">
      <c r="A111" s="155" t="s">
        <v>83</v>
      </c>
      <c r="B111" s="154"/>
      <c r="C111" s="153"/>
      <c r="D111" s="153"/>
      <c r="E111" s="151"/>
      <c r="F111" s="151"/>
    </row>
    <row r="112" spans="1:6" x14ac:dyDescent="0.2">
      <c r="A112" s="155" t="s">
        <v>84</v>
      </c>
      <c r="B112" s="154"/>
      <c r="C112" s="153"/>
      <c r="D112" s="153"/>
      <c r="E112" s="151"/>
      <c r="F112" s="151"/>
    </row>
    <row r="113" spans="1:6" x14ac:dyDescent="0.2">
      <c r="A113" s="155" t="s">
        <v>85</v>
      </c>
      <c r="B113" s="154"/>
      <c r="C113" s="153"/>
      <c r="D113" s="153"/>
      <c r="E113" s="151"/>
      <c r="F113" s="151"/>
    </row>
    <row r="114" spans="1:6" x14ac:dyDescent="0.2">
      <c r="A114" s="155" t="s">
        <v>86</v>
      </c>
      <c r="B114" s="154"/>
      <c r="C114" s="153"/>
      <c r="D114" s="153"/>
      <c r="E114" s="151"/>
      <c r="F114" s="151"/>
    </row>
    <row r="115" spans="1:6" x14ac:dyDescent="0.2">
      <c r="A115" s="155" t="s">
        <v>207</v>
      </c>
      <c r="B115" s="154"/>
      <c r="C115" s="153"/>
      <c r="D115" s="153"/>
      <c r="E115" s="151"/>
      <c r="F115" s="151"/>
    </row>
    <row r="116" spans="1:6" x14ac:dyDescent="0.2">
      <c r="A116" s="155" t="s">
        <v>87</v>
      </c>
      <c r="B116" s="154"/>
      <c r="C116" s="153"/>
      <c r="D116" s="153"/>
      <c r="E116" s="151"/>
      <c r="F116" s="151"/>
    </row>
    <row r="117" spans="1:6" x14ac:dyDescent="0.2">
      <c r="A117" s="155" t="s">
        <v>88</v>
      </c>
      <c r="B117" s="154"/>
      <c r="C117" s="153"/>
      <c r="D117" s="153"/>
      <c r="E117" s="151"/>
      <c r="F117" s="151"/>
    </row>
    <row r="118" spans="1:6" x14ac:dyDescent="0.2">
      <c r="A118" s="155" t="s">
        <v>89</v>
      </c>
      <c r="B118" s="154"/>
      <c r="C118" s="153"/>
      <c r="D118" s="153"/>
      <c r="E118" s="151"/>
      <c r="F118" s="151"/>
    </row>
    <row r="119" spans="1:6" x14ac:dyDescent="0.2">
      <c r="A119" s="155" t="s">
        <v>90</v>
      </c>
      <c r="B119" s="154"/>
      <c r="C119" s="153"/>
      <c r="D119" s="153"/>
      <c r="E119" s="151"/>
      <c r="F119" s="151"/>
    </row>
    <row r="120" spans="1:6" x14ac:dyDescent="0.2">
      <c r="A120" s="155" t="s">
        <v>91</v>
      </c>
      <c r="B120" s="154"/>
      <c r="C120" s="153"/>
      <c r="D120" s="153"/>
      <c r="E120" s="151"/>
      <c r="F120" s="151"/>
    </row>
    <row r="121" spans="1:6" x14ac:dyDescent="0.2">
      <c r="A121" s="155" t="s">
        <v>92</v>
      </c>
      <c r="B121" s="154"/>
      <c r="C121" s="153"/>
      <c r="D121" s="153"/>
      <c r="E121" s="151"/>
      <c r="F121" s="151"/>
    </row>
    <row r="122" spans="1:6" x14ac:dyDescent="0.2">
      <c r="A122" s="155" t="s">
        <v>93</v>
      </c>
      <c r="B122" s="154"/>
      <c r="C122" s="153"/>
      <c r="D122" s="153"/>
      <c r="E122" s="151"/>
      <c r="F122" s="151"/>
    </row>
    <row r="123" spans="1:6" x14ac:dyDescent="0.2">
      <c r="A123" s="155" t="s">
        <v>94</v>
      </c>
      <c r="B123" s="154"/>
      <c r="C123" s="153"/>
      <c r="D123" s="153"/>
      <c r="E123" s="151"/>
      <c r="F123" s="151"/>
    </row>
    <row r="124" spans="1:6" x14ac:dyDescent="0.2">
      <c r="A124" s="155" t="s">
        <v>95</v>
      </c>
      <c r="B124" s="154"/>
      <c r="C124" s="153"/>
      <c r="D124" s="153"/>
      <c r="E124" s="151"/>
      <c r="F124" s="151"/>
    </row>
    <row r="125" spans="1:6" x14ac:dyDescent="0.2">
      <c r="A125" s="155" t="s">
        <v>96</v>
      </c>
      <c r="B125" s="154"/>
      <c r="C125" s="153"/>
      <c r="D125" s="153"/>
      <c r="E125" s="151"/>
      <c r="F125" s="151"/>
    </row>
    <row r="126" spans="1:6" x14ac:dyDescent="0.2">
      <c r="A126" s="155" t="s">
        <v>97</v>
      </c>
      <c r="B126" s="154"/>
      <c r="C126" s="153"/>
      <c r="D126" s="153"/>
      <c r="E126" s="151"/>
      <c r="F126" s="151"/>
    </row>
    <row r="127" spans="1:6" x14ac:dyDescent="0.2">
      <c r="A127" s="155" t="s">
        <v>98</v>
      </c>
      <c r="B127" s="154"/>
      <c r="C127" s="153"/>
      <c r="D127" s="153"/>
      <c r="E127" s="151"/>
      <c r="F127" s="151"/>
    </row>
    <row r="128" spans="1:6" x14ac:dyDescent="0.2">
      <c r="A128" s="155" t="s">
        <v>99</v>
      </c>
      <c r="B128" s="154"/>
      <c r="C128" s="153"/>
      <c r="D128" s="153"/>
      <c r="E128" s="151"/>
      <c r="F128" s="151"/>
    </row>
    <row r="129" spans="1:6" x14ac:dyDescent="0.2">
      <c r="A129" s="155" t="s">
        <v>100</v>
      </c>
      <c r="B129" s="154"/>
      <c r="C129" s="153"/>
      <c r="D129" s="153"/>
      <c r="E129" s="151"/>
      <c r="F129" s="151"/>
    </row>
    <row r="130" spans="1:6" x14ac:dyDescent="0.2">
      <c r="A130" s="155" t="s">
        <v>101</v>
      </c>
      <c r="B130" s="154"/>
      <c r="C130" s="153"/>
      <c r="D130" s="153"/>
      <c r="E130" s="151"/>
      <c r="F130" s="151"/>
    </row>
    <row r="131" spans="1:6" x14ac:dyDescent="0.2">
      <c r="A131" s="155" t="s">
        <v>102</v>
      </c>
      <c r="B131" s="154"/>
      <c r="C131" s="153"/>
      <c r="D131" s="153"/>
      <c r="E131" s="151"/>
      <c r="F131" s="151"/>
    </row>
    <row r="132" spans="1:6" x14ac:dyDescent="0.2">
      <c r="A132" s="155" t="s">
        <v>103</v>
      </c>
      <c r="B132" s="154"/>
      <c r="C132" s="153"/>
      <c r="D132" s="153"/>
      <c r="E132" s="151"/>
      <c r="F132" s="151"/>
    </row>
    <row r="133" spans="1:6" x14ac:dyDescent="0.2">
      <c r="A133" s="155" t="s">
        <v>104</v>
      </c>
      <c r="B133" s="154"/>
      <c r="C133" s="153"/>
      <c r="D133" s="153"/>
      <c r="E133" s="151"/>
      <c r="F133" s="151"/>
    </row>
    <row r="134" spans="1:6" x14ac:dyDescent="0.2">
      <c r="A134" s="155" t="s">
        <v>105</v>
      </c>
      <c r="B134" s="154"/>
      <c r="C134" s="153"/>
      <c r="D134" s="153"/>
      <c r="E134" s="151"/>
      <c r="F134" s="151"/>
    </row>
    <row r="135" spans="1:6" x14ac:dyDescent="0.2">
      <c r="A135" s="155" t="s">
        <v>106</v>
      </c>
      <c r="B135" s="154"/>
      <c r="C135" s="153"/>
      <c r="D135" s="153"/>
      <c r="E135" s="151"/>
      <c r="F135" s="151"/>
    </row>
    <row r="136" spans="1:6" x14ac:dyDescent="0.2">
      <c r="A136" s="155" t="s">
        <v>186</v>
      </c>
      <c r="B136" s="154"/>
      <c r="C136" s="153"/>
      <c r="D136" s="153"/>
      <c r="E136" s="151"/>
      <c r="F136" s="151"/>
    </row>
    <row r="137" spans="1:6" x14ac:dyDescent="0.2">
      <c r="A137" s="155" t="s">
        <v>107</v>
      </c>
      <c r="B137" s="154"/>
      <c r="C137" s="153"/>
      <c r="D137" s="153"/>
      <c r="E137" s="151"/>
      <c r="F137" s="151"/>
    </row>
    <row r="138" spans="1:6" x14ac:dyDescent="0.2">
      <c r="A138" s="155" t="s">
        <v>108</v>
      </c>
      <c r="B138" s="154"/>
      <c r="C138" s="153"/>
      <c r="D138" s="153"/>
      <c r="E138" s="151"/>
      <c r="F138" s="151"/>
    </row>
    <row r="139" spans="1:6" x14ac:dyDescent="0.2">
      <c r="A139" s="155" t="s">
        <v>109</v>
      </c>
      <c r="B139" s="154"/>
      <c r="C139" s="153"/>
      <c r="D139" s="153"/>
      <c r="E139" s="151"/>
      <c r="F139" s="151"/>
    </row>
    <row r="140" spans="1:6" x14ac:dyDescent="0.2">
      <c r="A140" s="155" t="s">
        <v>110</v>
      </c>
      <c r="B140" s="154"/>
      <c r="C140" s="153"/>
      <c r="D140" s="153"/>
      <c r="E140" s="151"/>
      <c r="F140" s="151"/>
    </row>
    <row r="141" spans="1:6" x14ac:dyDescent="0.2">
      <c r="A141" s="155" t="s">
        <v>111</v>
      </c>
      <c r="B141" s="154"/>
      <c r="C141" s="153"/>
      <c r="D141" s="153"/>
      <c r="E141" s="151"/>
      <c r="F141" s="151"/>
    </row>
    <row r="142" spans="1:6" x14ac:dyDescent="0.2">
      <c r="A142" s="155" t="s">
        <v>112</v>
      </c>
      <c r="B142" s="154"/>
      <c r="C142" s="153"/>
      <c r="D142" s="153"/>
      <c r="E142" s="151"/>
      <c r="F142" s="151"/>
    </row>
    <row r="143" spans="1:6" x14ac:dyDescent="0.2">
      <c r="A143" s="163" t="s">
        <v>113</v>
      </c>
      <c r="B143" s="156"/>
      <c r="C143" s="153"/>
      <c r="D143" s="153"/>
      <c r="E143" s="151"/>
      <c r="F143" s="151"/>
    </row>
    <row r="144" spans="1:6" x14ac:dyDescent="0.2">
      <c r="A144" s="164" t="s">
        <v>661</v>
      </c>
      <c r="B144" s="157"/>
      <c r="C144" s="153"/>
      <c r="D144" s="153"/>
      <c r="E144" s="151"/>
      <c r="F144" s="151"/>
    </row>
    <row r="145" spans="1:6" x14ac:dyDescent="0.2">
      <c r="A145" s="155" t="s">
        <v>114</v>
      </c>
      <c r="B145" s="154"/>
      <c r="C145" s="153"/>
      <c r="D145" s="153"/>
      <c r="E145" s="151"/>
      <c r="F145" s="151"/>
    </row>
    <row r="146" spans="1:6" x14ac:dyDescent="0.2">
      <c r="A146" s="155" t="s">
        <v>115</v>
      </c>
      <c r="B146" s="154"/>
      <c r="C146" s="153"/>
      <c r="D146" s="153"/>
      <c r="E146" s="151"/>
      <c r="F146" s="151"/>
    </row>
    <row r="147" spans="1:6" x14ac:dyDescent="0.2">
      <c r="A147" s="155" t="s">
        <v>116</v>
      </c>
      <c r="B147" s="154"/>
      <c r="C147" s="153"/>
      <c r="D147" s="153"/>
      <c r="E147" s="151"/>
      <c r="F147" s="151"/>
    </row>
    <row r="148" spans="1:6" x14ac:dyDescent="0.2">
      <c r="A148" s="155" t="s">
        <v>662</v>
      </c>
      <c r="B148" s="154"/>
      <c r="C148" s="153"/>
      <c r="D148" s="153"/>
      <c r="E148" s="151"/>
      <c r="F148" s="151"/>
    </row>
    <row r="149" spans="1:6" x14ac:dyDescent="0.2">
      <c r="A149" s="155" t="s">
        <v>663</v>
      </c>
      <c r="B149" s="154"/>
      <c r="C149" s="153"/>
      <c r="D149" s="153"/>
      <c r="E149" s="151"/>
      <c r="F149" s="151"/>
    </row>
    <row r="150" spans="1:6" x14ac:dyDescent="0.2">
      <c r="A150" s="155" t="s">
        <v>117</v>
      </c>
      <c r="B150" s="154"/>
      <c r="C150" s="153"/>
      <c r="D150" s="153"/>
      <c r="E150" s="151"/>
      <c r="F150" s="151"/>
    </row>
    <row r="151" spans="1:6" x14ac:dyDescent="0.2">
      <c r="A151" s="155" t="s">
        <v>664</v>
      </c>
      <c r="B151" s="154"/>
      <c r="C151" s="153"/>
      <c r="D151" s="153"/>
      <c r="E151" s="151"/>
      <c r="F151" s="151"/>
    </row>
    <row r="152" spans="1:6" x14ac:dyDescent="0.2">
      <c r="A152" s="155" t="s">
        <v>118</v>
      </c>
      <c r="B152" s="154"/>
      <c r="C152" s="153"/>
      <c r="D152" s="153"/>
      <c r="E152" s="151"/>
      <c r="F152" s="151"/>
    </row>
    <row r="153" spans="1:6" x14ac:dyDescent="0.2">
      <c r="A153" s="155" t="s">
        <v>119</v>
      </c>
      <c r="B153" s="154"/>
      <c r="C153" s="153"/>
      <c r="D153" s="153"/>
      <c r="E153" s="151"/>
      <c r="F153" s="151"/>
    </row>
    <row r="154" spans="1:6" x14ac:dyDescent="0.2">
      <c r="A154" s="155" t="s">
        <v>120</v>
      </c>
      <c r="B154" s="154"/>
      <c r="C154" s="153"/>
      <c r="D154" s="153"/>
      <c r="E154" s="151"/>
      <c r="F154" s="151"/>
    </row>
    <row r="155" spans="1:6" x14ac:dyDescent="0.2">
      <c r="A155" s="155" t="s">
        <v>121</v>
      </c>
      <c r="B155" s="154"/>
      <c r="C155" s="153"/>
      <c r="D155" s="153"/>
      <c r="E155" s="151"/>
      <c r="F155" s="151"/>
    </row>
    <row r="156" spans="1:6" x14ac:dyDescent="0.2">
      <c r="A156" s="155" t="s">
        <v>122</v>
      </c>
      <c r="B156" s="154"/>
      <c r="C156" s="153"/>
      <c r="D156" s="153"/>
      <c r="E156" s="151"/>
      <c r="F156" s="151"/>
    </row>
    <row r="157" spans="1:6" x14ac:dyDescent="0.2">
      <c r="A157" s="155" t="s">
        <v>123</v>
      </c>
      <c r="B157" s="154"/>
      <c r="C157" s="153"/>
      <c r="D157" s="153"/>
      <c r="E157" s="151"/>
      <c r="F157" s="151"/>
    </row>
    <row r="158" spans="1:6" x14ac:dyDescent="0.2">
      <c r="A158" s="155" t="s">
        <v>124</v>
      </c>
      <c r="B158" s="154"/>
      <c r="C158" s="153"/>
      <c r="D158" s="153"/>
      <c r="E158" s="151"/>
      <c r="F158" s="151"/>
    </row>
    <row r="159" spans="1:6" x14ac:dyDescent="0.2">
      <c r="A159" s="155" t="s">
        <v>125</v>
      </c>
      <c r="B159" s="154"/>
      <c r="C159" s="153"/>
      <c r="D159" s="153"/>
      <c r="E159" s="151"/>
      <c r="F159" s="151"/>
    </row>
    <row r="160" spans="1:6" x14ac:dyDescent="0.2">
      <c r="A160" s="155" t="s">
        <v>126</v>
      </c>
      <c r="B160" s="154"/>
      <c r="C160" s="153"/>
      <c r="D160" s="153"/>
      <c r="E160" s="151"/>
      <c r="F160" s="151"/>
    </row>
    <row r="161" spans="1:6" x14ac:dyDescent="0.2">
      <c r="A161" s="155" t="s">
        <v>127</v>
      </c>
      <c r="B161" s="154"/>
      <c r="C161" s="153"/>
      <c r="D161" s="153"/>
      <c r="E161" s="151"/>
      <c r="F161" s="151"/>
    </row>
    <row r="162" spans="1:6" x14ac:dyDescent="0.2">
      <c r="A162" s="155" t="s">
        <v>128</v>
      </c>
      <c r="B162" s="154"/>
      <c r="C162" s="153"/>
      <c r="D162" s="153"/>
      <c r="E162" s="151"/>
      <c r="F162" s="151"/>
    </row>
    <row r="163" spans="1:6" x14ac:dyDescent="0.2">
      <c r="A163" s="155" t="s">
        <v>129</v>
      </c>
      <c r="B163" s="154"/>
      <c r="C163" s="153"/>
      <c r="D163" s="153"/>
      <c r="E163" s="151"/>
      <c r="F163" s="151"/>
    </row>
    <row r="164" spans="1:6" x14ac:dyDescent="0.2">
      <c r="A164" s="155" t="s">
        <v>209</v>
      </c>
      <c r="B164" s="154"/>
      <c r="C164" s="153"/>
      <c r="D164" s="153"/>
      <c r="E164" s="151"/>
      <c r="F164" s="151"/>
    </row>
    <row r="165" spans="1:6" x14ac:dyDescent="0.2">
      <c r="A165" s="155" t="s">
        <v>133</v>
      </c>
      <c r="B165" s="154"/>
      <c r="C165" s="153"/>
      <c r="D165" s="153"/>
      <c r="E165" s="151"/>
      <c r="F165" s="151"/>
    </row>
    <row r="166" spans="1:6" x14ac:dyDescent="0.2">
      <c r="A166" s="155" t="s">
        <v>217</v>
      </c>
      <c r="B166" s="154"/>
      <c r="C166" s="153"/>
      <c r="D166" s="153"/>
      <c r="E166" s="151"/>
      <c r="F166" s="151"/>
    </row>
    <row r="167" spans="1:6" x14ac:dyDescent="0.2">
      <c r="A167" s="155" t="s">
        <v>134</v>
      </c>
      <c r="B167" s="154"/>
      <c r="C167" s="153"/>
      <c r="D167" s="153"/>
      <c r="E167" s="151"/>
      <c r="F167" s="151"/>
    </row>
    <row r="168" spans="1:6" x14ac:dyDescent="0.2">
      <c r="A168" s="155" t="s">
        <v>135</v>
      </c>
      <c r="B168" s="154"/>
      <c r="C168" s="153"/>
      <c r="D168" s="153"/>
      <c r="E168" s="151"/>
      <c r="F168" s="151"/>
    </row>
    <row r="169" spans="1:6" x14ac:dyDescent="0.2">
      <c r="A169" s="155" t="s">
        <v>136</v>
      </c>
      <c r="B169" s="154"/>
      <c r="C169" s="153"/>
      <c r="D169" s="153"/>
      <c r="E169" s="151"/>
      <c r="F169" s="151"/>
    </row>
    <row r="170" spans="1:6" x14ac:dyDescent="0.2">
      <c r="A170" s="155" t="s">
        <v>137</v>
      </c>
      <c r="B170" s="154"/>
      <c r="C170" s="153"/>
      <c r="D170" s="153"/>
      <c r="E170" s="151"/>
      <c r="F170" s="151"/>
    </row>
    <row r="171" spans="1:6" x14ac:dyDescent="0.2">
      <c r="A171" s="155" t="s">
        <v>138</v>
      </c>
      <c r="B171" s="154"/>
      <c r="C171" s="153"/>
      <c r="D171" s="153"/>
      <c r="E171" s="151"/>
      <c r="F171" s="151"/>
    </row>
    <row r="172" spans="1:6" x14ac:dyDescent="0.2">
      <c r="A172" s="155" t="s">
        <v>139</v>
      </c>
      <c r="B172" s="154"/>
      <c r="C172" s="153"/>
      <c r="D172" s="153"/>
      <c r="E172" s="151"/>
      <c r="F172" s="151"/>
    </row>
    <row r="173" spans="1:6" x14ac:dyDescent="0.2">
      <c r="A173" s="163" t="s">
        <v>140</v>
      </c>
      <c r="B173" s="156"/>
      <c r="C173" s="153"/>
      <c r="D173" s="153"/>
      <c r="E173" s="151"/>
      <c r="F173" s="151"/>
    </row>
    <row r="174" spans="1:6" x14ac:dyDescent="0.2">
      <c r="A174" s="155" t="s">
        <v>141</v>
      </c>
      <c r="B174" s="154"/>
      <c r="C174" s="153"/>
      <c r="D174" s="153"/>
      <c r="E174" s="151"/>
      <c r="F174" s="151"/>
    </row>
    <row r="175" spans="1:6" x14ac:dyDescent="0.2">
      <c r="A175" s="155" t="s">
        <v>142</v>
      </c>
      <c r="B175" s="154"/>
      <c r="C175" s="153"/>
      <c r="D175" s="153"/>
      <c r="E175" s="151"/>
      <c r="F175" s="151"/>
    </row>
    <row r="176" spans="1:6" x14ac:dyDescent="0.2">
      <c r="A176" s="155" t="s">
        <v>143</v>
      </c>
      <c r="B176" s="154"/>
      <c r="C176" s="153"/>
      <c r="D176" s="153"/>
      <c r="E176" s="151"/>
      <c r="F176" s="151"/>
    </row>
    <row r="177" spans="1:6" x14ac:dyDescent="0.2">
      <c r="A177" s="155" t="s">
        <v>144</v>
      </c>
      <c r="B177" s="154"/>
      <c r="C177" s="153"/>
      <c r="D177" s="153"/>
      <c r="E177" s="151"/>
      <c r="F177" s="151"/>
    </row>
    <row r="178" spans="1:6" x14ac:dyDescent="0.2">
      <c r="A178" s="155" t="s">
        <v>145</v>
      </c>
      <c r="B178" s="154"/>
      <c r="C178" s="153"/>
      <c r="D178" s="153"/>
      <c r="E178" s="151"/>
      <c r="F178" s="151"/>
    </row>
    <row r="179" spans="1:6" x14ac:dyDescent="0.2">
      <c r="A179" s="155" t="s">
        <v>146</v>
      </c>
      <c r="B179" s="154"/>
      <c r="C179" s="153"/>
      <c r="D179" s="153"/>
      <c r="E179" s="151"/>
      <c r="F179" s="151"/>
    </row>
    <row r="180" spans="1:6" x14ac:dyDescent="0.2">
      <c r="A180" s="155" t="s">
        <v>147</v>
      </c>
      <c r="B180" s="154"/>
      <c r="C180" s="153"/>
      <c r="D180" s="153"/>
      <c r="E180" s="151"/>
      <c r="F180" s="151"/>
    </row>
    <row r="181" spans="1:6" x14ac:dyDescent="0.2">
      <c r="A181" s="155" t="s">
        <v>148</v>
      </c>
      <c r="B181" s="154"/>
      <c r="C181" s="153"/>
      <c r="D181" s="153"/>
      <c r="E181" s="151"/>
      <c r="F181" s="151"/>
    </row>
    <row r="182" spans="1:6" x14ac:dyDescent="0.2">
      <c r="A182" s="155" t="s">
        <v>665</v>
      </c>
      <c r="B182" s="154"/>
      <c r="C182" s="153"/>
      <c r="D182" s="153"/>
      <c r="E182" s="151"/>
      <c r="F182" s="151"/>
    </row>
    <row r="183" spans="1:6" x14ac:dyDescent="0.2">
      <c r="A183" s="155" t="s">
        <v>666</v>
      </c>
      <c r="B183" s="154"/>
      <c r="C183" s="153"/>
      <c r="D183" s="153"/>
      <c r="E183" s="151"/>
      <c r="F183" s="151"/>
    </row>
    <row r="184" spans="1:6" x14ac:dyDescent="0.2">
      <c r="A184" s="165" t="s">
        <v>667</v>
      </c>
      <c r="B184" s="158"/>
      <c r="C184" s="153"/>
      <c r="D184" s="153"/>
      <c r="E184" s="151"/>
      <c r="F184" s="151"/>
    </row>
    <row r="185" spans="1:6" x14ac:dyDescent="0.2">
      <c r="A185" s="166" t="s">
        <v>149</v>
      </c>
      <c r="B185" s="159"/>
      <c r="C185" s="153"/>
      <c r="D185" s="153"/>
      <c r="E185" s="151"/>
      <c r="F185" s="151"/>
    </row>
    <row r="186" spans="1:6" x14ac:dyDescent="0.2">
      <c r="A186" s="167" t="s">
        <v>150</v>
      </c>
      <c r="B186" s="160"/>
      <c r="C186" s="153"/>
      <c r="D186" s="153"/>
      <c r="E186" s="151"/>
      <c r="F186" s="151"/>
    </row>
    <row r="187" spans="1:6" x14ac:dyDescent="0.2">
      <c r="A187" s="155" t="s">
        <v>668</v>
      </c>
      <c r="B187" s="154"/>
      <c r="C187" s="153"/>
      <c r="D187" s="153"/>
      <c r="E187" s="151"/>
      <c r="F187" s="151"/>
    </row>
    <row r="188" spans="1:6" x14ac:dyDescent="0.2">
      <c r="A188" s="155" t="s">
        <v>151</v>
      </c>
      <c r="B188" s="154"/>
      <c r="C188" s="153"/>
      <c r="D188" s="153"/>
      <c r="E188" s="151"/>
      <c r="F188" s="151"/>
    </row>
    <row r="189" spans="1:6" x14ac:dyDescent="0.2">
      <c r="A189" s="155" t="s">
        <v>152</v>
      </c>
      <c r="B189" s="154"/>
      <c r="C189" s="153"/>
      <c r="D189" s="153"/>
      <c r="E189" s="151"/>
      <c r="F189" s="151"/>
    </row>
    <row r="190" spans="1:6" x14ac:dyDescent="0.2">
      <c r="A190" s="155" t="s">
        <v>153</v>
      </c>
      <c r="B190" s="154"/>
      <c r="C190" s="153"/>
      <c r="D190" s="153"/>
      <c r="E190" s="151"/>
      <c r="F190" s="151"/>
    </row>
    <row r="191" spans="1:6" x14ac:dyDescent="0.2">
      <c r="A191" s="155" t="s">
        <v>154</v>
      </c>
      <c r="B191" s="154"/>
      <c r="C191" s="153"/>
      <c r="D191" s="153"/>
      <c r="E191" s="151"/>
      <c r="F191" s="151"/>
    </row>
    <row r="192" spans="1:6" x14ac:dyDescent="0.2">
      <c r="A192" s="155" t="s">
        <v>155</v>
      </c>
      <c r="B192" s="154"/>
      <c r="C192" s="153"/>
      <c r="D192" s="153"/>
      <c r="E192" s="151"/>
      <c r="F192" s="151"/>
    </row>
    <row r="193" spans="1:6" x14ac:dyDescent="0.2">
      <c r="A193" s="155" t="s">
        <v>156</v>
      </c>
      <c r="B193" s="154"/>
      <c r="C193" s="153"/>
      <c r="D193" s="153"/>
      <c r="E193" s="151"/>
      <c r="F193" s="151"/>
    </row>
    <row r="194" spans="1:6" x14ac:dyDescent="0.2">
      <c r="A194" s="155" t="s">
        <v>157</v>
      </c>
      <c r="B194" s="154"/>
      <c r="C194" s="153"/>
      <c r="D194" s="153"/>
      <c r="E194" s="151"/>
      <c r="F194" s="151"/>
    </row>
    <row r="195" spans="1:6" x14ac:dyDescent="0.2">
      <c r="A195" s="155" t="s">
        <v>158</v>
      </c>
      <c r="B195" s="154"/>
      <c r="C195" s="153"/>
      <c r="D195" s="153"/>
      <c r="E195" s="151"/>
      <c r="F195" s="151"/>
    </row>
    <row r="196" spans="1:6" x14ac:dyDescent="0.2">
      <c r="A196" s="155" t="s">
        <v>159</v>
      </c>
      <c r="B196" s="154"/>
      <c r="C196" s="153"/>
      <c r="D196" s="153"/>
      <c r="E196" s="151"/>
      <c r="F196" s="151"/>
    </row>
    <row r="197" spans="1:6" x14ac:dyDescent="0.2">
      <c r="A197" s="155" t="s">
        <v>160</v>
      </c>
      <c r="B197" s="154"/>
      <c r="C197" s="153"/>
      <c r="D197" s="153"/>
      <c r="E197" s="151"/>
      <c r="F197" s="151"/>
    </row>
    <row r="198" spans="1:6" x14ac:dyDescent="0.2">
      <c r="A198" s="155" t="s">
        <v>161</v>
      </c>
      <c r="B198" s="154"/>
      <c r="C198" s="153"/>
      <c r="D198" s="153"/>
      <c r="E198" s="151"/>
      <c r="F198" s="151"/>
    </row>
    <row r="199" spans="1:6" x14ac:dyDescent="0.2">
      <c r="A199" s="155" t="s">
        <v>211</v>
      </c>
      <c r="B199" s="154"/>
      <c r="C199" s="153"/>
      <c r="D199" s="153"/>
      <c r="E199" s="151"/>
      <c r="F199" s="151"/>
    </row>
    <row r="200" spans="1:6" x14ac:dyDescent="0.2">
      <c r="A200" s="155" t="s">
        <v>162</v>
      </c>
      <c r="B200" s="154"/>
      <c r="C200" s="153"/>
      <c r="D200" s="153"/>
      <c r="E200" s="151"/>
      <c r="F200" s="151"/>
    </row>
    <row r="201" spans="1:6" x14ac:dyDescent="0.2">
      <c r="E201" s="151"/>
      <c r="F201" s="151"/>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F758B-A7E6-43C1-A00B-43D8FF0F46F6}">
  <dimension ref="A1:BI144"/>
  <sheetViews>
    <sheetView zoomScaleNormal="100" workbookViewId="0">
      <pane ySplit="3" topLeftCell="A137" activePane="bottomLeft" state="frozen"/>
      <selection pane="bottomLeft" activeCell="C144" sqref="C144"/>
    </sheetView>
  </sheetViews>
  <sheetFormatPr defaultColWidth="9.6640625" defaultRowHeight="12.75" x14ac:dyDescent="0.2"/>
  <cols>
    <col min="1" max="1" width="18.1640625" style="33" customWidth="1"/>
    <col min="2" max="2" width="9.33203125" style="33" bestFit="1" customWidth="1"/>
    <col min="3" max="3" width="18.1640625" style="33" bestFit="1" customWidth="1"/>
    <col min="4" max="12" width="9.6640625" style="31"/>
    <col min="13" max="13" width="12.1640625" style="31" customWidth="1"/>
    <col min="14" max="41" width="9.6640625" style="31"/>
    <col min="42" max="42" width="14.1640625" style="31" bestFit="1" customWidth="1"/>
    <col min="43" max="43" width="13.6640625" style="31" bestFit="1" customWidth="1"/>
    <col min="44" max="44" width="9.6640625" style="31"/>
    <col min="45" max="45" width="15.83203125" style="31" bestFit="1" customWidth="1"/>
    <col min="46" max="46" width="21.5" style="31" customWidth="1"/>
    <col min="47" max="16384" width="9.6640625" style="31"/>
  </cols>
  <sheetData>
    <row r="1" spans="1:47" ht="58.5" customHeight="1" x14ac:dyDescent="0.25">
      <c r="A1" s="644" t="s">
        <v>225</v>
      </c>
      <c r="B1" s="645"/>
      <c r="C1" s="645"/>
      <c r="D1" s="645"/>
      <c r="E1" s="645"/>
      <c r="F1" s="645"/>
      <c r="G1" s="645"/>
      <c r="H1" s="645"/>
      <c r="I1" s="645"/>
      <c r="J1" s="645"/>
    </row>
    <row r="3" spans="1:47" ht="25.5" x14ac:dyDescent="0.2">
      <c r="A3" s="32" t="s">
        <v>226</v>
      </c>
      <c r="B3" s="33" t="s">
        <v>227</v>
      </c>
      <c r="C3" s="33" t="s">
        <v>228</v>
      </c>
      <c r="D3" s="33">
        <v>0</v>
      </c>
      <c r="E3" s="33">
        <v>5</v>
      </c>
      <c r="F3" s="33">
        <v>10</v>
      </c>
      <c r="G3" s="33">
        <v>15</v>
      </c>
      <c r="H3" s="33">
        <v>20</v>
      </c>
      <c r="I3" s="33">
        <v>25</v>
      </c>
      <c r="J3" s="33">
        <v>30</v>
      </c>
      <c r="K3" s="33">
        <v>35</v>
      </c>
      <c r="L3" s="33"/>
      <c r="M3" s="32"/>
      <c r="N3" s="33"/>
      <c r="O3" s="33"/>
      <c r="P3" s="33"/>
      <c r="Q3" s="33"/>
      <c r="R3" s="33"/>
      <c r="S3" s="33"/>
      <c r="T3" s="33"/>
      <c r="U3" s="33"/>
      <c r="V3" s="33"/>
      <c r="W3" s="33"/>
      <c r="X3" s="33"/>
      <c r="Y3" s="33"/>
      <c r="Z3" s="33"/>
      <c r="AA3" s="33"/>
      <c r="AP3" s="34"/>
    </row>
    <row r="4" spans="1:47" x14ac:dyDescent="0.2">
      <c r="A4" s="33" t="s">
        <v>229</v>
      </c>
      <c r="B4" s="33">
        <v>10</v>
      </c>
      <c r="C4" s="33">
        <v>7</v>
      </c>
      <c r="D4" s="31">
        <v>270</v>
      </c>
      <c r="E4" s="31">
        <v>191</v>
      </c>
      <c r="F4" s="31">
        <v>131</v>
      </c>
      <c r="G4" s="31">
        <v>92</v>
      </c>
      <c r="H4" s="31">
        <v>62</v>
      </c>
      <c r="I4" s="31">
        <v>44</v>
      </c>
      <c r="J4" s="31">
        <v>29</v>
      </c>
      <c r="K4" s="31">
        <v>21</v>
      </c>
      <c r="AP4" s="35"/>
      <c r="AQ4" s="35"/>
      <c r="AR4" s="35"/>
      <c r="AS4" s="36"/>
      <c r="AT4" s="36"/>
      <c r="AU4" s="36"/>
    </row>
    <row r="5" spans="1:47" x14ac:dyDescent="0.2">
      <c r="A5" s="33" t="s">
        <v>229</v>
      </c>
      <c r="B5" s="33">
        <v>10</v>
      </c>
      <c r="C5" s="37">
        <v>7.1</v>
      </c>
      <c r="D5" s="37">
        <v>222.5</v>
      </c>
      <c r="E5" s="37">
        <v>156</v>
      </c>
      <c r="F5" s="37">
        <v>107</v>
      </c>
      <c r="G5" s="37">
        <v>75</v>
      </c>
      <c r="H5" s="37">
        <v>51</v>
      </c>
      <c r="I5" s="37">
        <v>35.5</v>
      </c>
      <c r="J5" s="37">
        <v>24</v>
      </c>
      <c r="K5" s="37">
        <v>17</v>
      </c>
      <c r="AS5" s="38"/>
      <c r="AT5" s="39"/>
      <c r="AU5" s="40"/>
    </row>
    <row r="6" spans="1:47" x14ac:dyDescent="0.2">
      <c r="A6" s="33" t="s">
        <v>229</v>
      </c>
      <c r="B6" s="33">
        <v>10</v>
      </c>
      <c r="C6" s="33">
        <v>7.2</v>
      </c>
      <c r="D6" s="31">
        <v>175</v>
      </c>
      <c r="E6" s="31">
        <v>121</v>
      </c>
      <c r="F6" s="31">
        <v>83</v>
      </c>
      <c r="G6" s="31">
        <v>58</v>
      </c>
      <c r="H6" s="31">
        <v>40</v>
      </c>
      <c r="I6" s="31">
        <v>27</v>
      </c>
      <c r="J6" s="31">
        <v>19</v>
      </c>
      <c r="K6" s="31">
        <v>13</v>
      </c>
      <c r="AS6" s="38"/>
      <c r="AT6" s="39"/>
      <c r="AU6" s="40"/>
    </row>
    <row r="7" spans="1:47" x14ac:dyDescent="0.2">
      <c r="A7" s="33" t="s">
        <v>229</v>
      </c>
      <c r="B7" s="33">
        <v>10</v>
      </c>
      <c r="C7" s="37">
        <v>7.3</v>
      </c>
      <c r="D7" s="37">
        <v>142.5</v>
      </c>
      <c r="E7" s="37">
        <v>99</v>
      </c>
      <c r="F7" s="37">
        <v>67.5</v>
      </c>
      <c r="G7" s="37">
        <v>46.5</v>
      </c>
      <c r="H7" s="37">
        <v>32.5</v>
      </c>
      <c r="I7" s="37">
        <v>22</v>
      </c>
      <c r="J7" s="37">
        <v>15.5</v>
      </c>
      <c r="K7" s="37">
        <v>10.65</v>
      </c>
      <c r="AS7" s="38"/>
      <c r="AT7" s="39"/>
      <c r="AU7" s="40"/>
    </row>
    <row r="8" spans="1:47" x14ac:dyDescent="0.2">
      <c r="A8" s="33" t="s">
        <v>229</v>
      </c>
      <c r="B8" s="33">
        <v>10</v>
      </c>
      <c r="C8" s="33">
        <v>7.4</v>
      </c>
      <c r="D8" s="31">
        <v>110</v>
      </c>
      <c r="E8" s="31">
        <v>77</v>
      </c>
      <c r="F8" s="31">
        <v>52</v>
      </c>
      <c r="G8" s="31">
        <v>35</v>
      </c>
      <c r="H8" s="31">
        <v>25</v>
      </c>
      <c r="I8" s="31">
        <v>17</v>
      </c>
      <c r="J8" s="31">
        <v>12</v>
      </c>
      <c r="K8" s="31">
        <v>8.3000000000000007</v>
      </c>
      <c r="AS8" s="38"/>
      <c r="AT8" s="39"/>
      <c r="AU8" s="40"/>
    </row>
    <row r="9" spans="1:47" x14ac:dyDescent="0.2">
      <c r="A9" s="33" t="s">
        <v>229</v>
      </c>
      <c r="B9" s="33">
        <v>10</v>
      </c>
      <c r="C9" s="37">
        <v>7.5</v>
      </c>
      <c r="D9" s="37">
        <v>89.5</v>
      </c>
      <c r="E9" s="37">
        <v>62.5</v>
      </c>
      <c r="F9" s="37">
        <v>42.5</v>
      </c>
      <c r="G9" s="37">
        <v>29</v>
      </c>
      <c r="H9" s="37">
        <v>20.5</v>
      </c>
      <c r="I9" s="37">
        <v>14</v>
      </c>
      <c r="J9" s="37">
        <v>9.85</v>
      </c>
      <c r="K9" s="37">
        <v>6.95</v>
      </c>
      <c r="AS9" s="38"/>
      <c r="AT9" s="39"/>
      <c r="AU9" s="40"/>
    </row>
    <row r="10" spans="1:47" x14ac:dyDescent="0.2">
      <c r="A10" s="33" t="s">
        <v>229</v>
      </c>
      <c r="B10" s="33">
        <v>10</v>
      </c>
      <c r="C10" s="33">
        <v>7.6</v>
      </c>
      <c r="D10" s="31">
        <v>69</v>
      </c>
      <c r="E10" s="31">
        <v>48</v>
      </c>
      <c r="F10" s="31">
        <v>33</v>
      </c>
      <c r="G10" s="31">
        <v>23</v>
      </c>
      <c r="H10" s="31">
        <v>16</v>
      </c>
      <c r="I10" s="31">
        <v>11</v>
      </c>
      <c r="J10" s="31">
        <v>7.7</v>
      </c>
      <c r="K10" s="31">
        <v>5.6</v>
      </c>
      <c r="AS10" s="38"/>
      <c r="AT10" s="39"/>
      <c r="AU10" s="40"/>
    </row>
    <row r="11" spans="1:47" x14ac:dyDescent="0.2">
      <c r="A11" s="33" t="s">
        <v>229</v>
      </c>
      <c r="B11" s="33">
        <v>10</v>
      </c>
      <c r="C11" s="37">
        <v>7.6999999999999993</v>
      </c>
      <c r="D11" s="37">
        <v>56.5</v>
      </c>
      <c r="E11" s="37">
        <v>39.5</v>
      </c>
      <c r="F11" s="37">
        <v>27</v>
      </c>
      <c r="G11" s="37">
        <v>19</v>
      </c>
      <c r="H11" s="37">
        <v>13</v>
      </c>
      <c r="I11" s="37">
        <v>9.0500000000000007</v>
      </c>
      <c r="J11" s="37">
        <v>6.35</v>
      </c>
      <c r="K11" s="37">
        <v>4.55</v>
      </c>
      <c r="AS11" s="38"/>
      <c r="AT11" s="39"/>
      <c r="AU11" s="40"/>
    </row>
    <row r="12" spans="1:47" x14ac:dyDescent="0.2">
      <c r="A12" s="33" t="s">
        <v>229</v>
      </c>
      <c r="B12" s="33">
        <v>10</v>
      </c>
      <c r="C12" s="33">
        <v>7.8</v>
      </c>
      <c r="D12" s="31">
        <v>44</v>
      </c>
      <c r="E12" s="31">
        <v>31</v>
      </c>
      <c r="F12" s="31">
        <v>21</v>
      </c>
      <c r="G12" s="31">
        <v>15</v>
      </c>
      <c r="H12" s="31">
        <v>10</v>
      </c>
      <c r="I12" s="31">
        <v>7.1</v>
      </c>
      <c r="J12" s="31">
        <v>5</v>
      </c>
      <c r="K12" s="31">
        <v>3.5</v>
      </c>
      <c r="AS12" s="38"/>
      <c r="AT12" s="39"/>
      <c r="AU12" s="40"/>
    </row>
    <row r="13" spans="1:47" x14ac:dyDescent="0.2">
      <c r="A13" s="33" t="s">
        <v>229</v>
      </c>
      <c r="B13" s="33">
        <v>10</v>
      </c>
      <c r="C13" s="37">
        <v>7.8999999999999995</v>
      </c>
      <c r="D13" s="37">
        <v>35.5</v>
      </c>
      <c r="E13" s="37">
        <v>25</v>
      </c>
      <c r="F13" s="37">
        <v>17</v>
      </c>
      <c r="G13" s="37">
        <v>12.2</v>
      </c>
      <c r="H13" s="37">
        <v>8.1999999999999993</v>
      </c>
      <c r="I13" s="37">
        <v>5.85</v>
      </c>
      <c r="J13" s="37">
        <v>4.05</v>
      </c>
      <c r="K13" s="37">
        <v>2.9</v>
      </c>
    </row>
    <row r="14" spans="1:47" x14ac:dyDescent="0.2">
      <c r="A14" s="33" t="s">
        <v>229</v>
      </c>
      <c r="B14" s="33">
        <v>10</v>
      </c>
      <c r="C14" s="33">
        <v>8</v>
      </c>
      <c r="D14" s="31">
        <v>27</v>
      </c>
      <c r="E14" s="31">
        <v>19</v>
      </c>
      <c r="F14" s="31">
        <v>13</v>
      </c>
      <c r="G14" s="31">
        <v>9.4</v>
      </c>
      <c r="H14" s="31">
        <v>6.4</v>
      </c>
      <c r="I14" s="31">
        <v>4.5999999999999996</v>
      </c>
      <c r="J14" s="31">
        <v>3.1</v>
      </c>
      <c r="K14" s="31">
        <v>2.2999999999999998</v>
      </c>
    </row>
    <row r="15" spans="1:47" x14ac:dyDescent="0.2">
      <c r="A15" s="37" t="s">
        <v>229</v>
      </c>
      <c r="B15" s="37">
        <v>10</v>
      </c>
      <c r="C15" s="37">
        <v>8.1</v>
      </c>
      <c r="D15" s="37">
        <v>22.5</v>
      </c>
      <c r="E15" s="37">
        <v>15.5</v>
      </c>
      <c r="F15" s="37">
        <v>10.75</v>
      </c>
      <c r="G15" s="37">
        <v>7.6</v>
      </c>
      <c r="H15" s="37">
        <v>5.3000000000000007</v>
      </c>
      <c r="I15" s="37">
        <v>3.75</v>
      </c>
      <c r="J15" s="37">
        <v>2.6</v>
      </c>
      <c r="K15" s="37">
        <v>1.9</v>
      </c>
    </row>
    <row r="16" spans="1:47" x14ac:dyDescent="0.2">
      <c r="A16" s="37" t="s">
        <v>229</v>
      </c>
      <c r="B16" s="37">
        <v>10</v>
      </c>
      <c r="C16" s="33">
        <v>8.1999999999999993</v>
      </c>
      <c r="D16" s="31">
        <v>18</v>
      </c>
      <c r="E16" s="31">
        <v>12</v>
      </c>
      <c r="F16" s="31">
        <v>8.5</v>
      </c>
      <c r="G16" s="31">
        <v>5.8</v>
      </c>
      <c r="H16" s="31">
        <v>4.2</v>
      </c>
      <c r="I16" s="31">
        <v>2.9</v>
      </c>
      <c r="J16" s="31">
        <v>2.1</v>
      </c>
      <c r="K16" s="31">
        <v>1.5</v>
      </c>
    </row>
    <row r="17" spans="1:47" x14ac:dyDescent="0.2">
      <c r="A17" s="37" t="s">
        <v>229</v>
      </c>
      <c r="B17" s="37">
        <v>10</v>
      </c>
      <c r="C17" s="37">
        <v>8.2999999999999989</v>
      </c>
      <c r="D17" s="37">
        <v>14.5</v>
      </c>
      <c r="E17" s="37">
        <v>9.9499999999999993</v>
      </c>
      <c r="F17" s="37">
        <v>6.95</v>
      </c>
      <c r="G17" s="37">
        <v>4.75</v>
      </c>
      <c r="H17" s="37">
        <v>3.45</v>
      </c>
      <c r="I17" s="37">
        <v>2.4</v>
      </c>
      <c r="J17" s="37">
        <v>1.75</v>
      </c>
      <c r="K17" s="37">
        <v>1.25</v>
      </c>
    </row>
    <row r="18" spans="1:47" x14ac:dyDescent="0.2">
      <c r="A18" s="37" t="s">
        <v>229</v>
      </c>
      <c r="B18" s="37">
        <v>10</v>
      </c>
      <c r="C18" s="33">
        <v>8.4</v>
      </c>
      <c r="D18" s="31">
        <v>11</v>
      </c>
      <c r="E18" s="31">
        <v>7.9</v>
      </c>
      <c r="F18" s="31">
        <v>5.4</v>
      </c>
      <c r="G18" s="31">
        <v>3.7</v>
      </c>
      <c r="H18" s="31">
        <v>2.7</v>
      </c>
      <c r="I18" s="31">
        <v>1.9</v>
      </c>
      <c r="J18" s="31">
        <v>1.4</v>
      </c>
      <c r="K18" s="31">
        <v>1</v>
      </c>
    </row>
    <row r="19" spans="1:47" x14ac:dyDescent="0.2">
      <c r="A19" s="37" t="s">
        <v>229</v>
      </c>
      <c r="B19" s="37">
        <v>10</v>
      </c>
      <c r="C19" s="37">
        <v>8.5</v>
      </c>
      <c r="D19" s="37">
        <v>9.15</v>
      </c>
      <c r="E19" s="37">
        <v>6.45</v>
      </c>
      <c r="F19" s="37">
        <v>4.45</v>
      </c>
      <c r="G19" s="37">
        <v>3.1</v>
      </c>
      <c r="H19" s="37">
        <v>2.25</v>
      </c>
      <c r="I19" s="37">
        <v>1.6</v>
      </c>
      <c r="J19" s="37">
        <v>1.19</v>
      </c>
      <c r="K19" s="37">
        <v>0.875</v>
      </c>
    </row>
    <row r="20" spans="1:47" x14ac:dyDescent="0.2">
      <c r="A20" s="37" t="s">
        <v>229</v>
      </c>
      <c r="B20" s="37">
        <v>10</v>
      </c>
      <c r="C20" s="33">
        <v>8.6</v>
      </c>
      <c r="D20" s="31">
        <v>7.3</v>
      </c>
      <c r="E20" s="31">
        <v>5</v>
      </c>
      <c r="F20" s="31">
        <v>3.5</v>
      </c>
      <c r="G20" s="31">
        <v>2.5</v>
      </c>
      <c r="H20" s="31">
        <v>1.8</v>
      </c>
      <c r="I20" s="31">
        <v>1.3</v>
      </c>
      <c r="J20" s="31">
        <v>0.98</v>
      </c>
      <c r="K20" s="31">
        <v>0.75</v>
      </c>
    </row>
    <row r="21" spans="1:47" x14ac:dyDescent="0.2">
      <c r="A21" s="37" t="s">
        <v>229</v>
      </c>
      <c r="B21" s="37">
        <v>10</v>
      </c>
      <c r="C21" s="37">
        <v>8.6999999999999993</v>
      </c>
      <c r="D21" s="37">
        <v>5.9499999999999993</v>
      </c>
      <c r="E21" s="37">
        <v>4.1500000000000004</v>
      </c>
      <c r="F21" s="37">
        <v>2.9</v>
      </c>
      <c r="G21" s="37">
        <v>2.1</v>
      </c>
      <c r="H21" s="37">
        <v>1.5</v>
      </c>
      <c r="I21" s="37">
        <v>1.1100000000000001</v>
      </c>
      <c r="J21" s="37">
        <v>0.84499999999999997</v>
      </c>
      <c r="K21" s="37">
        <v>0.65500000000000003</v>
      </c>
    </row>
    <row r="22" spans="1:47" x14ac:dyDescent="0.2">
      <c r="A22" s="37" t="s">
        <v>229</v>
      </c>
      <c r="B22" s="37">
        <v>10</v>
      </c>
      <c r="C22" s="33">
        <v>8.8000000000000007</v>
      </c>
      <c r="D22" s="31">
        <v>4.5999999999999996</v>
      </c>
      <c r="E22" s="31">
        <v>3.3</v>
      </c>
      <c r="F22" s="31">
        <v>2.2999999999999998</v>
      </c>
      <c r="G22" s="31">
        <v>1.7</v>
      </c>
      <c r="H22" s="31">
        <v>1.2</v>
      </c>
      <c r="I22" s="31">
        <v>0.92</v>
      </c>
      <c r="J22" s="31">
        <v>0.71</v>
      </c>
      <c r="K22" s="31">
        <v>0.56000000000000005</v>
      </c>
    </row>
    <row r="23" spans="1:47" x14ac:dyDescent="0.2">
      <c r="A23" s="37" t="s">
        <v>229</v>
      </c>
      <c r="B23" s="37">
        <v>10</v>
      </c>
      <c r="C23" s="37">
        <v>8.9</v>
      </c>
      <c r="D23" s="37">
        <v>3.75</v>
      </c>
      <c r="E23" s="37">
        <v>2.7</v>
      </c>
      <c r="F23" s="37">
        <v>1.9</v>
      </c>
      <c r="G23" s="37">
        <v>1.4</v>
      </c>
      <c r="H23" s="37">
        <v>1.0249999999999999</v>
      </c>
      <c r="I23" s="37">
        <v>0.79500000000000004</v>
      </c>
      <c r="J23" s="37">
        <v>0.61499999999999999</v>
      </c>
      <c r="K23" s="37">
        <v>0.5</v>
      </c>
    </row>
    <row r="24" spans="1:47" x14ac:dyDescent="0.2">
      <c r="A24" s="37" t="s">
        <v>229</v>
      </c>
      <c r="B24" s="37">
        <v>10</v>
      </c>
      <c r="C24" s="33">
        <v>9</v>
      </c>
      <c r="D24" s="31">
        <v>2.9</v>
      </c>
      <c r="E24" s="31">
        <v>2.1</v>
      </c>
      <c r="F24" s="31">
        <v>1.5</v>
      </c>
      <c r="G24" s="31">
        <v>1.1000000000000001</v>
      </c>
      <c r="H24" s="31">
        <v>0.85</v>
      </c>
      <c r="I24" s="31">
        <v>0.67</v>
      </c>
      <c r="J24" s="31">
        <v>0.52</v>
      </c>
      <c r="K24" s="31">
        <v>0.44</v>
      </c>
    </row>
    <row r="26" spans="1:47" x14ac:dyDescent="0.2">
      <c r="A26" s="33" t="s">
        <v>229</v>
      </c>
      <c r="B26" s="33">
        <v>20</v>
      </c>
      <c r="C26" s="33">
        <v>7</v>
      </c>
      <c r="D26" s="31">
        <v>291</v>
      </c>
      <c r="E26" s="31">
        <v>200</v>
      </c>
      <c r="F26" s="31">
        <v>137</v>
      </c>
      <c r="G26" s="31">
        <v>96</v>
      </c>
      <c r="H26" s="31">
        <v>64</v>
      </c>
      <c r="I26" s="31">
        <v>44</v>
      </c>
      <c r="J26" s="31">
        <v>31</v>
      </c>
      <c r="K26" s="31">
        <v>21</v>
      </c>
      <c r="AP26" s="35"/>
      <c r="AQ26" s="35"/>
      <c r="AR26" s="35"/>
      <c r="AS26" s="36"/>
      <c r="AT26" s="36"/>
      <c r="AU26" s="36"/>
    </row>
    <row r="27" spans="1:47" x14ac:dyDescent="0.2">
      <c r="A27" s="33" t="s">
        <v>229</v>
      </c>
      <c r="B27" s="33">
        <v>20</v>
      </c>
      <c r="C27" s="37">
        <v>7.1</v>
      </c>
      <c r="D27" s="37">
        <v>237</v>
      </c>
      <c r="E27" s="37">
        <v>162.5</v>
      </c>
      <c r="F27" s="37">
        <v>112</v>
      </c>
      <c r="G27" s="37">
        <v>78</v>
      </c>
      <c r="H27" s="37">
        <v>53</v>
      </c>
      <c r="I27" s="37">
        <v>36.5</v>
      </c>
      <c r="J27" s="37">
        <v>25.5</v>
      </c>
      <c r="K27" s="37">
        <v>17.5</v>
      </c>
      <c r="AS27" s="38"/>
      <c r="AT27" s="39"/>
      <c r="AU27" s="40"/>
    </row>
    <row r="28" spans="1:47" x14ac:dyDescent="0.2">
      <c r="A28" s="33" t="s">
        <v>229</v>
      </c>
      <c r="B28" s="33">
        <v>20</v>
      </c>
      <c r="C28" s="33">
        <v>7.2</v>
      </c>
      <c r="D28" s="31">
        <v>183</v>
      </c>
      <c r="E28" s="31">
        <v>125</v>
      </c>
      <c r="F28" s="31">
        <v>87</v>
      </c>
      <c r="G28" s="31">
        <v>60</v>
      </c>
      <c r="H28" s="31">
        <v>42</v>
      </c>
      <c r="I28" s="31">
        <v>29</v>
      </c>
      <c r="J28" s="31">
        <v>20</v>
      </c>
      <c r="K28" s="31">
        <v>14</v>
      </c>
      <c r="AS28" s="38"/>
      <c r="AT28" s="39"/>
      <c r="AU28" s="40"/>
    </row>
    <row r="29" spans="1:47" x14ac:dyDescent="0.2">
      <c r="A29" s="33" t="s">
        <v>229</v>
      </c>
      <c r="B29" s="33">
        <v>20</v>
      </c>
      <c r="C29" s="37">
        <v>7.3</v>
      </c>
      <c r="D29" s="37">
        <v>149.5</v>
      </c>
      <c r="E29" s="37">
        <v>102</v>
      </c>
      <c r="F29" s="37">
        <v>70.5</v>
      </c>
      <c r="G29" s="37">
        <v>48.5</v>
      </c>
      <c r="H29" s="37">
        <v>34.5</v>
      </c>
      <c r="I29" s="37">
        <v>23.5</v>
      </c>
      <c r="J29" s="37">
        <v>16</v>
      </c>
      <c r="K29" s="37">
        <v>11.35</v>
      </c>
      <c r="AS29" s="38"/>
      <c r="AT29" s="39"/>
      <c r="AU29" s="40"/>
    </row>
    <row r="30" spans="1:47" x14ac:dyDescent="0.2">
      <c r="A30" s="33" t="s">
        <v>229</v>
      </c>
      <c r="B30" s="33">
        <v>20</v>
      </c>
      <c r="C30" s="33">
        <v>7.4</v>
      </c>
      <c r="D30" s="31">
        <v>116</v>
      </c>
      <c r="E30" s="31">
        <v>79</v>
      </c>
      <c r="F30" s="31">
        <v>54</v>
      </c>
      <c r="G30" s="31">
        <v>37</v>
      </c>
      <c r="H30" s="31">
        <v>27</v>
      </c>
      <c r="I30" s="31">
        <v>18</v>
      </c>
      <c r="J30" s="31">
        <v>12</v>
      </c>
      <c r="K30" s="31">
        <v>8.6999999999999993</v>
      </c>
      <c r="AS30" s="38"/>
      <c r="AT30" s="39"/>
      <c r="AU30" s="40"/>
    </row>
    <row r="31" spans="1:47" x14ac:dyDescent="0.2">
      <c r="A31" s="33" t="s">
        <v>229</v>
      </c>
      <c r="B31" s="33">
        <v>20</v>
      </c>
      <c r="C31" s="37">
        <v>7.5</v>
      </c>
      <c r="D31" s="37">
        <v>94.5</v>
      </c>
      <c r="E31" s="37">
        <v>64.5</v>
      </c>
      <c r="F31" s="37">
        <v>44.5</v>
      </c>
      <c r="G31" s="37">
        <v>30</v>
      </c>
      <c r="H31" s="37">
        <v>22</v>
      </c>
      <c r="I31" s="37">
        <v>14.5</v>
      </c>
      <c r="J31" s="37">
        <v>9.9499999999999993</v>
      </c>
      <c r="K31" s="37">
        <v>7.1499999999999995</v>
      </c>
      <c r="AS31" s="38"/>
      <c r="AT31" s="39"/>
      <c r="AU31" s="40"/>
    </row>
    <row r="32" spans="1:47" x14ac:dyDescent="0.2">
      <c r="A32" s="33" t="s">
        <v>229</v>
      </c>
      <c r="B32" s="33">
        <v>20</v>
      </c>
      <c r="C32" s="33">
        <v>7.6</v>
      </c>
      <c r="D32" s="31">
        <v>73</v>
      </c>
      <c r="E32" s="31">
        <v>50</v>
      </c>
      <c r="F32" s="31">
        <v>35</v>
      </c>
      <c r="G32" s="31">
        <v>23</v>
      </c>
      <c r="H32" s="31">
        <v>17</v>
      </c>
      <c r="I32" s="31">
        <v>11</v>
      </c>
      <c r="J32" s="31">
        <v>7.9</v>
      </c>
      <c r="K32" s="31">
        <v>5.6</v>
      </c>
      <c r="AS32" s="38"/>
      <c r="AT32" s="39"/>
      <c r="AU32" s="40"/>
    </row>
    <row r="33" spans="1:47" x14ac:dyDescent="0.2">
      <c r="A33" s="33" t="s">
        <v>229</v>
      </c>
      <c r="B33" s="33">
        <v>20</v>
      </c>
      <c r="C33" s="37">
        <v>7.6999999999999993</v>
      </c>
      <c r="D33" s="37">
        <v>59.5</v>
      </c>
      <c r="E33" s="37">
        <v>40.5</v>
      </c>
      <c r="F33" s="37">
        <v>29</v>
      </c>
      <c r="G33" s="37">
        <v>19</v>
      </c>
      <c r="H33" s="37">
        <v>14</v>
      </c>
      <c r="I33" s="37">
        <v>9.25</v>
      </c>
      <c r="J33" s="37">
        <v>6.5500000000000007</v>
      </c>
      <c r="K33" s="37">
        <v>4.55</v>
      </c>
      <c r="AS33" s="38"/>
      <c r="AT33" s="39"/>
      <c r="AU33" s="40"/>
    </row>
    <row r="34" spans="1:47" x14ac:dyDescent="0.2">
      <c r="A34" s="33" t="s">
        <v>229</v>
      </c>
      <c r="B34" s="33">
        <v>20</v>
      </c>
      <c r="C34" s="33">
        <v>7.8</v>
      </c>
      <c r="D34" s="31">
        <v>46</v>
      </c>
      <c r="E34" s="31">
        <v>31</v>
      </c>
      <c r="F34" s="31">
        <v>23</v>
      </c>
      <c r="G34" s="31">
        <v>15</v>
      </c>
      <c r="H34" s="31">
        <v>11</v>
      </c>
      <c r="I34" s="31">
        <v>7.5</v>
      </c>
      <c r="J34" s="31">
        <v>5.2</v>
      </c>
      <c r="K34" s="31">
        <v>3.5</v>
      </c>
      <c r="AS34" s="38"/>
      <c r="AT34" s="39"/>
      <c r="AU34" s="40"/>
    </row>
    <row r="35" spans="1:47" x14ac:dyDescent="0.2">
      <c r="A35" s="33" t="s">
        <v>229</v>
      </c>
      <c r="B35" s="33">
        <v>20</v>
      </c>
      <c r="C35" s="37">
        <v>7.8999999999999995</v>
      </c>
      <c r="D35" s="37">
        <v>37.5</v>
      </c>
      <c r="E35" s="37">
        <v>25.5</v>
      </c>
      <c r="F35" s="37">
        <v>18.5</v>
      </c>
      <c r="G35" s="37">
        <v>12.4</v>
      </c>
      <c r="H35" s="37">
        <v>8.85</v>
      </c>
      <c r="I35" s="37">
        <v>6.15</v>
      </c>
      <c r="J35" s="37">
        <v>4.25</v>
      </c>
      <c r="K35" s="37">
        <v>2.9</v>
      </c>
    </row>
    <row r="36" spans="1:47" x14ac:dyDescent="0.2">
      <c r="A36" s="33" t="s">
        <v>229</v>
      </c>
      <c r="B36" s="33">
        <v>20</v>
      </c>
      <c r="C36" s="33">
        <v>8</v>
      </c>
      <c r="D36" s="31">
        <v>29</v>
      </c>
      <c r="E36" s="31">
        <v>20</v>
      </c>
      <c r="F36" s="31">
        <v>14</v>
      </c>
      <c r="G36" s="31">
        <v>9.8000000000000007</v>
      </c>
      <c r="H36" s="31">
        <v>6.7</v>
      </c>
      <c r="I36" s="31">
        <v>4.8</v>
      </c>
      <c r="J36" s="31">
        <v>3.3</v>
      </c>
      <c r="K36" s="31">
        <v>2.2999999999999998</v>
      </c>
    </row>
    <row r="37" spans="1:47" x14ac:dyDescent="0.2">
      <c r="A37" s="37" t="s">
        <v>229</v>
      </c>
      <c r="B37" s="37">
        <v>20</v>
      </c>
      <c r="C37" s="37">
        <v>8.1</v>
      </c>
      <c r="D37" s="37">
        <v>24</v>
      </c>
      <c r="E37" s="37">
        <v>16.5</v>
      </c>
      <c r="F37" s="37">
        <v>11.45</v>
      </c>
      <c r="G37" s="37">
        <v>8</v>
      </c>
      <c r="H37" s="37">
        <v>5.5500000000000007</v>
      </c>
      <c r="I37" s="37">
        <v>3.95</v>
      </c>
      <c r="J37" s="37">
        <v>2.7</v>
      </c>
      <c r="K37" s="37">
        <v>1.95</v>
      </c>
    </row>
    <row r="38" spans="1:47" x14ac:dyDescent="0.2">
      <c r="A38" s="37" t="s">
        <v>229</v>
      </c>
      <c r="B38" s="37">
        <v>20</v>
      </c>
      <c r="C38" s="33">
        <v>8.1999999999999993</v>
      </c>
      <c r="D38" s="31">
        <v>19</v>
      </c>
      <c r="E38" s="31">
        <v>13</v>
      </c>
      <c r="F38" s="31">
        <v>8.9</v>
      </c>
      <c r="G38" s="31">
        <v>6.2</v>
      </c>
      <c r="H38" s="31">
        <v>4.4000000000000004</v>
      </c>
      <c r="I38" s="31">
        <v>3.1</v>
      </c>
      <c r="J38" s="31">
        <v>2.1</v>
      </c>
      <c r="K38" s="31">
        <v>1.6</v>
      </c>
    </row>
    <row r="39" spans="1:47" x14ac:dyDescent="0.2">
      <c r="A39" s="37" t="s">
        <v>229</v>
      </c>
      <c r="B39" s="37">
        <v>20</v>
      </c>
      <c r="C39" s="37">
        <v>8.2999999999999989</v>
      </c>
      <c r="D39" s="37">
        <v>15.5</v>
      </c>
      <c r="E39" s="37">
        <v>10.55</v>
      </c>
      <c r="F39" s="37">
        <v>7.25</v>
      </c>
      <c r="G39" s="37">
        <v>5.0999999999999996</v>
      </c>
      <c r="H39" s="37">
        <v>3.6500000000000004</v>
      </c>
      <c r="I39" s="37">
        <v>2.5499999999999998</v>
      </c>
      <c r="J39" s="37">
        <v>1.8</v>
      </c>
      <c r="K39" s="37">
        <v>1.35</v>
      </c>
    </row>
    <row r="40" spans="1:47" x14ac:dyDescent="0.2">
      <c r="A40" s="37" t="s">
        <v>229</v>
      </c>
      <c r="B40" s="37">
        <v>20</v>
      </c>
      <c r="C40" s="33">
        <v>8.4</v>
      </c>
      <c r="D40" s="31">
        <v>12</v>
      </c>
      <c r="E40" s="31">
        <v>8.1</v>
      </c>
      <c r="F40" s="31">
        <v>5.6</v>
      </c>
      <c r="G40" s="31">
        <v>4</v>
      </c>
      <c r="H40" s="31">
        <v>2.9</v>
      </c>
      <c r="I40" s="31">
        <v>2</v>
      </c>
      <c r="J40" s="31">
        <v>1.5</v>
      </c>
      <c r="K40" s="31">
        <v>1.1000000000000001</v>
      </c>
    </row>
    <row r="41" spans="1:47" x14ac:dyDescent="0.2">
      <c r="A41" s="37" t="s">
        <v>229</v>
      </c>
      <c r="B41" s="37">
        <v>20</v>
      </c>
      <c r="C41" s="37">
        <v>8.5</v>
      </c>
      <c r="D41" s="37">
        <v>9.75</v>
      </c>
      <c r="E41" s="37">
        <v>6.65</v>
      </c>
      <c r="F41" s="37">
        <v>4.6500000000000004</v>
      </c>
      <c r="G41" s="37">
        <v>3.35</v>
      </c>
      <c r="H41" s="37">
        <v>2.4</v>
      </c>
      <c r="I41" s="37">
        <v>1.7</v>
      </c>
      <c r="J41" s="37">
        <v>1.25</v>
      </c>
      <c r="K41" s="37">
        <v>0.93500000000000005</v>
      </c>
    </row>
    <row r="42" spans="1:47" x14ac:dyDescent="0.2">
      <c r="A42" s="37" t="s">
        <v>229</v>
      </c>
      <c r="B42" s="37">
        <v>20</v>
      </c>
      <c r="C42" s="33">
        <v>8.6</v>
      </c>
      <c r="D42" s="31">
        <v>7.5</v>
      </c>
      <c r="E42" s="31">
        <v>5.2</v>
      </c>
      <c r="F42" s="31">
        <v>3.7</v>
      </c>
      <c r="G42" s="31">
        <v>2.7</v>
      </c>
      <c r="H42" s="31">
        <v>1.9</v>
      </c>
      <c r="I42" s="31">
        <v>1.4</v>
      </c>
      <c r="J42" s="31">
        <v>1</v>
      </c>
      <c r="K42" s="31">
        <v>0.77</v>
      </c>
    </row>
    <row r="43" spans="1:47" x14ac:dyDescent="0.2">
      <c r="A43" s="37" t="s">
        <v>229</v>
      </c>
      <c r="B43" s="37">
        <v>20</v>
      </c>
      <c r="C43" s="37">
        <v>8.6999999999999993</v>
      </c>
      <c r="D43" s="37">
        <v>6.15</v>
      </c>
      <c r="E43" s="37">
        <v>4.25</v>
      </c>
      <c r="F43" s="37">
        <v>3.1</v>
      </c>
      <c r="G43" s="37">
        <v>2.2000000000000002</v>
      </c>
      <c r="H43" s="37">
        <v>1.6</v>
      </c>
      <c r="I43" s="37">
        <v>1.17</v>
      </c>
      <c r="J43" s="37">
        <v>0.86499999999999999</v>
      </c>
      <c r="K43" s="37">
        <v>0.66500000000000004</v>
      </c>
    </row>
    <row r="44" spans="1:47" x14ac:dyDescent="0.2">
      <c r="A44" s="37" t="s">
        <v>229</v>
      </c>
      <c r="B44" s="37">
        <v>20</v>
      </c>
      <c r="C44" s="33">
        <v>8.8000000000000007</v>
      </c>
      <c r="D44" s="31">
        <v>4.8</v>
      </c>
      <c r="E44" s="31">
        <v>3.3</v>
      </c>
      <c r="F44" s="31">
        <v>2.5</v>
      </c>
      <c r="G44" s="31">
        <v>1.7</v>
      </c>
      <c r="H44" s="31">
        <v>1.3</v>
      </c>
      <c r="I44" s="31">
        <v>0.94</v>
      </c>
      <c r="J44" s="31">
        <v>0.73</v>
      </c>
      <c r="K44" s="31">
        <v>0.56000000000000005</v>
      </c>
    </row>
    <row r="45" spans="1:47" x14ac:dyDescent="0.2">
      <c r="A45" s="37" t="s">
        <v>229</v>
      </c>
      <c r="B45" s="37">
        <v>20</v>
      </c>
      <c r="C45" s="37">
        <v>8.9</v>
      </c>
      <c r="D45" s="37">
        <v>3.95</v>
      </c>
      <c r="E45" s="37">
        <v>2.8</v>
      </c>
      <c r="F45" s="37">
        <v>2.0499999999999998</v>
      </c>
      <c r="G45" s="37">
        <v>1.45</v>
      </c>
      <c r="H45" s="37">
        <v>1.085</v>
      </c>
      <c r="I45" s="37">
        <v>0.81499999999999995</v>
      </c>
      <c r="J45" s="37">
        <v>0.63500000000000001</v>
      </c>
      <c r="K45" s="37">
        <v>0.5</v>
      </c>
    </row>
    <row r="46" spans="1:47" x14ac:dyDescent="0.2">
      <c r="A46" s="37" t="s">
        <v>229</v>
      </c>
      <c r="B46" s="37">
        <v>20</v>
      </c>
      <c r="C46" s="33">
        <v>9</v>
      </c>
      <c r="D46" s="31">
        <v>3.1</v>
      </c>
      <c r="E46" s="31">
        <v>2.2999999999999998</v>
      </c>
      <c r="F46" s="31">
        <v>1.6</v>
      </c>
      <c r="G46" s="31">
        <v>1.2</v>
      </c>
      <c r="H46" s="31">
        <v>0.87</v>
      </c>
      <c r="I46" s="31">
        <v>0.69</v>
      </c>
      <c r="J46" s="31">
        <v>0.54</v>
      </c>
      <c r="K46" s="31">
        <v>0.44</v>
      </c>
    </row>
    <row r="48" spans="1:47" x14ac:dyDescent="0.2">
      <c r="A48" s="33" t="s">
        <v>229</v>
      </c>
      <c r="B48" s="33">
        <v>30</v>
      </c>
      <c r="C48" s="33">
        <v>7</v>
      </c>
      <c r="D48" s="31">
        <v>312</v>
      </c>
      <c r="E48" s="31">
        <v>208</v>
      </c>
      <c r="F48" s="31">
        <v>148</v>
      </c>
      <c r="G48" s="31">
        <v>102</v>
      </c>
      <c r="H48" s="31">
        <v>71</v>
      </c>
      <c r="I48" s="31">
        <v>48</v>
      </c>
      <c r="J48" s="31">
        <v>33</v>
      </c>
      <c r="K48" s="31">
        <v>23</v>
      </c>
      <c r="AP48" s="35"/>
      <c r="AQ48" s="35"/>
      <c r="AR48" s="35"/>
      <c r="AS48" s="36"/>
      <c r="AT48" s="36"/>
      <c r="AU48" s="36"/>
    </row>
    <row r="49" spans="1:47" x14ac:dyDescent="0.2">
      <c r="A49" s="33" t="s">
        <v>229</v>
      </c>
      <c r="B49" s="33">
        <v>30</v>
      </c>
      <c r="C49" s="37">
        <v>7.1</v>
      </c>
      <c r="D49" s="37">
        <v>254</v>
      </c>
      <c r="E49" s="37">
        <v>171.5</v>
      </c>
      <c r="F49" s="37">
        <v>121</v>
      </c>
      <c r="G49" s="37">
        <v>83</v>
      </c>
      <c r="H49" s="37">
        <v>57.5</v>
      </c>
      <c r="I49" s="37">
        <v>39.5</v>
      </c>
      <c r="J49" s="37">
        <v>27</v>
      </c>
      <c r="K49" s="37">
        <v>19</v>
      </c>
      <c r="AS49" s="38"/>
      <c r="AT49" s="39"/>
      <c r="AU49" s="40"/>
    </row>
    <row r="50" spans="1:47" x14ac:dyDescent="0.2">
      <c r="A50" s="33" t="s">
        <v>229</v>
      </c>
      <c r="B50" s="33">
        <v>30</v>
      </c>
      <c r="C50" s="33">
        <v>7.2</v>
      </c>
      <c r="D50" s="31">
        <v>196</v>
      </c>
      <c r="E50" s="31">
        <v>135</v>
      </c>
      <c r="F50" s="31">
        <v>94</v>
      </c>
      <c r="G50" s="31">
        <v>64</v>
      </c>
      <c r="H50" s="31">
        <v>44</v>
      </c>
      <c r="I50" s="31">
        <v>31</v>
      </c>
      <c r="J50" s="31">
        <v>21</v>
      </c>
      <c r="K50" s="31">
        <v>15</v>
      </c>
      <c r="AS50" s="38"/>
      <c r="AT50" s="39"/>
      <c r="AU50" s="40"/>
    </row>
    <row r="51" spans="1:47" x14ac:dyDescent="0.2">
      <c r="A51" s="33" t="s">
        <v>229</v>
      </c>
      <c r="B51" s="33">
        <v>30</v>
      </c>
      <c r="C51" s="37">
        <v>7.3</v>
      </c>
      <c r="D51" s="37">
        <v>160.5</v>
      </c>
      <c r="E51" s="37">
        <v>110</v>
      </c>
      <c r="F51" s="37">
        <v>76</v>
      </c>
      <c r="G51" s="37">
        <v>52</v>
      </c>
      <c r="H51" s="37">
        <v>35.5</v>
      </c>
      <c r="I51" s="37">
        <v>25</v>
      </c>
      <c r="J51" s="37">
        <v>17</v>
      </c>
      <c r="K51" s="37">
        <v>12.2</v>
      </c>
      <c r="AS51" s="38"/>
      <c r="AT51" s="39"/>
      <c r="AU51" s="40"/>
    </row>
    <row r="52" spans="1:47" x14ac:dyDescent="0.2">
      <c r="A52" s="33" t="s">
        <v>229</v>
      </c>
      <c r="B52" s="33">
        <v>30</v>
      </c>
      <c r="C52" s="33">
        <v>7.4</v>
      </c>
      <c r="D52" s="31">
        <v>125</v>
      </c>
      <c r="E52" s="31">
        <v>85</v>
      </c>
      <c r="F52" s="31">
        <v>58</v>
      </c>
      <c r="G52" s="31">
        <v>40</v>
      </c>
      <c r="H52" s="31">
        <v>27</v>
      </c>
      <c r="I52" s="31">
        <v>19</v>
      </c>
      <c r="J52" s="31">
        <v>13</v>
      </c>
      <c r="K52" s="31">
        <v>9.4</v>
      </c>
      <c r="AS52" s="38"/>
      <c r="AT52" s="39"/>
      <c r="AU52" s="40"/>
    </row>
    <row r="53" spans="1:47" x14ac:dyDescent="0.2">
      <c r="A53" s="33" t="s">
        <v>229</v>
      </c>
      <c r="B53" s="33">
        <v>30</v>
      </c>
      <c r="C53" s="37">
        <v>7.5</v>
      </c>
      <c r="D53" s="37">
        <v>102</v>
      </c>
      <c r="E53" s="37">
        <v>69.5</v>
      </c>
      <c r="F53" s="37">
        <v>47.5</v>
      </c>
      <c r="G53" s="37">
        <v>32.5</v>
      </c>
      <c r="H53" s="37">
        <v>24</v>
      </c>
      <c r="I53" s="37">
        <v>15.5</v>
      </c>
      <c r="J53" s="37">
        <v>10.75</v>
      </c>
      <c r="K53" s="37">
        <v>7.7</v>
      </c>
      <c r="AS53" s="38"/>
      <c r="AT53" s="39"/>
      <c r="AU53" s="40"/>
    </row>
    <row r="54" spans="1:47" x14ac:dyDescent="0.2">
      <c r="A54" s="33" t="s">
        <v>229</v>
      </c>
      <c r="B54" s="33">
        <v>30</v>
      </c>
      <c r="C54" s="33">
        <v>7.6</v>
      </c>
      <c r="D54" s="31">
        <v>79</v>
      </c>
      <c r="E54" s="31">
        <v>54</v>
      </c>
      <c r="F54" s="31">
        <v>37</v>
      </c>
      <c r="G54" s="31">
        <v>25</v>
      </c>
      <c r="H54" s="31">
        <v>21</v>
      </c>
      <c r="I54" s="31">
        <v>12</v>
      </c>
      <c r="J54" s="31">
        <v>8.5</v>
      </c>
      <c r="K54" s="31">
        <v>6</v>
      </c>
      <c r="AS54" s="38"/>
      <c r="AT54" s="39"/>
      <c r="AU54" s="40"/>
    </row>
    <row r="55" spans="1:47" x14ac:dyDescent="0.2">
      <c r="A55" s="33" t="s">
        <v>229</v>
      </c>
      <c r="B55" s="33">
        <v>30</v>
      </c>
      <c r="C55" s="37">
        <v>7.6999999999999993</v>
      </c>
      <c r="D55" s="37">
        <v>64.5</v>
      </c>
      <c r="E55" s="37">
        <v>43.5</v>
      </c>
      <c r="F55" s="37">
        <v>30</v>
      </c>
      <c r="G55" s="37">
        <v>20.5</v>
      </c>
      <c r="H55" s="37">
        <v>16</v>
      </c>
      <c r="I55" s="37">
        <v>9.9499999999999993</v>
      </c>
      <c r="J55" s="37">
        <v>6.95</v>
      </c>
      <c r="K55" s="37">
        <v>4.8499999999999996</v>
      </c>
      <c r="AS55" s="38"/>
      <c r="AT55" s="39"/>
      <c r="AU55" s="40"/>
    </row>
    <row r="56" spans="1:47" x14ac:dyDescent="0.2">
      <c r="A56" s="33" t="s">
        <v>229</v>
      </c>
      <c r="B56" s="33">
        <v>30</v>
      </c>
      <c r="C56" s="33">
        <v>7.8</v>
      </c>
      <c r="D56" s="31">
        <v>50</v>
      </c>
      <c r="E56" s="31">
        <v>33</v>
      </c>
      <c r="F56" s="31">
        <v>23</v>
      </c>
      <c r="G56" s="31">
        <v>16</v>
      </c>
      <c r="H56" s="31">
        <v>11</v>
      </c>
      <c r="I56" s="31">
        <v>7.9</v>
      </c>
      <c r="J56" s="31">
        <v>5.4</v>
      </c>
      <c r="K56" s="31">
        <v>3.7</v>
      </c>
      <c r="AS56" s="38"/>
      <c r="AT56" s="39"/>
      <c r="AU56" s="40"/>
    </row>
    <row r="57" spans="1:47" x14ac:dyDescent="0.2">
      <c r="A57" s="33" t="s">
        <v>229</v>
      </c>
      <c r="B57" s="33">
        <v>30</v>
      </c>
      <c r="C57" s="37">
        <v>7.8999999999999995</v>
      </c>
      <c r="D57" s="37">
        <v>40.5</v>
      </c>
      <c r="E57" s="37">
        <v>27</v>
      </c>
      <c r="F57" s="37">
        <v>19</v>
      </c>
      <c r="G57" s="37">
        <v>13</v>
      </c>
      <c r="H57" s="37">
        <v>9.15</v>
      </c>
      <c r="I57" s="37">
        <v>6.45</v>
      </c>
      <c r="J57" s="37">
        <v>4.45</v>
      </c>
      <c r="K57" s="37">
        <v>3.1</v>
      </c>
    </row>
    <row r="58" spans="1:47" x14ac:dyDescent="0.2">
      <c r="A58" s="33" t="s">
        <v>229</v>
      </c>
      <c r="B58" s="33">
        <v>30</v>
      </c>
      <c r="C58" s="33">
        <v>8</v>
      </c>
      <c r="D58" s="31">
        <v>31</v>
      </c>
      <c r="E58" s="31">
        <v>21</v>
      </c>
      <c r="F58" s="31">
        <v>15</v>
      </c>
      <c r="G58" s="31">
        <v>10</v>
      </c>
      <c r="H58" s="31">
        <v>7.3</v>
      </c>
      <c r="I58" s="31">
        <v>5</v>
      </c>
      <c r="J58" s="31">
        <v>3.5</v>
      </c>
      <c r="K58" s="31">
        <v>2.5</v>
      </c>
    </row>
    <row r="59" spans="1:47" x14ac:dyDescent="0.2">
      <c r="A59" s="37" t="s">
        <v>229</v>
      </c>
      <c r="B59" s="37">
        <v>30</v>
      </c>
      <c r="C59" s="37">
        <v>8.1</v>
      </c>
      <c r="D59" s="37">
        <v>25.5</v>
      </c>
      <c r="E59" s="37">
        <v>17.5</v>
      </c>
      <c r="F59" s="37">
        <v>12.3</v>
      </c>
      <c r="G59" s="37">
        <v>8.35</v>
      </c>
      <c r="H59" s="37">
        <v>5.9499999999999993</v>
      </c>
      <c r="I59" s="37">
        <v>4.1500000000000004</v>
      </c>
      <c r="J59" s="37">
        <v>2.9</v>
      </c>
      <c r="K59" s="37">
        <v>2.1</v>
      </c>
    </row>
    <row r="60" spans="1:47" x14ac:dyDescent="0.2">
      <c r="A60" s="37" t="s">
        <v>229</v>
      </c>
      <c r="B60" s="37">
        <v>30</v>
      </c>
      <c r="C60" s="33">
        <v>8.1999999999999993</v>
      </c>
      <c r="D60" s="31">
        <v>20</v>
      </c>
      <c r="E60" s="31">
        <v>14</v>
      </c>
      <c r="F60" s="31">
        <v>9.6</v>
      </c>
      <c r="G60" s="31">
        <v>6.7</v>
      </c>
      <c r="H60" s="31">
        <v>4.5999999999999996</v>
      </c>
      <c r="I60" s="31">
        <v>3.3</v>
      </c>
      <c r="J60" s="31">
        <v>2.2999999999999998</v>
      </c>
      <c r="K60" s="31">
        <v>1.7</v>
      </c>
    </row>
    <row r="61" spans="1:47" x14ac:dyDescent="0.2">
      <c r="A61" s="37" t="s">
        <v>229</v>
      </c>
      <c r="B61" s="37">
        <v>30</v>
      </c>
      <c r="C61" s="37">
        <v>8.2999999999999989</v>
      </c>
      <c r="D61" s="37">
        <v>16.350000000000001</v>
      </c>
      <c r="E61" s="37">
        <v>11.35</v>
      </c>
      <c r="F61" s="37">
        <v>7.8</v>
      </c>
      <c r="G61" s="37">
        <v>5.45</v>
      </c>
      <c r="H61" s="37">
        <v>3.75</v>
      </c>
      <c r="I61" s="37">
        <v>2.7</v>
      </c>
      <c r="J61" s="37">
        <v>1.95</v>
      </c>
      <c r="K61" s="37">
        <v>1.4</v>
      </c>
    </row>
    <row r="62" spans="1:47" x14ac:dyDescent="0.2">
      <c r="A62" s="37" t="s">
        <v>229</v>
      </c>
      <c r="B62" s="37">
        <v>30</v>
      </c>
      <c r="C62" s="33">
        <v>8.4</v>
      </c>
      <c r="D62" s="31">
        <v>12.7</v>
      </c>
      <c r="E62" s="31">
        <v>8.6999999999999993</v>
      </c>
      <c r="F62" s="31">
        <v>6</v>
      </c>
      <c r="G62" s="31">
        <v>4.2</v>
      </c>
      <c r="H62" s="31">
        <v>2.9</v>
      </c>
      <c r="I62" s="31">
        <v>2.1</v>
      </c>
      <c r="J62" s="31">
        <v>1.6</v>
      </c>
      <c r="K62" s="31">
        <v>1.1000000000000001</v>
      </c>
    </row>
    <row r="63" spans="1:47" x14ac:dyDescent="0.2">
      <c r="A63" s="37" t="s">
        <v>229</v>
      </c>
      <c r="B63" s="37">
        <v>30</v>
      </c>
      <c r="C63" s="37">
        <v>8.5</v>
      </c>
      <c r="D63" s="37">
        <v>10.399999999999999</v>
      </c>
      <c r="E63" s="37">
        <v>7.1499999999999995</v>
      </c>
      <c r="F63" s="37">
        <v>5</v>
      </c>
      <c r="G63" s="37">
        <v>3.45</v>
      </c>
      <c r="H63" s="37">
        <v>2.4500000000000002</v>
      </c>
      <c r="I63" s="37">
        <v>1.75</v>
      </c>
      <c r="J63" s="37">
        <v>1.35</v>
      </c>
      <c r="K63" s="37">
        <v>0.95500000000000007</v>
      </c>
    </row>
    <row r="64" spans="1:47" x14ac:dyDescent="0.2">
      <c r="A64" s="37" t="s">
        <v>229</v>
      </c>
      <c r="B64" s="37">
        <v>30</v>
      </c>
      <c r="C64" s="33">
        <v>8.6</v>
      </c>
      <c r="D64" s="31">
        <v>8.1</v>
      </c>
      <c r="E64" s="31">
        <v>5.6</v>
      </c>
      <c r="F64" s="31">
        <v>4</v>
      </c>
      <c r="G64" s="31">
        <v>2.7</v>
      </c>
      <c r="H64" s="31">
        <v>2</v>
      </c>
      <c r="I64" s="31">
        <v>1.4</v>
      </c>
      <c r="J64" s="31">
        <v>1.1000000000000001</v>
      </c>
      <c r="K64" s="31">
        <v>0.81</v>
      </c>
    </row>
    <row r="65" spans="1:47" x14ac:dyDescent="0.2">
      <c r="A65" s="37" t="s">
        <v>229</v>
      </c>
      <c r="B65" s="37">
        <v>30</v>
      </c>
      <c r="C65" s="37">
        <v>8.6999999999999993</v>
      </c>
      <c r="D65" s="37">
        <v>6.65</v>
      </c>
      <c r="E65" s="37">
        <v>4.55</v>
      </c>
      <c r="F65" s="37">
        <v>3.25</v>
      </c>
      <c r="G65" s="37">
        <v>2.25</v>
      </c>
      <c r="H65" s="37">
        <v>1.65</v>
      </c>
      <c r="I65" s="37">
        <v>1.2</v>
      </c>
      <c r="J65" s="37">
        <v>0.92500000000000004</v>
      </c>
      <c r="K65" s="37">
        <v>0.69500000000000006</v>
      </c>
    </row>
    <row r="66" spans="1:47" x14ac:dyDescent="0.2">
      <c r="A66" s="37" t="s">
        <v>229</v>
      </c>
      <c r="B66" s="37">
        <v>30</v>
      </c>
      <c r="C66" s="33">
        <v>8.8000000000000007</v>
      </c>
      <c r="D66" s="31">
        <v>5.2</v>
      </c>
      <c r="E66" s="31">
        <v>3.5</v>
      </c>
      <c r="F66" s="31">
        <v>2.5</v>
      </c>
      <c r="G66" s="31">
        <v>1.8</v>
      </c>
      <c r="H66" s="31">
        <v>1.3</v>
      </c>
      <c r="I66" s="31">
        <v>1</v>
      </c>
      <c r="J66" s="31">
        <v>0.75</v>
      </c>
      <c r="K66" s="31">
        <v>0.57999999999999996</v>
      </c>
    </row>
    <row r="67" spans="1:47" x14ac:dyDescent="0.2">
      <c r="A67" s="37" t="s">
        <v>229</v>
      </c>
      <c r="B67" s="37">
        <v>30</v>
      </c>
      <c r="C67" s="37">
        <v>8.9</v>
      </c>
      <c r="D67" s="37">
        <v>4.25</v>
      </c>
      <c r="E67" s="37">
        <v>2.9</v>
      </c>
      <c r="F67" s="37">
        <v>2.1</v>
      </c>
      <c r="G67" s="37">
        <v>1.5</v>
      </c>
      <c r="H67" s="37">
        <v>1.1200000000000001</v>
      </c>
      <c r="I67" s="37">
        <v>0.85499999999999998</v>
      </c>
      <c r="J67" s="37">
        <v>0.65500000000000003</v>
      </c>
      <c r="K67" s="37">
        <v>0.52</v>
      </c>
    </row>
    <row r="68" spans="1:47" x14ac:dyDescent="0.2">
      <c r="A68" s="37" t="s">
        <v>229</v>
      </c>
      <c r="B68" s="37">
        <v>30</v>
      </c>
      <c r="C68" s="33">
        <v>9</v>
      </c>
      <c r="D68" s="31">
        <v>3.3</v>
      </c>
      <c r="E68" s="31">
        <v>2.2999999999999998</v>
      </c>
      <c r="F68" s="31">
        <v>1.7</v>
      </c>
      <c r="G68" s="31">
        <v>1.2</v>
      </c>
      <c r="H68" s="31">
        <v>0.94</v>
      </c>
      <c r="I68" s="31">
        <v>0.71</v>
      </c>
      <c r="J68" s="31">
        <v>0.56000000000000005</v>
      </c>
      <c r="K68" s="31">
        <v>0.46</v>
      </c>
    </row>
    <row r="70" spans="1:47" x14ac:dyDescent="0.2">
      <c r="A70" s="33" t="s">
        <v>230</v>
      </c>
      <c r="B70" s="33">
        <v>10</v>
      </c>
      <c r="C70" s="33">
        <v>7</v>
      </c>
      <c r="D70" s="31">
        <v>41</v>
      </c>
      <c r="E70" s="31">
        <v>29</v>
      </c>
      <c r="F70" s="31">
        <v>20</v>
      </c>
      <c r="G70" s="31">
        <v>14</v>
      </c>
      <c r="H70" s="31">
        <v>9.4</v>
      </c>
      <c r="I70" s="31">
        <v>6.6</v>
      </c>
      <c r="J70" s="31">
        <v>4.4000000000000004</v>
      </c>
      <c r="K70" s="31">
        <v>3.1</v>
      </c>
      <c r="AP70" s="35"/>
      <c r="AQ70" s="35"/>
      <c r="AR70" s="35"/>
      <c r="AS70" s="36"/>
      <c r="AT70" s="36"/>
      <c r="AU70" s="36"/>
    </row>
    <row r="71" spans="1:47" x14ac:dyDescent="0.2">
      <c r="A71" s="33" t="s">
        <v>230</v>
      </c>
      <c r="B71" s="33">
        <v>10</v>
      </c>
      <c r="C71" s="37">
        <v>7.1</v>
      </c>
      <c r="D71" s="37">
        <v>33.5</v>
      </c>
      <c r="E71" s="37">
        <v>23.5</v>
      </c>
      <c r="F71" s="37">
        <v>16</v>
      </c>
      <c r="G71" s="37">
        <v>11.35</v>
      </c>
      <c r="H71" s="37">
        <v>7.65</v>
      </c>
      <c r="I71" s="37">
        <v>5.35</v>
      </c>
      <c r="J71" s="37">
        <v>3.6</v>
      </c>
      <c r="K71" s="37">
        <v>2.5499999999999998</v>
      </c>
      <c r="AS71" s="38"/>
      <c r="AT71" s="39"/>
      <c r="AU71" s="40"/>
    </row>
    <row r="72" spans="1:47" x14ac:dyDescent="0.2">
      <c r="A72" s="33" t="s">
        <v>230</v>
      </c>
      <c r="B72" s="33">
        <v>10</v>
      </c>
      <c r="C72" s="33">
        <v>7.2</v>
      </c>
      <c r="D72" s="31">
        <v>26</v>
      </c>
      <c r="E72" s="31">
        <v>18</v>
      </c>
      <c r="F72" s="31">
        <v>12</v>
      </c>
      <c r="G72" s="31">
        <v>8.6999999999999993</v>
      </c>
      <c r="H72" s="31">
        <v>5.9</v>
      </c>
      <c r="I72" s="31">
        <v>4.0999999999999996</v>
      </c>
      <c r="J72" s="31">
        <v>2.8</v>
      </c>
      <c r="K72" s="31">
        <v>2</v>
      </c>
      <c r="AS72" s="38"/>
      <c r="AT72" s="39"/>
      <c r="AU72" s="40"/>
    </row>
    <row r="73" spans="1:47" x14ac:dyDescent="0.2">
      <c r="A73" s="33" t="s">
        <v>230</v>
      </c>
      <c r="B73" s="33">
        <v>10</v>
      </c>
      <c r="C73" s="37">
        <v>7.3</v>
      </c>
      <c r="D73" s="37">
        <v>21.5</v>
      </c>
      <c r="E73" s="37">
        <v>15</v>
      </c>
      <c r="F73" s="37">
        <v>9.9</v>
      </c>
      <c r="G73" s="37">
        <v>7</v>
      </c>
      <c r="H73" s="37">
        <v>4.8000000000000007</v>
      </c>
      <c r="I73" s="37">
        <v>3.3499999999999996</v>
      </c>
      <c r="J73" s="37">
        <v>2.2999999999999998</v>
      </c>
      <c r="K73" s="37">
        <v>1.6</v>
      </c>
      <c r="AS73" s="38"/>
      <c r="AT73" s="39"/>
      <c r="AU73" s="40"/>
    </row>
    <row r="74" spans="1:47" x14ac:dyDescent="0.2">
      <c r="A74" s="33" t="s">
        <v>230</v>
      </c>
      <c r="B74" s="33">
        <v>10</v>
      </c>
      <c r="C74" s="33">
        <v>7.4</v>
      </c>
      <c r="D74" s="31">
        <v>17</v>
      </c>
      <c r="E74" s="31">
        <v>12</v>
      </c>
      <c r="F74" s="31">
        <v>7.8</v>
      </c>
      <c r="G74" s="31">
        <v>5.3</v>
      </c>
      <c r="H74" s="31">
        <v>3.7</v>
      </c>
      <c r="I74" s="31">
        <v>2.6</v>
      </c>
      <c r="J74" s="31">
        <v>1.8</v>
      </c>
      <c r="K74" s="31">
        <v>1.2</v>
      </c>
      <c r="AS74" s="38"/>
      <c r="AT74" s="39"/>
      <c r="AU74" s="40"/>
    </row>
    <row r="75" spans="1:47" x14ac:dyDescent="0.2">
      <c r="A75" s="33" t="s">
        <v>230</v>
      </c>
      <c r="B75" s="33">
        <v>10</v>
      </c>
      <c r="C75" s="37">
        <v>7.5</v>
      </c>
      <c r="D75" s="37">
        <v>13.5</v>
      </c>
      <c r="E75" s="37">
        <v>9.6</v>
      </c>
      <c r="F75" s="37">
        <v>6.4</v>
      </c>
      <c r="G75" s="37">
        <v>4.3499999999999996</v>
      </c>
      <c r="H75" s="37">
        <v>3.05</v>
      </c>
      <c r="I75" s="37">
        <v>2.15</v>
      </c>
      <c r="J75" s="37">
        <v>1.5</v>
      </c>
      <c r="K75" s="37">
        <v>1.02</v>
      </c>
      <c r="AS75" s="38"/>
      <c r="AT75" s="39"/>
      <c r="AU75" s="40"/>
    </row>
    <row r="76" spans="1:47" x14ac:dyDescent="0.2">
      <c r="A76" s="33" t="s">
        <v>230</v>
      </c>
      <c r="B76" s="33">
        <v>10</v>
      </c>
      <c r="C76" s="33">
        <v>7.6</v>
      </c>
      <c r="D76" s="31">
        <v>10</v>
      </c>
      <c r="E76" s="31">
        <v>7.2</v>
      </c>
      <c r="F76" s="31">
        <v>5</v>
      </c>
      <c r="G76" s="31">
        <v>3.4</v>
      </c>
      <c r="H76" s="31">
        <v>2.4</v>
      </c>
      <c r="I76" s="31">
        <v>1.7</v>
      </c>
      <c r="J76" s="31">
        <v>1.2</v>
      </c>
      <c r="K76" s="31">
        <v>0.84</v>
      </c>
      <c r="AS76" s="38"/>
      <c r="AT76" s="39"/>
      <c r="AU76" s="40"/>
    </row>
    <row r="77" spans="1:47" x14ac:dyDescent="0.2">
      <c r="A77" s="33" t="s">
        <v>230</v>
      </c>
      <c r="B77" s="33">
        <v>10</v>
      </c>
      <c r="C77" s="37">
        <v>7.6999999999999993</v>
      </c>
      <c r="D77" s="37">
        <v>8.3000000000000007</v>
      </c>
      <c r="E77" s="37">
        <v>5.95</v>
      </c>
      <c r="F77" s="37">
        <v>4.05</v>
      </c>
      <c r="G77" s="37">
        <v>2.8</v>
      </c>
      <c r="H77" s="37">
        <v>1.95</v>
      </c>
      <c r="I77" s="37">
        <v>1.4</v>
      </c>
      <c r="J77" s="37">
        <v>0.97499999999999998</v>
      </c>
      <c r="K77" s="37">
        <v>0.68500000000000005</v>
      </c>
      <c r="AS77" s="38"/>
      <c r="AT77" s="39"/>
      <c r="AU77" s="40"/>
    </row>
    <row r="78" spans="1:47" x14ac:dyDescent="0.2">
      <c r="A78" s="33" t="s">
        <v>230</v>
      </c>
      <c r="B78" s="33">
        <v>10</v>
      </c>
      <c r="C78" s="33">
        <v>7.8</v>
      </c>
      <c r="D78" s="31">
        <v>6.6</v>
      </c>
      <c r="E78" s="31">
        <v>4.7</v>
      </c>
      <c r="F78" s="31">
        <v>3.1</v>
      </c>
      <c r="G78" s="31">
        <v>2.2000000000000002</v>
      </c>
      <c r="H78" s="31">
        <v>1.5</v>
      </c>
      <c r="I78" s="31">
        <v>1.1000000000000001</v>
      </c>
      <c r="J78" s="31">
        <v>0.75</v>
      </c>
      <c r="K78" s="31">
        <v>0.53</v>
      </c>
      <c r="AS78" s="38"/>
      <c r="AT78" s="39"/>
      <c r="AU78" s="40"/>
    </row>
    <row r="79" spans="1:47" x14ac:dyDescent="0.2">
      <c r="A79" s="33" t="s">
        <v>230</v>
      </c>
      <c r="B79" s="33">
        <v>10</v>
      </c>
      <c r="C79" s="37">
        <v>7.8999999999999995</v>
      </c>
      <c r="D79" s="37">
        <v>5.35</v>
      </c>
      <c r="E79" s="37">
        <v>3.8</v>
      </c>
      <c r="F79" s="37">
        <v>2.5499999999999998</v>
      </c>
      <c r="G79" s="37">
        <v>1.8</v>
      </c>
      <c r="H79" s="37">
        <v>1.2349999999999999</v>
      </c>
      <c r="I79" s="37">
        <v>0.89500000000000002</v>
      </c>
      <c r="J79" s="37">
        <v>0.61</v>
      </c>
      <c r="K79" s="37">
        <v>0.43500000000000005</v>
      </c>
    </row>
    <row r="80" spans="1:47" x14ac:dyDescent="0.2">
      <c r="A80" s="33" t="s">
        <v>230</v>
      </c>
      <c r="B80" s="33">
        <v>10</v>
      </c>
      <c r="C80" s="33">
        <v>8</v>
      </c>
      <c r="D80" s="31">
        <v>4.0999999999999996</v>
      </c>
      <c r="E80" s="31">
        <v>2.9</v>
      </c>
      <c r="F80" s="31">
        <v>2</v>
      </c>
      <c r="G80" s="31">
        <v>1.4</v>
      </c>
      <c r="H80" s="31">
        <v>0.97</v>
      </c>
      <c r="I80" s="31">
        <v>0.69</v>
      </c>
      <c r="J80" s="31">
        <v>0.47</v>
      </c>
      <c r="K80" s="31">
        <v>0.34</v>
      </c>
    </row>
    <row r="81" spans="1:47" x14ac:dyDescent="0.2">
      <c r="A81" s="37" t="s">
        <v>230</v>
      </c>
      <c r="B81" s="37">
        <v>10</v>
      </c>
      <c r="C81" s="37">
        <v>8.1</v>
      </c>
      <c r="D81" s="37">
        <v>3.4</v>
      </c>
      <c r="E81" s="37">
        <v>2.35</v>
      </c>
      <c r="F81" s="37">
        <v>1.65</v>
      </c>
      <c r="G81" s="37">
        <v>1.135</v>
      </c>
      <c r="H81" s="37">
        <v>0.79499999999999993</v>
      </c>
      <c r="I81" s="37">
        <v>0.56499999999999995</v>
      </c>
      <c r="J81" s="37">
        <v>0.39</v>
      </c>
      <c r="K81" s="37">
        <v>0.28500000000000003</v>
      </c>
    </row>
    <row r="82" spans="1:47" x14ac:dyDescent="0.2">
      <c r="A82" s="37" t="s">
        <v>230</v>
      </c>
      <c r="B82" s="37">
        <v>10</v>
      </c>
      <c r="C82" s="33">
        <v>8.1999999999999993</v>
      </c>
      <c r="D82" s="31">
        <v>2.7</v>
      </c>
      <c r="E82" s="31">
        <v>1.8</v>
      </c>
      <c r="F82" s="31">
        <v>1.3</v>
      </c>
      <c r="G82" s="31">
        <v>0.87</v>
      </c>
      <c r="H82" s="31">
        <v>0.62</v>
      </c>
      <c r="I82" s="31">
        <v>0.44</v>
      </c>
      <c r="J82" s="31">
        <v>0.31</v>
      </c>
      <c r="K82" s="31">
        <v>0.23</v>
      </c>
    </row>
    <row r="83" spans="1:47" x14ac:dyDescent="0.2">
      <c r="A83" s="37" t="s">
        <v>230</v>
      </c>
      <c r="B83" s="37">
        <v>10</v>
      </c>
      <c r="C83" s="37">
        <v>8.2999999999999989</v>
      </c>
      <c r="D83" s="37">
        <v>2.2000000000000002</v>
      </c>
      <c r="E83" s="37">
        <v>1.5</v>
      </c>
      <c r="F83" s="37">
        <v>1.0550000000000002</v>
      </c>
      <c r="G83" s="37">
        <v>0.71500000000000008</v>
      </c>
      <c r="H83" s="37">
        <v>0.51500000000000001</v>
      </c>
      <c r="I83" s="37">
        <v>0.36499999999999999</v>
      </c>
      <c r="J83" s="37">
        <v>0.26</v>
      </c>
      <c r="K83" s="37">
        <v>0.19500000000000001</v>
      </c>
    </row>
    <row r="84" spans="1:47" x14ac:dyDescent="0.2">
      <c r="A84" s="37" t="s">
        <v>230</v>
      </c>
      <c r="B84" s="37">
        <v>10</v>
      </c>
      <c r="C84" s="33">
        <v>8.4</v>
      </c>
      <c r="D84" s="31">
        <v>1.7</v>
      </c>
      <c r="E84" s="31">
        <v>1.2</v>
      </c>
      <c r="F84" s="31">
        <v>0.81</v>
      </c>
      <c r="G84" s="31">
        <v>0.56000000000000005</v>
      </c>
      <c r="H84" s="31">
        <v>0.41</v>
      </c>
      <c r="I84" s="31">
        <v>0.28999999999999998</v>
      </c>
      <c r="J84" s="31">
        <v>0.21</v>
      </c>
      <c r="K84" s="31">
        <v>0.16</v>
      </c>
    </row>
    <row r="85" spans="1:47" x14ac:dyDescent="0.2">
      <c r="A85" s="37" t="s">
        <v>230</v>
      </c>
      <c r="B85" s="37">
        <v>10</v>
      </c>
      <c r="C85" s="37">
        <v>8.5</v>
      </c>
      <c r="D85" s="37">
        <v>1.4</v>
      </c>
      <c r="E85" s="37">
        <v>0.97499999999999998</v>
      </c>
      <c r="F85" s="37">
        <v>0.67</v>
      </c>
      <c r="G85" s="37">
        <v>0.46500000000000002</v>
      </c>
      <c r="H85" s="37">
        <v>0.33999999999999997</v>
      </c>
      <c r="I85" s="37">
        <v>0.245</v>
      </c>
      <c r="J85" s="37">
        <v>0.18</v>
      </c>
      <c r="K85" s="37">
        <v>0.13500000000000001</v>
      </c>
    </row>
    <row r="86" spans="1:47" x14ac:dyDescent="0.2">
      <c r="A86" s="37" t="s">
        <v>230</v>
      </c>
      <c r="B86" s="37">
        <v>10</v>
      </c>
      <c r="C86" s="33">
        <v>8.6</v>
      </c>
      <c r="D86" s="31">
        <v>1.1000000000000001</v>
      </c>
      <c r="E86" s="31">
        <v>0.75</v>
      </c>
      <c r="F86" s="31">
        <v>0.53</v>
      </c>
      <c r="G86" s="31">
        <v>0.37</v>
      </c>
      <c r="H86" s="31">
        <v>0.27</v>
      </c>
      <c r="I86" s="31">
        <v>0.2</v>
      </c>
      <c r="J86" s="31">
        <v>0.15</v>
      </c>
      <c r="K86" s="31">
        <v>0.11</v>
      </c>
    </row>
    <row r="87" spans="1:47" x14ac:dyDescent="0.2">
      <c r="A87" s="37" t="s">
        <v>230</v>
      </c>
      <c r="B87" s="37">
        <v>10</v>
      </c>
      <c r="C87" s="37">
        <v>8.6999999999999993</v>
      </c>
      <c r="D87" s="37">
        <v>0.89500000000000002</v>
      </c>
      <c r="E87" s="37">
        <v>0.625</v>
      </c>
      <c r="F87" s="37">
        <v>0.43500000000000005</v>
      </c>
      <c r="G87" s="37">
        <v>0.31</v>
      </c>
      <c r="H87" s="37">
        <v>0.22500000000000001</v>
      </c>
      <c r="I87" s="37">
        <v>0.17</v>
      </c>
      <c r="J87" s="37">
        <v>0.13</v>
      </c>
      <c r="K87" s="37">
        <v>9.5000000000000001E-2</v>
      </c>
    </row>
    <row r="88" spans="1:47" x14ac:dyDescent="0.2">
      <c r="A88" s="37" t="s">
        <v>230</v>
      </c>
      <c r="B88" s="37">
        <v>10</v>
      </c>
      <c r="C88" s="33">
        <v>8.8000000000000007</v>
      </c>
      <c r="D88" s="31">
        <v>0.69</v>
      </c>
      <c r="E88" s="31">
        <v>0.5</v>
      </c>
      <c r="F88" s="31">
        <v>0.34</v>
      </c>
      <c r="G88" s="31">
        <v>0.25</v>
      </c>
      <c r="H88" s="31">
        <v>0.18</v>
      </c>
      <c r="I88" s="31">
        <v>0.14000000000000001</v>
      </c>
      <c r="J88" s="31">
        <v>0.11</v>
      </c>
      <c r="K88" s="31">
        <v>0.08</v>
      </c>
    </row>
    <row r="89" spans="1:47" x14ac:dyDescent="0.2">
      <c r="A89" s="37" t="s">
        <v>230</v>
      </c>
      <c r="B89" s="37">
        <v>10</v>
      </c>
      <c r="C89" s="37">
        <v>8.9</v>
      </c>
      <c r="D89" s="37">
        <v>0.56499999999999995</v>
      </c>
      <c r="E89" s="37">
        <v>0.40500000000000003</v>
      </c>
      <c r="F89" s="37">
        <v>0.28500000000000003</v>
      </c>
      <c r="G89" s="37">
        <v>0.21000000000000002</v>
      </c>
      <c r="H89" s="37">
        <v>0.155</v>
      </c>
      <c r="I89" s="37">
        <v>0.12000000000000001</v>
      </c>
      <c r="J89" s="37">
        <v>9.5000000000000001E-2</v>
      </c>
      <c r="K89" s="37">
        <v>7.5000000000000011E-2</v>
      </c>
    </row>
    <row r="90" spans="1:47" x14ac:dyDescent="0.2">
      <c r="A90" s="37" t="s">
        <v>230</v>
      </c>
      <c r="B90" s="37">
        <v>10</v>
      </c>
      <c r="C90" s="33">
        <v>9</v>
      </c>
      <c r="D90" s="31">
        <v>0.44</v>
      </c>
      <c r="E90" s="31">
        <v>0.31</v>
      </c>
      <c r="F90" s="31">
        <v>0.23</v>
      </c>
      <c r="G90" s="31">
        <v>0.17</v>
      </c>
      <c r="H90" s="31">
        <v>0.13</v>
      </c>
      <c r="I90" s="31">
        <v>0.1</v>
      </c>
      <c r="J90" s="31">
        <v>0.08</v>
      </c>
      <c r="K90" s="31">
        <v>7.0000000000000007E-2</v>
      </c>
    </row>
    <row r="92" spans="1:47" x14ac:dyDescent="0.2">
      <c r="A92" s="33" t="s">
        <v>230</v>
      </c>
      <c r="B92" s="33">
        <v>20</v>
      </c>
      <c r="C92" s="33">
        <v>7</v>
      </c>
      <c r="D92" s="31">
        <v>44</v>
      </c>
      <c r="E92" s="31">
        <v>30</v>
      </c>
      <c r="F92" s="31">
        <v>21</v>
      </c>
      <c r="G92" s="31">
        <v>14</v>
      </c>
      <c r="H92" s="31">
        <v>9.6999999999999993</v>
      </c>
      <c r="I92" s="31">
        <v>6.6</v>
      </c>
      <c r="J92" s="31">
        <v>4.7</v>
      </c>
      <c r="K92" s="31">
        <v>3.1</v>
      </c>
      <c r="AP92" s="35"/>
      <c r="AQ92" s="35"/>
      <c r="AR92" s="35"/>
      <c r="AS92" s="36"/>
      <c r="AT92" s="36"/>
      <c r="AU92" s="36"/>
    </row>
    <row r="93" spans="1:47" x14ac:dyDescent="0.2">
      <c r="A93" s="33" t="s">
        <v>230</v>
      </c>
      <c r="B93" s="33">
        <v>20</v>
      </c>
      <c r="C93" s="37">
        <v>7.1</v>
      </c>
      <c r="D93" s="37">
        <v>35.5</v>
      </c>
      <c r="E93" s="37">
        <v>24.5</v>
      </c>
      <c r="F93" s="37">
        <v>17</v>
      </c>
      <c r="G93" s="37">
        <v>11.5</v>
      </c>
      <c r="H93" s="37">
        <v>7.9499999999999993</v>
      </c>
      <c r="I93" s="37">
        <v>5.5</v>
      </c>
      <c r="J93" s="37">
        <v>3.85</v>
      </c>
      <c r="K93" s="37">
        <v>2.6</v>
      </c>
      <c r="AS93" s="38"/>
      <c r="AT93" s="39"/>
      <c r="AU93" s="40"/>
    </row>
    <row r="94" spans="1:47" x14ac:dyDescent="0.2">
      <c r="A94" s="33" t="s">
        <v>230</v>
      </c>
      <c r="B94" s="33">
        <v>20</v>
      </c>
      <c r="C94" s="33">
        <v>7.2</v>
      </c>
      <c r="D94" s="31">
        <v>27</v>
      </c>
      <c r="E94" s="31">
        <v>19</v>
      </c>
      <c r="F94" s="31">
        <v>13</v>
      </c>
      <c r="G94" s="31">
        <v>9</v>
      </c>
      <c r="H94" s="31">
        <v>6.2</v>
      </c>
      <c r="I94" s="31">
        <v>4.4000000000000004</v>
      </c>
      <c r="J94" s="31">
        <v>3</v>
      </c>
      <c r="K94" s="31">
        <v>2.1</v>
      </c>
      <c r="AS94" s="38"/>
      <c r="AT94" s="39"/>
      <c r="AU94" s="40"/>
    </row>
    <row r="95" spans="1:47" x14ac:dyDescent="0.2">
      <c r="A95" s="33" t="s">
        <v>230</v>
      </c>
      <c r="B95" s="33">
        <v>20</v>
      </c>
      <c r="C95" s="37">
        <v>7.3</v>
      </c>
      <c r="D95" s="37">
        <v>22.5</v>
      </c>
      <c r="E95" s="37">
        <v>15.5</v>
      </c>
      <c r="F95" s="37">
        <v>10.55</v>
      </c>
      <c r="G95" s="37">
        <v>7.3</v>
      </c>
      <c r="H95" s="37">
        <v>5.15</v>
      </c>
      <c r="I95" s="37">
        <v>3.5500000000000003</v>
      </c>
      <c r="J95" s="37">
        <v>2.4500000000000002</v>
      </c>
      <c r="K95" s="37">
        <v>1.7000000000000002</v>
      </c>
      <c r="AS95" s="38"/>
      <c r="AT95" s="39"/>
      <c r="AU95" s="40"/>
    </row>
    <row r="96" spans="1:47" x14ac:dyDescent="0.2">
      <c r="A96" s="33" t="s">
        <v>230</v>
      </c>
      <c r="B96" s="33">
        <v>20</v>
      </c>
      <c r="C96" s="33">
        <v>7.4</v>
      </c>
      <c r="D96" s="31">
        <v>18</v>
      </c>
      <c r="E96" s="31">
        <v>12</v>
      </c>
      <c r="F96" s="31">
        <v>8.1</v>
      </c>
      <c r="G96" s="31">
        <v>5.6</v>
      </c>
      <c r="H96" s="31">
        <v>4.0999999999999996</v>
      </c>
      <c r="I96" s="31">
        <v>2.7</v>
      </c>
      <c r="J96" s="31">
        <v>1.9</v>
      </c>
      <c r="K96" s="31">
        <v>1.3</v>
      </c>
      <c r="AS96" s="38"/>
      <c r="AT96" s="39"/>
      <c r="AU96" s="40"/>
    </row>
    <row r="97" spans="1:47" x14ac:dyDescent="0.2">
      <c r="A97" s="33" t="s">
        <v>230</v>
      </c>
      <c r="B97" s="33">
        <v>20</v>
      </c>
      <c r="C97" s="37">
        <v>7.5</v>
      </c>
      <c r="D97" s="37">
        <v>14.5</v>
      </c>
      <c r="E97" s="37">
        <v>9.75</v>
      </c>
      <c r="F97" s="37">
        <v>6.6999999999999993</v>
      </c>
      <c r="G97" s="37">
        <v>4.5</v>
      </c>
      <c r="H97" s="37">
        <v>3.3</v>
      </c>
      <c r="I97" s="37">
        <v>2.2000000000000002</v>
      </c>
      <c r="J97" s="37">
        <v>1.5499999999999998</v>
      </c>
      <c r="K97" s="37">
        <v>1.07</v>
      </c>
      <c r="AS97" s="38"/>
      <c r="AT97" s="39"/>
      <c r="AU97" s="40"/>
    </row>
    <row r="98" spans="1:47" x14ac:dyDescent="0.2">
      <c r="A98" s="33" t="s">
        <v>230</v>
      </c>
      <c r="B98" s="33">
        <v>20</v>
      </c>
      <c r="C98" s="33">
        <v>7.6</v>
      </c>
      <c r="D98" s="31">
        <v>11</v>
      </c>
      <c r="E98" s="31">
        <v>7.5</v>
      </c>
      <c r="F98" s="31">
        <v>5.3</v>
      </c>
      <c r="G98" s="31">
        <v>3.4</v>
      </c>
      <c r="H98" s="31">
        <v>2.5</v>
      </c>
      <c r="I98" s="31">
        <v>1.7</v>
      </c>
      <c r="J98" s="31">
        <v>1.2</v>
      </c>
      <c r="K98" s="31">
        <v>0.84</v>
      </c>
      <c r="AS98" s="38"/>
      <c r="AT98" s="39"/>
      <c r="AU98" s="40"/>
    </row>
    <row r="99" spans="1:47" x14ac:dyDescent="0.2">
      <c r="A99" s="33" t="s">
        <v>230</v>
      </c>
      <c r="B99" s="33">
        <v>20</v>
      </c>
      <c r="C99" s="37">
        <v>7.6999999999999993</v>
      </c>
      <c r="D99" s="37">
        <v>8.9499999999999993</v>
      </c>
      <c r="E99" s="37">
        <v>6.1</v>
      </c>
      <c r="F99" s="37">
        <v>4.3499999999999996</v>
      </c>
      <c r="G99" s="37">
        <v>2.8499999999999996</v>
      </c>
      <c r="H99" s="37">
        <v>2.0499999999999998</v>
      </c>
      <c r="I99" s="37">
        <v>1.4</v>
      </c>
      <c r="J99" s="37">
        <v>0.99</v>
      </c>
      <c r="K99" s="37">
        <v>0.68500000000000005</v>
      </c>
      <c r="AS99" s="38"/>
      <c r="AT99" s="39"/>
      <c r="AU99" s="40"/>
    </row>
    <row r="100" spans="1:47" x14ac:dyDescent="0.2">
      <c r="A100" s="33" t="s">
        <v>230</v>
      </c>
      <c r="B100" s="33">
        <v>20</v>
      </c>
      <c r="C100" s="33">
        <v>7.8</v>
      </c>
      <c r="D100" s="31">
        <v>6.9</v>
      </c>
      <c r="E100" s="31">
        <v>4.7</v>
      </c>
      <c r="F100" s="31">
        <v>3.4</v>
      </c>
      <c r="G100" s="31">
        <v>2.2999999999999998</v>
      </c>
      <c r="H100" s="31">
        <v>1.6</v>
      </c>
      <c r="I100" s="31">
        <v>1.1000000000000001</v>
      </c>
      <c r="J100" s="31">
        <v>0.78</v>
      </c>
      <c r="K100" s="31">
        <v>0.53</v>
      </c>
      <c r="AS100" s="38"/>
      <c r="AT100" s="39"/>
      <c r="AU100" s="40"/>
    </row>
    <row r="101" spans="1:47" x14ac:dyDescent="0.2">
      <c r="A101" s="33" t="s">
        <v>230</v>
      </c>
      <c r="B101" s="33">
        <v>20</v>
      </c>
      <c r="C101" s="37">
        <v>7.8999999999999995</v>
      </c>
      <c r="D101" s="37">
        <v>5.65</v>
      </c>
      <c r="E101" s="37">
        <v>3.85</v>
      </c>
      <c r="F101" s="37">
        <v>2.75</v>
      </c>
      <c r="G101" s="37">
        <v>1.9</v>
      </c>
      <c r="H101" s="37">
        <v>1.3</v>
      </c>
      <c r="I101" s="37">
        <v>0.91</v>
      </c>
      <c r="J101" s="37">
        <v>0.64</v>
      </c>
      <c r="K101" s="37">
        <v>0.43500000000000005</v>
      </c>
    </row>
    <row r="102" spans="1:47" x14ac:dyDescent="0.2">
      <c r="A102" s="33" t="s">
        <v>230</v>
      </c>
      <c r="B102" s="33">
        <v>20</v>
      </c>
      <c r="C102" s="33">
        <v>8</v>
      </c>
      <c r="D102" s="31">
        <v>4.4000000000000004</v>
      </c>
      <c r="E102" s="31">
        <v>3</v>
      </c>
      <c r="F102" s="31">
        <v>2.1</v>
      </c>
      <c r="G102" s="31">
        <v>1.5</v>
      </c>
      <c r="H102" s="31">
        <v>1</v>
      </c>
      <c r="I102" s="31">
        <v>0.72</v>
      </c>
      <c r="J102" s="31">
        <v>0.5</v>
      </c>
      <c r="K102" s="31">
        <v>0.34</v>
      </c>
    </row>
    <row r="103" spans="1:47" x14ac:dyDescent="0.2">
      <c r="A103" s="37" t="s">
        <v>230</v>
      </c>
      <c r="B103" s="37">
        <v>20</v>
      </c>
      <c r="C103" s="37">
        <v>8.1</v>
      </c>
      <c r="D103" s="37">
        <v>3.6</v>
      </c>
      <c r="E103" s="37">
        <v>2.4500000000000002</v>
      </c>
      <c r="F103" s="37">
        <v>1.7000000000000002</v>
      </c>
      <c r="G103" s="37">
        <v>1.22</v>
      </c>
      <c r="H103" s="37">
        <v>0.83000000000000007</v>
      </c>
      <c r="I103" s="37">
        <v>0.59499999999999997</v>
      </c>
      <c r="J103" s="37">
        <v>0.40500000000000003</v>
      </c>
      <c r="K103" s="37">
        <v>0.29000000000000004</v>
      </c>
    </row>
    <row r="104" spans="1:47" x14ac:dyDescent="0.2">
      <c r="A104" s="37" t="s">
        <v>230</v>
      </c>
      <c r="B104" s="37">
        <v>20</v>
      </c>
      <c r="C104" s="33">
        <v>8.1999999999999993</v>
      </c>
      <c r="D104" s="31">
        <v>2.8</v>
      </c>
      <c r="E104" s="31">
        <v>1.9</v>
      </c>
      <c r="F104" s="31">
        <v>1.3</v>
      </c>
      <c r="G104" s="31">
        <v>0.94</v>
      </c>
      <c r="H104" s="31">
        <v>0.66</v>
      </c>
      <c r="I104" s="31">
        <v>0.47</v>
      </c>
      <c r="J104" s="31">
        <v>0.31</v>
      </c>
      <c r="K104" s="31">
        <v>0.24</v>
      </c>
    </row>
    <row r="105" spans="1:47" x14ac:dyDescent="0.2">
      <c r="A105" s="37" t="s">
        <v>230</v>
      </c>
      <c r="B105" s="37">
        <v>20</v>
      </c>
      <c r="C105" s="37">
        <v>8.2999999999999989</v>
      </c>
      <c r="D105" s="37">
        <v>2.2999999999999998</v>
      </c>
      <c r="E105" s="37">
        <v>1.5499999999999998</v>
      </c>
      <c r="F105" s="37">
        <v>1.07</v>
      </c>
      <c r="G105" s="37">
        <v>0.7649999999999999</v>
      </c>
      <c r="H105" s="37">
        <v>0.55000000000000004</v>
      </c>
      <c r="I105" s="37">
        <v>0.38500000000000001</v>
      </c>
      <c r="J105" s="37">
        <v>0.26500000000000001</v>
      </c>
      <c r="K105" s="37">
        <v>0.2</v>
      </c>
    </row>
    <row r="106" spans="1:47" x14ac:dyDescent="0.2">
      <c r="A106" s="37" t="s">
        <v>230</v>
      </c>
      <c r="B106" s="37">
        <v>20</v>
      </c>
      <c r="C106" s="33">
        <v>8.4</v>
      </c>
      <c r="D106" s="31">
        <v>1.8</v>
      </c>
      <c r="E106" s="31">
        <v>1.2</v>
      </c>
      <c r="F106" s="31">
        <v>0.84</v>
      </c>
      <c r="G106" s="31">
        <v>0.59</v>
      </c>
      <c r="H106" s="31">
        <v>0.44</v>
      </c>
      <c r="I106" s="31">
        <v>0.3</v>
      </c>
      <c r="J106" s="31">
        <v>0.22</v>
      </c>
      <c r="K106" s="31">
        <v>0.16</v>
      </c>
    </row>
    <row r="107" spans="1:47" x14ac:dyDescent="0.2">
      <c r="A107" s="37" t="s">
        <v>230</v>
      </c>
      <c r="B107" s="37">
        <v>20</v>
      </c>
      <c r="C107" s="37">
        <v>8.5</v>
      </c>
      <c r="D107" s="37">
        <v>1.4500000000000002</v>
      </c>
      <c r="E107" s="37">
        <v>0.99</v>
      </c>
      <c r="F107" s="37">
        <v>0.7</v>
      </c>
      <c r="G107" s="37">
        <v>0.5</v>
      </c>
      <c r="H107" s="37">
        <v>0.36</v>
      </c>
      <c r="I107" s="37">
        <v>0.25</v>
      </c>
      <c r="J107" s="37">
        <v>0.185</v>
      </c>
      <c r="K107" s="37">
        <v>0.14000000000000001</v>
      </c>
    </row>
    <row r="108" spans="1:47" x14ac:dyDescent="0.2">
      <c r="A108" s="37" t="s">
        <v>230</v>
      </c>
      <c r="B108" s="37">
        <v>20</v>
      </c>
      <c r="C108" s="33">
        <v>8.6</v>
      </c>
      <c r="D108" s="31">
        <v>1.1000000000000001</v>
      </c>
      <c r="E108" s="31">
        <v>0.78</v>
      </c>
      <c r="F108" s="31">
        <v>0.56000000000000005</v>
      </c>
      <c r="G108" s="31">
        <v>0.41</v>
      </c>
      <c r="H108" s="31">
        <v>0.28000000000000003</v>
      </c>
      <c r="I108" s="31">
        <v>0.2</v>
      </c>
      <c r="J108" s="31">
        <v>0.15</v>
      </c>
      <c r="K108" s="31">
        <v>0.12</v>
      </c>
    </row>
    <row r="109" spans="1:47" x14ac:dyDescent="0.2">
      <c r="A109" s="37" t="s">
        <v>230</v>
      </c>
      <c r="B109" s="37">
        <v>20</v>
      </c>
      <c r="C109" s="37">
        <v>8.6999999999999993</v>
      </c>
      <c r="D109" s="37">
        <v>0.91</v>
      </c>
      <c r="E109" s="37">
        <v>0.64</v>
      </c>
      <c r="F109" s="37">
        <v>0.46500000000000002</v>
      </c>
      <c r="G109" s="37">
        <v>0.33499999999999996</v>
      </c>
      <c r="H109" s="37">
        <v>0.23500000000000001</v>
      </c>
      <c r="I109" s="37">
        <v>0.17</v>
      </c>
      <c r="J109" s="37">
        <v>0.13</v>
      </c>
      <c r="K109" s="37">
        <v>0.1</v>
      </c>
    </row>
    <row r="110" spans="1:47" x14ac:dyDescent="0.2">
      <c r="A110" s="37" t="s">
        <v>230</v>
      </c>
      <c r="B110" s="37">
        <v>20</v>
      </c>
      <c r="C110" s="33">
        <v>8.8000000000000007</v>
      </c>
      <c r="D110" s="31">
        <v>0.72</v>
      </c>
      <c r="E110" s="31">
        <v>0.5</v>
      </c>
      <c r="F110" s="31">
        <v>0.37</v>
      </c>
      <c r="G110" s="31">
        <v>0.26</v>
      </c>
      <c r="H110" s="31">
        <v>0.19</v>
      </c>
      <c r="I110" s="31">
        <v>0.14000000000000001</v>
      </c>
      <c r="J110" s="31">
        <v>0.11</v>
      </c>
      <c r="K110" s="31">
        <v>0.08</v>
      </c>
    </row>
    <row r="111" spans="1:47" x14ac:dyDescent="0.2">
      <c r="A111" s="37" t="s">
        <v>230</v>
      </c>
      <c r="B111" s="37">
        <v>20</v>
      </c>
      <c r="C111" s="37">
        <v>8.9</v>
      </c>
      <c r="D111" s="37">
        <v>0.59499999999999997</v>
      </c>
      <c r="E111" s="37">
        <v>0.42000000000000004</v>
      </c>
      <c r="F111" s="37">
        <v>0.30499999999999999</v>
      </c>
      <c r="G111" s="37">
        <v>0.22</v>
      </c>
      <c r="H111" s="37">
        <v>0.16</v>
      </c>
      <c r="I111" s="37">
        <v>0.12000000000000001</v>
      </c>
      <c r="J111" s="37">
        <v>9.5000000000000001E-2</v>
      </c>
      <c r="K111" s="37">
        <v>7.5000000000000011E-2</v>
      </c>
    </row>
    <row r="112" spans="1:47" x14ac:dyDescent="0.2">
      <c r="A112" s="37" t="s">
        <v>230</v>
      </c>
      <c r="B112" s="37">
        <v>20</v>
      </c>
      <c r="C112" s="33">
        <v>9</v>
      </c>
      <c r="D112" s="31">
        <v>0.47</v>
      </c>
      <c r="E112" s="31">
        <v>0.34</v>
      </c>
      <c r="F112" s="31">
        <v>0.24</v>
      </c>
      <c r="G112" s="31">
        <v>0.18</v>
      </c>
      <c r="H112" s="31">
        <v>0.13</v>
      </c>
      <c r="I112" s="31">
        <v>0.1</v>
      </c>
      <c r="J112" s="31">
        <v>0.08</v>
      </c>
      <c r="K112" s="31">
        <v>7.0000000000000007E-2</v>
      </c>
    </row>
    <row r="114" spans="1:47" x14ac:dyDescent="0.2">
      <c r="A114" s="33" t="s">
        <v>230</v>
      </c>
      <c r="B114" s="33">
        <v>30</v>
      </c>
      <c r="C114" s="33">
        <v>7</v>
      </c>
      <c r="D114" s="31">
        <v>47</v>
      </c>
      <c r="E114" s="31">
        <v>31</v>
      </c>
      <c r="F114" s="31">
        <v>22</v>
      </c>
      <c r="G114" s="31">
        <v>15</v>
      </c>
      <c r="H114" s="31">
        <v>11</v>
      </c>
      <c r="I114" s="31">
        <v>7.2</v>
      </c>
      <c r="J114" s="31">
        <v>5</v>
      </c>
      <c r="K114" s="31">
        <v>3.4</v>
      </c>
      <c r="AP114" s="35"/>
      <c r="AQ114" s="35"/>
      <c r="AR114" s="35"/>
      <c r="AS114" s="36"/>
      <c r="AT114" s="36"/>
      <c r="AU114" s="36"/>
    </row>
    <row r="115" spans="1:47" x14ac:dyDescent="0.2">
      <c r="A115" s="33" t="s">
        <v>230</v>
      </c>
      <c r="B115" s="33">
        <v>30</v>
      </c>
      <c r="C115" s="37">
        <v>7.1</v>
      </c>
      <c r="D115" s="37">
        <v>38</v>
      </c>
      <c r="E115" s="37">
        <v>25.5</v>
      </c>
      <c r="F115" s="37">
        <v>18</v>
      </c>
      <c r="G115" s="37">
        <v>12.35</v>
      </c>
      <c r="H115" s="37">
        <v>8.8000000000000007</v>
      </c>
      <c r="I115" s="37">
        <v>5.95</v>
      </c>
      <c r="J115" s="37">
        <v>4.05</v>
      </c>
      <c r="K115" s="37">
        <v>2.8</v>
      </c>
      <c r="AS115" s="38"/>
      <c r="AT115" s="39"/>
      <c r="AU115" s="40"/>
    </row>
    <row r="116" spans="1:47" x14ac:dyDescent="0.2">
      <c r="A116" s="33" t="s">
        <v>230</v>
      </c>
      <c r="B116" s="33">
        <v>30</v>
      </c>
      <c r="C116" s="33">
        <v>7.2</v>
      </c>
      <c r="D116" s="31">
        <v>29</v>
      </c>
      <c r="E116" s="31">
        <v>20</v>
      </c>
      <c r="F116" s="31">
        <v>14</v>
      </c>
      <c r="G116" s="31">
        <v>9.6999999999999993</v>
      </c>
      <c r="H116" s="31">
        <v>6.6</v>
      </c>
      <c r="I116" s="31">
        <v>4.7</v>
      </c>
      <c r="J116" s="31">
        <v>3.1</v>
      </c>
      <c r="K116" s="31">
        <v>2.2000000000000002</v>
      </c>
      <c r="AS116" s="38"/>
      <c r="AT116" s="39"/>
      <c r="AU116" s="40"/>
    </row>
    <row r="117" spans="1:47" x14ac:dyDescent="0.2">
      <c r="A117" s="33" t="s">
        <v>230</v>
      </c>
      <c r="B117" s="33">
        <v>30</v>
      </c>
      <c r="C117" s="37">
        <v>7.3</v>
      </c>
      <c r="D117" s="37">
        <v>24</v>
      </c>
      <c r="E117" s="37">
        <v>16.5</v>
      </c>
      <c r="F117" s="37">
        <v>11.35</v>
      </c>
      <c r="G117" s="37">
        <v>7.8</v>
      </c>
      <c r="H117" s="37">
        <v>5.35</v>
      </c>
      <c r="I117" s="37">
        <v>3.8</v>
      </c>
      <c r="J117" s="37">
        <v>2.5499999999999998</v>
      </c>
      <c r="K117" s="37">
        <v>1.8</v>
      </c>
      <c r="AS117" s="38"/>
      <c r="AT117" s="39"/>
      <c r="AU117" s="40"/>
    </row>
    <row r="118" spans="1:47" x14ac:dyDescent="0.2">
      <c r="A118" s="33" t="s">
        <v>230</v>
      </c>
      <c r="B118" s="33">
        <v>30</v>
      </c>
      <c r="C118" s="33">
        <v>7.4</v>
      </c>
      <c r="D118" s="31">
        <v>19</v>
      </c>
      <c r="E118" s="31">
        <v>13</v>
      </c>
      <c r="F118" s="31">
        <v>8.6999999999999993</v>
      </c>
      <c r="G118" s="31">
        <v>5.9</v>
      </c>
      <c r="H118" s="31">
        <v>4.0999999999999996</v>
      </c>
      <c r="I118" s="31">
        <v>2.9</v>
      </c>
      <c r="J118" s="31">
        <v>2</v>
      </c>
      <c r="K118" s="31">
        <v>1.4</v>
      </c>
      <c r="AS118" s="38"/>
      <c r="AT118" s="39"/>
      <c r="AU118" s="40"/>
    </row>
    <row r="119" spans="1:47" x14ac:dyDescent="0.2">
      <c r="A119" s="33" t="s">
        <v>230</v>
      </c>
      <c r="B119" s="33">
        <v>30</v>
      </c>
      <c r="C119" s="37">
        <v>7.5</v>
      </c>
      <c r="D119" s="37">
        <v>15.5</v>
      </c>
      <c r="E119" s="37">
        <v>10.55</v>
      </c>
      <c r="F119" s="37">
        <v>7.1499999999999995</v>
      </c>
      <c r="G119" s="37">
        <v>4.8000000000000007</v>
      </c>
      <c r="H119" s="37">
        <v>3.5999999999999996</v>
      </c>
      <c r="I119" s="37">
        <v>2.35</v>
      </c>
      <c r="J119" s="37">
        <v>1.65</v>
      </c>
      <c r="K119" s="37">
        <v>1.1499999999999999</v>
      </c>
      <c r="AS119" s="38"/>
      <c r="AT119" s="39"/>
      <c r="AU119" s="40"/>
    </row>
    <row r="120" spans="1:47" x14ac:dyDescent="0.2">
      <c r="A120" s="33" t="s">
        <v>230</v>
      </c>
      <c r="B120" s="33">
        <v>30</v>
      </c>
      <c r="C120" s="33">
        <v>7.6</v>
      </c>
      <c r="D120" s="31">
        <v>12</v>
      </c>
      <c r="E120" s="31">
        <v>8.1</v>
      </c>
      <c r="F120" s="31">
        <v>5.6</v>
      </c>
      <c r="G120" s="31">
        <v>3.7</v>
      </c>
      <c r="H120" s="31">
        <v>3.1</v>
      </c>
      <c r="I120" s="31">
        <v>1.8</v>
      </c>
      <c r="J120" s="31">
        <v>1.3</v>
      </c>
      <c r="K120" s="31">
        <v>0.9</v>
      </c>
      <c r="AS120" s="38"/>
      <c r="AT120" s="39"/>
      <c r="AU120" s="40"/>
    </row>
    <row r="121" spans="1:47" x14ac:dyDescent="0.2">
      <c r="A121" s="33" t="s">
        <v>230</v>
      </c>
      <c r="B121" s="33">
        <v>30</v>
      </c>
      <c r="C121" s="37">
        <v>7.6999999999999993</v>
      </c>
      <c r="D121" s="37">
        <v>9.75</v>
      </c>
      <c r="E121" s="37">
        <v>6.55</v>
      </c>
      <c r="F121" s="37">
        <v>4.5</v>
      </c>
      <c r="G121" s="37">
        <v>3.05</v>
      </c>
      <c r="H121" s="37">
        <v>2.4</v>
      </c>
      <c r="I121" s="37">
        <v>1.5</v>
      </c>
      <c r="J121" s="37">
        <v>1.0550000000000002</v>
      </c>
      <c r="K121" s="37">
        <v>0.73</v>
      </c>
      <c r="AS121" s="38"/>
      <c r="AT121" s="39"/>
      <c r="AU121" s="40"/>
    </row>
    <row r="122" spans="1:47" x14ac:dyDescent="0.2">
      <c r="A122" s="33" t="s">
        <v>230</v>
      </c>
      <c r="B122" s="33">
        <v>30</v>
      </c>
      <c r="C122" s="33">
        <v>7.8</v>
      </c>
      <c r="D122" s="31">
        <v>7.5</v>
      </c>
      <c r="E122" s="31">
        <v>5</v>
      </c>
      <c r="F122" s="31">
        <v>3.4</v>
      </c>
      <c r="G122" s="31">
        <v>2.4</v>
      </c>
      <c r="H122" s="31">
        <v>1.7</v>
      </c>
      <c r="I122" s="31">
        <v>1.2</v>
      </c>
      <c r="J122" s="31">
        <v>0.81</v>
      </c>
      <c r="K122" s="31">
        <v>0.56000000000000005</v>
      </c>
      <c r="AS122" s="38"/>
      <c r="AT122" s="39"/>
      <c r="AU122" s="40"/>
    </row>
    <row r="123" spans="1:47" x14ac:dyDescent="0.2">
      <c r="A123" s="33" t="s">
        <v>230</v>
      </c>
      <c r="B123" s="33">
        <v>30</v>
      </c>
      <c r="C123" s="37">
        <v>7.8999999999999995</v>
      </c>
      <c r="D123" s="37">
        <v>6.1</v>
      </c>
      <c r="E123" s="37">
        <v>4.05</v>
      </c>
      <c r="F123" s="37">
        <v>2.8</v>
      </c>
      <c r="G123" s="37">
        <v>2</v>
      </c>
      <c r="H123" s="37">
        <v>1.4</v>
      </c>
      <c r="I123" s="37">
        <v>0.97499999999999998</v>
      </c>
      <c r="J123" s="37">
        <v>0.67</v>
      </c>
      <c r="K123" s="37">
        <v>0.46500000000000002</v>
      </c>
    </row>
    <row r="124" spans="1:47" x14ac:dyDescent="0.2">
      <c r="A124" s="33" t="s">
        <v>230</v>
      </c>
      <c r="B124" s="33">
        <v>30</v>
      </c>
      <c r="C124" s="33">
        <v>8</v>
      </c>
      <c r="D124" s="31">
        <v>4.7</v>
      </c>
      <c r="E124" s="31">
        <v>3.1</v>
      </c>
      <c r="F124" s="31">
        <v>2.2000000000000002</v>
      </c>
      <c r="G124" s="31">
        <v>1.6</v>
      </c>
      <c r="H124" s="31">
        <v>1.1000000000000001</v>
      </c>
      <c r="I124" s="31">
        <v>0.75</v>
      </c>
      <c r="J124" s="31">
        <v>0.53</v>
      </c>
      <c r="K124" s="31">
        <v>0.37</v>
      </c>
    </row>
    <row r="125" spans="1:47" x14ac:dyDescent="0.2">
      <c r="A125" s="37" t="s">
        <v>230</v>
      </c>
      <c r="B125" s="37">
        <v>30</v>
      </c>
      <c r="C125" s="37">
        <v>8.1</v>
      </c>
      <c r="D125" s="37">
        <v>3.85</v>
      </c>
      <c r="E125" s="37">
        <v>2.6</v>
      </c>
      <c r="F125" s="37">
        <v>1.8</v>
      </c>
      <c r="G125" s="37">
        <v>1.3</v>
      </c>
      <c r="H125" s="37">
        <v>0.89500000000000002</v>
      </c>
      <c r="I125" s="37">
        <v>0.625</v>
      </c>
      <c r="J125" s="37">
        <v>0.43500000000000005</v>
      </c>
      <c r="K125" s="37">
        <v>0.31</v>
      </c>
    </row>
    <row r="126" spans="1:47" x14ac:dyDescent="0.2">
      <c r="A126" s="37" t="s">
        <v>230</v>
      </c>
      <c r="B126" s="37">
        <v>30</v>
      </c>
      <c r="C126" s="33">
        <v>8.1999999999999993</v>
      </c>
      <c r="D126" s="31">
        <v>3</v>
      </c>
      <c r="E126" s="31">
        <v>2.1</v>
      </c>
      <c r="F126" s="31">
        <v>1.4</v>
      </c>
      <c r="G126" s="31">
        <v>1</v>
      </c>
      <c r="H126" s="31">
        <v>0.69</v>
      </c>
      <c r="I126" s="31">
        <v>0.5</v>
      </c>
      <c r="J126" s="31">
        <v>0.34</v>
      </c>
      <c r="K126" s="31">
        <v>0.25</v>
      </c>
    </row>
    <row r="127" spans="1:47" x14ac:dyDescent="0.2">
      <c r="A127" s="37" t="s">
        <v>230</v>
      </c>
      <c r="B127" s="37">
        <v>30</v>
      </c>
      <c r="C127" s="37">
        <v>8.2999999999999989</v>
      </c>
      <c r="D127" s="37">
        <v>2.4500000000000002</v>
      </c>
      <c r="E127" s="37">
        <v>1.7000000000000002</v>
      </c>
      <c r="F127" s="37">
        <v>1.1499999999999999</v>
      </c>
      <c r="G127" s="37">
        <v>0.81</v>
      </c>
      <c r="H127" s="37">
        <v>0.56499999999999995</v>
      </c>
      <c r="I127" s="37">
        <v>0.40500000000000003</v>
      </c>
      <c r="J127" s="37">
        <v>0.28500000000000003</v>
      </c>
      <c r="K127" s="37">
        <v>0.21000000000000002</v>
      </c>
    </row>
    <row r="128" spans="1:47" x14ac:dyDescent="0.2">
      <c r="A128" s="37" t="s">
        <v>230</v>
      </c>
      <c r="B128" s="37">
        <v>30</v>
      </c>
      <c r="C128" s="33">
        <v>8.4</v>
      </c>
      <c r="D128" s="31">
        <v>1.9</v>
      </c>
      <c r="E128" s="31">
        <v>1.3</v>
      </c>
      <c r="F128" s="31">
        <v>0.9</v>
      </c>
      <c r="G128" s="31">
        <v>0.62</v>
      </c>
      <c r="H128" s="31">
        <v>0.44</v>
      </c>
      <c r="I128" s="31">
        <v>0.31</v>
      </c>
      <c r="J128" s="31">
        <v>0.23</v>
      </c>
      <c r="K128" s="31">
        <v>0.17</v>
      </c>
    </row>
    <row r="129" spans="1:61" x14ac:dyDescent="0.2">
      <c r="A129" s="37" t="s">
        <v>230</v>
      </c>
      <c r="B129" s="37">
        <v>30</v>
      </c>
      <c r="C129" s="37">
        <v>8.5</v>
      </c>
      <c r="D129" s="37">
        <v>1.5499999999999998</v>
      </c>
      <c r="E129" s="37">
        <v>1.07</v>
      </c>
      <c r="F129" s="37">
        <v>0.745</v>
      </c>
      <c r="G129" s="37">
        <v>0.51500000000000001</v>
      </c>
      <c r="H129" s="37">
        <v>0.37</v>
      </c>
      <c r="I129" s="37">
        <v>0.26500000000000001</v>
      </c>
      <c r="J129" s="37">
        <v>0.19500000000000001</v>
      </c>
      <c r="K129" s="37">
        <v>0.14500000000000002</v>
      </c>
    </row>
    <row r="130" spans="1:61" x14ac:dyDescent="0.2">
      <c r="A130" s="37" t="s">
        <v>230</v>
      </c>
      <c r="B130" s="37">
        <v>30</v>
      </c>
      <c r="C130" s="33">
        <v>8.6</v>
      </c>
      <c r="D130" s="31">
        <v>1.2</v>
      </c>
      <c r="E130" s="31">
        <v>0.84</v>
      </c>
      <c r="F130" s="31">
        <v>0.59</v>
      </c>
      <c r="G130" s="31">
        <v>0.41</v>
      </c>
      <c r="H130" s="31">
        <v>0.3</v>
      </c>
      <c r="I130" s="31">
        <v>0.22</v>
      </c>
      <c r="J130" s="31">
        <v>0.16</v>
      </c>
      <c r="K130" s="31">
        <v>0.12</v>
      </c>
    </row>
    <row r="131" spans="1:61" x14ac:dyDescent="0.2">
      <c r="A131" s="37" t="s">
        <v>230</v>
      </c>
      <c r="B131" s="37">
        <v>30</v>
      </c>
      <c r="C131" s="37">
        <v>8.6999999999999993</v>
      </c>
      <c r="D131" s="37">
        <v>0.99</v>
      </c>
      <c r="E131" s="37">
        <v>0.68500000000000005</v>
      </c>
      <c r="F131" s="37">
        <v>0.48</v>
      </c>
      <c r="G131" s="37">
        <v>0.33999999999999997</v>
      </c>
      <c r="H131" s="37">
        <v>0.25</v>
      </c>
      <c r="I131" s="37">
        <v>0.185</v>
      </c>
      <c r="J131" s="37">
        <v>0.13500000000000001</v>
      </c>
      <c r="K131" s="37">
        <v>0.105</v>
      </c>
    </row>
    <row r="132" spans="1:61" x14ac:dyDescent="0.2">
      <c r="A132" s="37" t="s">
        <v>230</v>
      </c>
      <c r="B132" s="37">
        <v>30</v>
      </c>
      <c r="C132" s="33">
        <v>8.8000000000000007</v>
      </c>
      <c r="D132" s="31">
        <v>0.78</v>
      </c>
      <c r="E132" s="31">
        <v>0.53</v>
      </c>
      <c r="F132" s="31">
        <v>0.37</v>
      </c>
      <c r="G132" s="31">
        <v>0.27</v>
      </c>
      <c r="H132" s="31">
        <v>0.2</v>
      </c>
      <c r="I132" s="31">
        <v>0.15</v>
      </c>
      <c r="J132" s="31">
        <v>0.11</v>
      </c>
      <c r="K132" s="31">
        <v>0.09</v>
      </c>
    </row>
    <row r="133" spans="1:61" x14ac:dyDescent="0.2">
      <c r="A133" s="37" t="s">
        <v>230</v>
      </c>
      <c r="B133" s="37">
        <v>30</v>
      </c>
      <c r="C133" s="37">
        <v>8.9</v>
      </c>
      <c r="D133" s="37">
        <v>0.64</v>
      </c>
      <c r="E133" s="37">
        <v>0.43500000000000005</v>
      </c>
      <c r="F133" s="37">
        <v>0.315</v>
      </c>
      <c r="G133" s="37">
        <v>0.23</v>
      </c>
      <c r="H133" s="37">
        <v>0.17</v>
      </c>
      <c r="I133" s="37">
        <v>0.13</v>
      </c>
      <c r="J133" s="37">
        <v>9.5000000000000001E-2</v>
      </c>
      <c r="K133" s="37">
        <v>0.08</v>
      </c>
    </row>
    <row r="134" spans="1:61" x14ac:dyDescent="0.2">
      <c r="A134" s="37" t="s">
        <v>230</v>
      </c>
      <c r="B134" s="37">
        <v>30</v>
      </c>
      <c r="C134" s="33">
        <v>9</v>
      </c>
      <c r="D134" s="31">
        <v>0.5</v>
      </c>
      <c r="E134" s="31">
        <v>0.34</v>
      </c>
      <c r="F134" s="31">
        <v>0.26</v>
      </c>
      <c r="G134" s="31">
        <v>0.19</v>
      </c>
      <c r="H134" s="31">
        <v>0.14000000000000001</v>
      </c>
      <c r="I134" s="31">
        <v>0.11</v>
      </c>
      <c r="J134" s="31">
        <v>0.08</v>
      </c>
      <c r="K134" s="31">
        <v>7.0000000000000007E-2</v>
      </c>
    </row>
    <row r="137" spans="1:61" x14ac:dyDescent="0.2">
      <c r="A137" s="33" t="s">
        <v>231</v>
      </c>
    </row>
    <row r="138" spans="1:61" s="42" customFormat="1" ht="13.5" thickBot="1" x14ac:dyDescent="0.25">
      <c r="A138" s="41"/>
    </row>
    <row r="139" spans="1:61" s="61" customFormat="1" ht="15" x14ac:dyDescent="0.25">
      <c r="A139" s="43"/>
      <c r="B139" s="44"/>
      <c r="C139" s="44"/>
      <c r="D139" s="44"/>
      <c r="E139" s="45" t="s">
        <v>232</v>
      </c>
      <c r="F139" s="46"/>
      <c r="G139" s="47" t="s">
        <v>233</v>
      </c>
      <c r="H139" s="48" t="s">
        <v>234</v>
      </c>
      <c r="I139" s="49" t="s">
        <v>235</v>
      </c>
      <c r="J139" s="50"/>
      <c r="K139" s="50"/>
      <c r="L139" s="50"/>
      <c r="M139" s="47" t="s">
        <v>233</v>
      </c>
      <c r="N139" s="51" t="s">
        <v>233</v>
      </c>
      <c r="O139" s="51" t="s">
        <v>233</v>
      </c>
      <c r="P139" s="51" t="s">
        <v>233</v>
      </c>
      <c r="Q139" s="51" t="s">
        <v>233</v>
      </c>
      <c r="R139" s="51" t="s">
        <v>233</v>
      </c>
      <c r="S139" s="51" t="s">
        <v>233</v>
      </c>
      <c r="T139" s="52" t="s">
        <v>234</v>
      </c>
      <c r="U139" s="48" t="s">
        <v>234</v>
      </c>
      <c r="V139" s="48" t="s">
        <v>234</v>
      </c>
      <c r="W139" s="48" t="s">
        <v>234</v>
      </c>
      <c r="X139" s="48" t="s">
        <v>234</v>
      </c>
      <c r="Y139" s="48" t="s">
        <v>234</v>
      </c>
      <c r="Z139" s="48" t="s">
        <v>234</v>
      </c>
      <c r="AA139" s="53" t="s">
        <v>235</v>
      </c>
      <c r="AB139" s="49" t="s">
        <v>235</v>
      </c>
      <c r="AC139" s="49" t="s">
        <v>235</v>
      </c>
      <c r="AD139" s="49" t="s">
        <v>235</v>
      </c>
      <c r="AE139" s="49" t="s">
        <v>235</v>
      </c>
      <c r="AF139" s="49" t="s">
        <v>235</v>
      </c>
      <c r="AG139" s="49" t="s">
        <v>235</v>
      </c>
      <c r="AH139" s="54" t="s">
        <v>236</v>
      </c>
      <c r="AI139" s="55" t="s">
        <v>237</v>
      </c>
      <c r="AJ139" s="56" t="s">
        <v>238</v>
      </c>
      <c r="AK139" s="50"/>
      <c r="AL139" s="50"/>
      <c r="AM139" s="50"/>
      <c r="AN139" s="54" t="s">
        <v>239</v>
      </c>
      <c r="AO139" s="57" t="s">
        <v>239</v>
      </c>
      <c r="AP139" s="57" t="s">
        <v>239</v>
      </c>
      <c r="AQ139" s="57" t="s">
        <v>239</v>
      </c>
      <c r="AR139" s="57" t="s">
        <v>239</v>
      </c>
      <c r="AS139" s="57" t="s">
        <v>239</v>
      </c>
      <c r="AT139" s="57" t="s">
        <v>239</v>
      </c>
      <c r="AU139" s="58" t="s">
        <v>240</v>
      </c>
      <c r="AV139" s="55" t="s">
        <v>240</v>
      </c>
      <c r="AW139" s="55" t="s">
        <v>240</v>
      </c>
      <c r="AX139" s="55" t="s">
        <v>240</v>
      </c>
      <c r="AY139" s="55" t="s">
        <v>240</v>
      </c>
      <c r="AZ139" s="55" t="s">
        <v>240</v>
      </c>
      <c r="BA139" s="55" t="s">
        <v>240</v>
      </c>
      <c r="BB139" s="59" t="s">
        <v>241</v>
      </c>
      <c r="BC139" s="56" t="s">
        <v>241</v>
      </c>
      <c r="BD139" s="56" t="s">
        <v>241</v>
      </c>
      <c r="BE139" s="56" t="s">
        <v>241</v>
      </c>
      <c r="BF139" s="56" t="s">
        <v>241</v>
      </c>
      <c r="BG139" s="56" t="s">
        <v>241</v>
      </c>
      <c r="BH139" s="56" t="s">
        <v>241</v>
      </c>
      <c r="BI139" s="60"/>
    </row>
    <row r="140" spans="1:61" s="61" customFormat="1" x14ac:dyDescent="0.2">
      <c r="A140" s="43"/>
      <c r="B140" s="62"/>
      <c r="C140" s="62"/>
      <c r="D140" s="62"/>
      <c r="E140" s="60"/>
      <c r="G140" s="63">
        <v>10</v>
      </c>
      <c r="H140" s="64">
        <v>20</v>
      </c>
      <c r="I140" s="65">
        <v>30</v>
      </c>
      <c r="J140" s="66" t="s">
        <v>242</v>
      </c>
      <c r="K140" s="66" t="s">
        <v>242</v>
      </c>
      <c r="L140" s="66" t="s">
        <v>242</v>
      </c>
      <c r="M140" s="63"/>
      <c r="N140" s="67"/>
      <c r="O140" s="67"/>
      <c r="P140" s="67"/>
      <c r="Q140" s="67"/>
      <c r="R140" s="67"/>
      <c r="S140" s="67"/>
      <c r="T140" s="68"/>
      <c r="U140" s="64"/>
      <c r="V140" s="64"/>
      <c r="W140" s="64"/>
      <c r="X140" s="64"/>
      <c r="Y140" s="64"/>
      <c r="Z140" s="64"/>
      <c r="AA140" s="69"/>
      <c r="AB140" s="65"/>
      <c r="AC140" s="65"/>
      <c r="AD140" s="65"/>
      <c r="AE140" s="65"/>
      <c r="AF140" s="65"/>
      <c r="AG140" s="65"/>
      <c r="AH140" s="70">
        <v>10</v>
      </c>
      <c r="AI140" s="71">
        <v>20</v>
      </c>
      <c r="AJ140" s="72">
        <v>30</v>
      </c>
      <c r="AK140" s="66" t="s">
        <v>243</v>
      </c>
      <c r="AL140" s="66" t="s">
        <v>243</v>
      </c>
      <c r="AM140" s="66" t="s">
        <v>243</v>
      </c>
      <c r="AN140" s="70"/>
      <c r="AO140" s="73"/>
      <c r="AP140" s="73"/>
      <c r="AQ140" s="73"/>
      <c r="AR140" s="73"/>
      <c r="AS140" s="73"/>
      <c r="AT140" s="73"/>
      <c r="AU140" s="74"/>
      <c r="AV140" s="71"/>
      <c r="AW140" s="71"/>
      <c r="AX140" s="71"/>
      <c r="AY140" s="71"/>
      <c r="AZ140" s="71"/>
      <c r="BA140" s="71"/>
      <c r="BB140" s="75"/>
      <c r="BC140" s="72"/>
      <c r="BD140" s="72"/>
      <c r="BE140" s="72"/>
      <c r="BF140" s="72"/>
      <c r="BG140" s="72"/>
      <c r="BH140" s="72"/>
      <c r="BI140" s="60"/>
    </row>
    <row r="141" spans="1:61" s="61" customFormat="1" ht="103.5" thickBot="1" x14ac:dyDescent="0.3">
      <c r="A141" s="43"/>
      <c r="B141" s="76" t="s">
        <v>244</v>
      </c>
      <c r="C141" s="76" t="s">
        <v>129</v>
      </c>
      <c r="D141" s="76" t="s">
        <v>245</v>
      </c>
      <c r="E141" s="77" t="s">
        <v>246</v>
      </c>
      <c r="F141" s="76" t="s">
        <v>247</v>
      </c>
      <c r="G141" s="78" t="s">
        <v>248</v>
      </c>
      <c r="H141" s="79" t="s">
        <v>248</v>
      </c>
      <c r="I141" s="79" t="s">
        <v>248</v>
      </c>
      <c r="J141" s="79" t="s">
        <v>249</v>
      </c>
      <c r="K141" s="79" t="s">
        <v>250</v>
      </c>
      <c r="L141" s="79" t="s">
        <v>251</v>
      </c>
      <c r="M141" s="80" t="s">
        <v>252</v>
      </c>
      <c r="N141" s="81" t="s">
        <v>253</v>
      </c>
      <c r="O141" s="81" t="s">
        <v>254</v>
      </c>
      <c r="P141" s="81" t="s">
        <v>255</v>
      </c>
      <c r="Q141" s="79" t="s">
        <v>256</v>
      </c>
      <c r="R141" s="79" t="s">
        <v>257</v>
      </c>
      <c r="S141" s="79" t="s">
        <v>248</v>
      </c>
      <c r="T141" s="80" t="s">
        <v>252</v>
      </c>
      <c r="U141" s="81" t="s">
        <v>253</v>
      </c>
      <c r="V141" s="81" t="s">
        <v>254</v>
      </c>
      <c r="W141" s="81" t="s">
        <v>255</v>
      </c>
      <c r="X141" s="79" t="s">
        <v>256</v>
      </c>
      <c r="Y141" s="79" t="s">
        <v>257</v>
      </c>
      <c r="Z141" s="79" t="s">
        <v>248</v>
      </c>
      <c r="AA141" s="80" t="s">
        <v>252</v>
      </c>
      <c r="AB141" s="81" t="s">
        <v>253</v>
      </c>
      <c r="AC141" s="81" t="s">
        <v>254</v>
      </c>
      <c r="AD141" s="81" t="s">
        <v>255</v>
      </c>
      <c r="AE141" s="79" t="s">
        <v>256</v>
      </c>
      <c r="AF141" s="79" t="s">
        <v>257</v>
      </c>
      <c r="AG141" s="79" t="s">
        <v>248</v>
      </c>
      <c r="AH141" s="78" t="s">
        <v>248</v>
      </c>
      <c r="AI141" s="79" t="s">
        <v>248</v>
      </c>
      <c r="AJ141" s="79" t="s">
        <v>248</v>
      </c>
      <c r="AK141" s="79" t="s">
        <v>249</v>
      </c>
      <c r="AL141" s="79" t="s">
        <v>250</v>
      </c>
      <c r="AM141" s="79" t="s">
        <v>251</v>
      </c>
      <c r="AN141" s="80" t="s">
        <v>252</v>
      </c>
      <c r="AO141" s="81" t="s">
        <v>253</v>
      </c>
      <c r="AP141" s="81" t="s">
        <v>254</v>
      </c>
      <c r="AQ141" s="81" t="s">
        <v>255</v>
      </c>
      <c r="AR141" s="81" t="s">
        <v>256</v>
      </c>
      <c r="AS141" s="81" t="s">
        <v>257</v>
      </c>
      <c r="AT141" s="79" t="s">
        <v>248</v>
      </c>
      <c r="AU141" s="80" t="s">
        <v>252</v>
      </c>
      <c r="AV141" s="81" t="s">
        <v>253</v>
      </c>
      <c r="AW141" s="81" t="s">
        <v>254</v>
      </c>
      <c r="AX141" s="81" t="s">
        <v>255</v>
      </c>
      <c r="AY141" s="81" t="s">
        <v>256</v>
      </c>
      <c r="AZ141" s="81" t="s">
        <v>257</v>
      </c>
      <c r="BA141" s="79" t="s">
        <v>248</v>
      </c>
      <c r="BB141" s="80" t="s">
        <v>252</v>
      </c>
      <c r="BC141" s="81" t="s">
        <v>253</v>
      </c>
      <c r="BD141" s="81" t="s">
        <v>254</v>
      </c>
      <c r="BE141" s="81" t="s">
        <v>255</v>
      </c>
      <c r="BF141" s="81" t="s">
        <v>256</v>
      </c>
      <c r="BG141" s="81" t="s">
        <v>257</v>
      </c>
      <c r="BH141" s="79" t="s">
        <v>248</v>
      </c>
      <c r="BI141" s="60"/>
    </row>
    <row r="142" spans="1:61" s="98" customFormat="1" ht="15" x14ac:dyDescent="0.25">
      <c r="A142" s="123" t="s">
        <v>274</v>
      </c>
      <c r="B142" s="82">
        <f>'Class SA and SB'!D6</f>
        <v>15</v>
      </c>
      <c r="C142" s="509">
        <f>IF('Class SA and SB'!E6&lt;7,7,'Class SA and SB'!E6)</f>
        <v>7</v>
      </c>
      <c r="D142" s="83">
        <f>'Class SA and SB'!H6</f>
        <v>29.4</v>
      </c>
      <c r="E142" s="84">
        <f>ROUND(IF(B142&lt;10,(G142-((10-B142)*K142)),IF(B142&gt;=10,IF(B142&lt;=20,(G142+((B142-10)*K142)),IF(B142&gt;20,(H142+((B142-20)*L142)))))),2)</f>
        <v>31.68</v>
      </c>
      <c r="F142" s="85">
        <f>ROUND(IF(B142&lt;10,(AH142-((10-B142)*AL142)),IF(B142&gt;=10,IF(B142&lt;=20,(AH142+((B142-10)*AL142)),IF(B142&gt;20,(AI142+((B142-20)*AM142)))))),2)</f>
        <v>4.8</v>
      </c>
      <c r="G142" s="86">
        <f>S142</f>
        <v>30.800000000000004</v>
      </c>
      <c r="H142" s="87">
        <f>Z142</f>
        <v>32.56</v>
      </c>
      <c r="I142" s="87">
        <f>AG142</f>
        <v>34.800000000000004</v>
      </c>
      <c r="J142" s="88">
        <f>SLOPE(G142:I142,$G$140:$I$140)</f>
        <v>0.2</v>
      </c>
      <c r="K142" s="88">
        <f>SLOPE(G142:H142,$G$140:$H$140)</f>
        <v>0.1759999999999998</v>
      </c>
      <c r="L142" s="88">
        <f>SLOPE(H142:I142,$H$140:$I$140)</f>
        <v>0.2240000000000002</v>
      </c>
      <c r="M142" s="89">
        <f>IF(MROUND($D142,5)&gt;=$D142,MROUND($D142,5)-5,MROUND($D142,5))</f>
        <v>25</v>
      </c>
      <c r="N142" s="90">
        <f>IF(MROUND($D142,5)&lt;$D142,MROUND($D142,5)+5,MROUND($D142,5))</f>
        <v>30</v>
      </c>
      <c r="O142" s="91">
        <f>M142/5+2</f>
        <v>7</v>
      </c>
      <c r="P142" s="91">
        <f>N142/5+2</f>
        <v>8</v>
      </c>
      <c r="Q142" s="87">
        <f>VLOOKUP(ROUND($C142,1),$C$4:$K$24,O142,TRUE)</f>
        <v>44</v>
      </c>
      <c r="R142" s="87">
        <f>VLOOKUP(ROUND($C142,1),$C$4:$K$24,P142,TRUE)</f>
        <v>29</v>
      </c>
      <c r="S142" s="92">
        <f t="shared" ref="S142:S143" si="0">IF($D142=N142,R142,((((R142-Q142)/(N142-M142))*($D142-N142))+R142))</f>
        <v>30.800000000000004</v>
      </c>
      <c r="T142" s="93">
        <f t="shared" ref="T142:T143" si="1">IF(MROUND($D142,5)&gt;=$D142,MROUND($D142,5)-5,MROUND($D142,5))</f>
        <v>25</v>
      </c>
      <c r="U142" s="94">
        <f t="shared" ref="U142:U143" si="2">IF(MROUND($D142,5)&lt;$D142,MROUND($D142,5)+5,MROUND($D142,5))</f>
        <v>30</v>
      </c>
      <c r="V142" s="91">
        <f t="shared" ref="V142:W143" si="3">T142/5+2</f>
        <v>7</v>
      </c>
      <c r="W142" s="91">
        <f t="shared" si="3"/>
        <v>8</v>
      </c>
      <c r="X142" s="91">
        <f>VLOOKUP(ROUND($C142,1),$C$26:$K$46,V142,TRUE)</f>
        <v>44</v>
      </c>
      <c r="Y142" s="91">
        <f>VLOOKUP(ROUND($C142,1),$C$26:$K$46,W142,TRUE)</f>
        <v>31</v>
      </c>
      <c r="Z142" s="92">
        <f t="shared" ref="Z142:Z143" si="4">IF($D142=U142,Y142,((((Y142-X142)/(U142-T142))*($D142-U142))+Y142))</f>
        <v>32.56</v>
      </c>
      <c r="AA142" s="89">
        <f t="shared" ref="AA142:AA143" si="5">IF(MROUND($D142,5)&gt;=$D142,MROUND($D142,5)-5,MROUND($D142,5))</f>
        <v>25</v>
      </c>
      <c r="AB142" s="90">
        <f t="shared" ref="AB142:AB143" si="6">IF(MROUND($D142,5)&lt;$D142,MROUND($D142,5)+5,MROUND($D142,5))</f>
        <v>30</v>
      </c>
      <c r="AC142" s="91">
        <f t="shared" ref="AC142:AD143" si="7">AA142/5+2</f>
        <v>7</v>
      </c>
      <c r="AD142" s="91">
        <f t="shared" si="7"/>
        <v>8</v>
      </c>
      <c r="AE142" s="91">
        <f>VLOOKUP(ROUND($C142,1),$C$48:$K$68,AC142,TRUE)</f>
        <v>48</v>
      </c>
      <c r="AF142" s="91">
        <f>VLOOKUP(ROUND($C142,1),$C$48:$K$68,AD142,TRUE)</f>
        <v>33</v>
      </c>
      <c r="AG142" s="92">
        <f t="shared" ref="AG142:AG143" si="8">IF($D142=AB142,AF142,((((AF142-AE142)/(AB142-AA142))*($D142-AB142))+AF142))</f>
        <v>34.800000000000004</v>
      </c>
      <c r="AH142" s="86">
        <f t="shared" ref="AH142:AH143" si="9">AT142</f>
        <v>4.6640000000000006</v>
      </c>
      <c r="AI142" s="87">
        <f t="shared" ref="AI142:AI143" si="10">BA142</f>
        <v>4.9280000000000008</v>
      </c>
      <c r="AJ142" s="87">
        <f t="shared" ref="AJ142:AJ143" si="11">BH142</f>
        <v>5.2640000000000011</v>
      </c>
      <c r="AK142" s="88">
        <f>SLOPE(AH142:AJ142,$G$140:$I$140)</f>
        <v>3.0000000000000027E-2</v>
      </c>
      <c r="AL142" s="88">
        <f>SLOPE(AH142:AI142,$G$140:$H$140)</f>
        <v>2.6400000000000024E-2</v>
      </c>
      <c r="AM142" s="88">
        <f>SLOPE(AI142:AJ142,$H$140:$I$140)</f>
        <v>3.3600000000000033E-2</v>
      </c>
      <c r="AN142" s="89">
        <f t="shared" ref="AN142:AN143" si="12">IF(MROUND($D142,5)&gt;=$D142,MROUND($D142,5)-5,MROUND($D142,5))</f>
        <v>25</v>
      </c>
      <c r="AO142" s="90">
        <f t="shared" ref="AO142:AO143" si="13">IF(MROUND($D142,5)&lt;$D142,MROUND($D142,5)+5,MROUND($D142,5))</f>
        <v>30</v>
      </c>
      <c r="AP142" s="95">
        <f t="shared" ref="AP142:AQ143" si="14">AN142/5+2</f>
        <v>7</v>
      </c>
      <c r="AQ142" s="95">
        <f t="shared" si="14"/>
        <v>8</v>
      </c>
      <c r="AR142" s="96">
        <f>VLOOKUP(ROUND($C142,1),$C$70:$K$90,AP142,TRUE)</f>
        <v>6.6</v>
      </c>
      <c r="AS142" s="96">
        <f>VLOOKUP(ROUND($C142,1),$C$70:$K$90,AQ142,TRUE)</f>
        <v>4.4000000000000004</v>
      </c>
      <c r="AT142" s="92">
        <f t="shared" ref="AT142:AT143" si="15">IF($D142=AO142,AS142,((((AS142-AR142)/(AO142-AN142))*($D142-AO142))+AS142))</f>
        <v>4.6640000000000006</v>
      </c>
      <c r="AU142" s="89">
        <f t="shared" ref="AU142:AU143" si="16">IF(MROUND($D142,5)&gt;=$D142,MROUND($D142,5)-5,MROUND($D142,5))</f>
        <v>25</v>
      </c>
      <c r="AV142" s="90">
        <f t="shared" ref="AV142:AV143" si="17">IF(MROUND($D142,5)&lt;$D142,MROUND($D142,5)+5,MROUND($D142,5))</f>
        <v>30</v>
      </c>
      <c r="AW142" s="95">
        <f t="shared" ref="AW142:AX143" si="18">AU142/5+2</f>
        <v>7</v>
      </c>
      <c r="AX142" s="95">
        <f t="shared" si="18"/>
        <v>8</v>
      </c>
      <c r="AY142" s="96">
        <f>VLOOKUP(ROUND($C142,1),$C$92:$K$112,AW142,TRUE)</f>
        <v>6.6</v>
      </c>
      <c r="AZ142" s="96">
        <f>VLOOKUP(ROUND($C142,1),$C$92:$K$112,AX142,TRUE)</f>
        <v>4.7</v>
      </c>
      <c r="BA142" s="92">
        <f t="shared" ref="BA142:BA143" si="19">IF($D142=AV142,AZ142,((((AZ142-AY142)/(AV142-AU142))*($D142-AV142))+AZ142))</f>
        <v>4.9280000000000008</v>
      </c>
      <c r="BB142" s="89">
        <f t="shared" ref="BB142:BB143" si="20">IF(MROUND($D142,5)&gt;=$D142,MROUND($D142,5)-5,MROUND($D142,5))</f>
        <v>25</v>
      </c>
      <c r="BC142" s="90">
        <f t="shared" ref="BC142:BC143" si="21">IF(MROUND($D142,5)&lt;$D142,MROUND($D142,5)+5,MROUND($D142,5))</f>
        <v>30</v>
      </c>
      <c r="BD142" s="91">
        <f t="shared" ref="BD142:BE143" si="22">BB142/5+2</f>
        <v>7</v>
      </c>
      <c r="BE142" s="91">
        <f t="shared" si="22"/>
        <v>8</v>
      </c>
      <c r="BF142" s="91">
        <f>VLOOKUP(ROUND($C142,1),$C$114:$K$134,BD142,TRUE)</f>
        <v>7.2</v>
      </c>
      <c r="BG142" s="91">
        <f>VLOOKUP(ROUND($C142,1),$C$114:$K$134,BE142,TRUE)</f>
        <v>5</v>
      </c>
      <c r="BH142" s="92">
        <f t="shared" ref="BH142:BH143" si="23">IF($D142=BC142,BG142,((((BG142-BF142)/(BC142-BB142))*($D142-BC142))+BG142))</f>
        <v>5.2640000000000011</v>
      </c>
      <c r="BI142" s="97"/>
    </row>
    <row r="143" spans="1:61" s="98" customFormat="1" ht="15" x14ac:dyDescent="0.25">
      <c r="A143" s="123" t="s">
        <v>275</v>
      </c>
      <c r="B143" s="82">
        <f>START!F10</f>
        <v>15</v>
      </c>
      <c r="C143" s="509">
        <f>IF(START!E10&lt;7,7,START!E10)</f>
        <v>7</v>
      </c>
      <c r="D143" s="83">
        <f>START!I10</f>
        <v>29.4</v>
      </c>
      <c r="E143" s="84">
        <f>ROUND(IF(B143&lt;10,(G143-((10-B143)*K143)),IF(B143&gt;=10,IF(B143&lt;=20,(G143+((B143-10)*K143)),IF(B143&gt;20,(H143+((B143-20)*L143)))))),2)</f>
        <v>31.68</v>
      </c>
      <c r="F143" s="85">
        <f>ROUND(IF(B143&lt;10,(AH143-((10-B143)*AL143)),IF(B143&gt;=10,IF(B143&lt;=20,(AH143+((B143-10)*AL143)),IF(B143&gt;20,(AI143+((B143-20)*AM143)))))),2)</f>
        <v>4.8</v>
      </c>
      <c r="G143" s="86">
        <f>S143</f>
        <v>30.800000000000004</v>
      </c>
      <c r="H143" s="87">
        <f>Z143</f>
        <v>32.56</v>
      </c>
      <c r="I143" s="87">
        <f>AG143</f>
        <v>34.800000000000004</v>
      </c>
      <c r="J143" s="88">
        <f>SLOPE(G143:I143,$G$140:$I$140)</f>
        <v>0.2</v>
      </c>
      <c r="K143" s="88">
        <f>SLOPE(G143:H143,$G$140:$H$140)</f>
        <v>0.1759999999999998</v>
      </c>
      <c r="L143" s="88">
        <f>SLOPE(H143:I143,$H$140:$I$140)</f>
        <v>0.2240000000000002</v>
      </c>
      <c r="M143" s="89">
        <f>IF(MROUND($D143,5)&gt;=$D143,MROUND($D143,5)-5,MROUND($D143,5))</f>
        <v>25</v>
      </c>
      <c r="N143" s="90">
        <f>IF(MROUND($D143,5)&lt;$D143,MROUND($D143,5)+5,MROUND($D143,5))</f>
        <v>30</v>
      </c>
      <c r="O143" s="91">
        <f>M143/5+2</f>
        <v>7</v>
      </c>
      <c r="P143" s="91">
        <f>N143/5+2</f>
        <v>8</v>
      </c>
      <c r="Q143" s="87">
        <f>VLOOKUP(ROUND($C143,1),$C$4:$K$24,O143,TRUE)</f>
        <v>44</v>
      </c>
      <c r="R143" s="87">
        <f>VLOOKUP(ROUND($C143,1),$C$4:$K$24,P143,TRUE)</f>
        <v>29</v>
      </c>
      <c r="S143" s="92">
        <f t="shared" si="0"/>
        <v>30.800000000000004</v>
      </c>
      <c r="T143" s="93">
        <f t="shared" si="1"/>
        <v>25</v>
      </c>
      <c r="U143" s="94">
        <f t="shared" si="2"/>
        <v>30</v>
      </c>
      <c r="V143" s="91">
        <f t="shared" si="3"/>
        <v>7</v>
      </c>
      <c r="W143" s="91">
        <f t="shared" si="3"/>
        <v>8</v>
      </c>
      <c r="X143" s="91">
        <f>VLOOKUP(ROUND($C143,1),$C$26:$K$46,V143,TRUE)</f>
        <v>44</v>
      </c>
      <c r="Y143" s="91">
        <f>VLOOKUP(ROUND($C143,1),$C$26:$K$46,W143,TRUE)</f>
        <v>31</v>
      </c>
      <c r="Z143" s="92">
        <f t="shared" si="4"/>
        <v>32.56</v>
      </c>
      <c r="AA143" s="89">
        <f t="shared" si="5"/>
        <v>25</v>
      </c>
      <c r="AB143" s="90">
        <f t="shared" si="6"/>
        <v>30</v>
      </c>
      <c r="AC143" s="91">
        <f t="shared" si="7"/>
        <v>7</v>
      </c>
      <c r="AD143" s="91">
        <f t="shared" si="7"/>
        <v>8</v>
      </c>
      <c r="AE143" s="91">
        <f>VLOOKUP(ROUND($C143,1),$C$48:$K$68,AC143,TRUE)</f>
        <v>48</v>
      </c>
      <c r="AF143" s="91">
        <f>VLOOKUP(ROUND($C143,1),$C$48:$K$68,AD143,TRUE)</f>
        <v>33</v>
      </c>
      <c r="AG143" s="92">
        <f t="shared" si="8"/>
        <v>34.800000000000004</v>
      </c>
      <c r="AH143" s="86">
        <f t="shared" si="9"/>
        <v>4.6640000000000006</v>
      </c>
      <c r="AI143" s="87">
        <f t="shared" si="10"/>
        <v>4.9280000000000008</v>
      </c>
      <c r="AJ143" s="87">
        <f t="shared" si="11"/>
        <v>5.2640000000000011</v>
      </c>
      <c r="AK143" s="88">
        <f>SLOPE(AH143:AJ143,$G$140:$I$140)</f>
        <v>3.0000000000000027E-2</v>
      </c>
      <c r="AL143" s="88">
        <f>SLOPE(AH143:AI143,$G$140:$H$140)</f>
        <v>2.6400000000000024E-2</v>
      </c>
      <c r="AM143" s="88">
        <f>SLOPE(AI143:AJ143,$H$140:$I$140)</f>
        <v>3.3600000000000033E-2</v>
      </c>
      <c r="AN143" s="89">
        <f t="shared" si="12"/>
        <v>25</v>
      </c>
      <c r="AO143" s="90">
        <f t="shared" si="13"/>
        <v>30</v>
      </c>
      <c r="AP143" s="95">
        <f t="shared" si="14"/>
        <v>7</v>
      </c>
      <c r="AQ143" s="95">
        <f t="shared" si="14"/>
        <v>8</v>
      </c>
      <c r="AR143" s="96">
        <f>VLOOKUP(ROUND($C143,1),$C$70:$K$90,AP143,TRUE)</f>
        <v>6.6</v>
      </c>
      <c r="AS143" s="96">
        <f>VLOOKUP(ROUND($C143,1),$C$70:$K$90,AQ143,TRUE)</f>
        <v>4.4000000000000004</v>
      </c>
      <c r="AT143" s="92">
        <f t="shared" si="15"/>
        <v>4.6640000000000006</v>
      </c>
      <c r="AU143" s="89">
        <f t="shared" si="16"/>
        <v>25</v>
      </c>
      <c r="AV143" s="90">
        <f t="shared" si="17"/>
        <v>30</v>
      </c>
      <c r="AW143" s="95">
        <f t="shared" si="18"/>
        <v>7</v>
      </c>
      <c r="AX143" s="95">
        <f t="shared" si="18"/>
        <v>8</v>
      </c>
      <c r="AY143" s="96">
        <f>VLOOKUP(ROUND($C143,1),$C$92:$K$112,AW143,TRUE)</f>
        <v>6.6</v>
      </c>
      <c r="AZ143" s="96">
        <f>VLOOKUP(ROUND($C143,1),$C$92:$K$112,AX143,TRUE)</f>
        <v>4.7</v>
      </c>
      <c r="BA143" s="92">
        <f t="shared" si="19"/>
        <v>4.9280000000000008</v>
      </c>
      <c r="BB143" s="89">
        <f t="shared" si="20"/>
        <v>25</v>
      </c>
      <c r="BC143" s="90">
        <f t="shared" si="21"/>
        <v>30</v>
      </c>
      <c r="BD143" s="91">
        <f t="shared" si="22"/>
        <v>7</v>
      </c>
      <c r="BE143" s="91">
        <f t="shared" si="22"/>
        <v>8</v>
      </c>
      <c r="BF143" s="91">
        <f>VLOOKUP(ROUND($C143,1),$C$114:$K$134,BD143,TRUE)</f>
        <v>7.2</v>
      </c>
      <c r="BG143" s="91">
        <f>VLOOKUP(ROUND($C143,1),$C$114:$K$134,BE143,TRUE)</f>
        <v>5</v>
      </c>
      <c r="BH143" s="92">
        <f t="shared" si="23"/>
        <v>5.2640000000000011</v>
      </c>
      <c r="BI143" s="97"/>
    </row>
    <row r="144" spans="1:61" s="42" customFormat="1" x14ac:dyDescent="0.2">
      <c r="A144" s="41"/>
    </row>
  </sheetData>
  <mergeCells count="1">
    <mergeCell ref="A1:J1"/>
  </mergeCells>
  <pageMargins left="0.75" right="0.75" top="1" bottom="1" header="0.5" footer="0.5"/>
  <pageSetup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START</vt:lpstr>
      <vt:lpstr>Lookup</vt:lpstr>
      <vt:lpstr>Lookup (2)</vt:lpstr>
      <vt:lpstr>Class A and B</vt:lpstr>
      <vt:lpstr>Class SA and SB</vt:lpstr>
      <vt:lpstr>Any Class</vt:lpstr>
      <vt:lpstr>Waterbody-Specific</vt:lpstr>
      <vt:lpstr>Lookup References</vt:lpstr>
      <vt:lpstr>AmmSWCrit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Case-by-Case Limitations (TBELs/WQBELs): Lookup Table for Massachusetts</dc:title>
  <dc:creator>Little, Shauna</dc:creator>
  <cp:lastModifiedBy>Ng, Jun</cp:lastModifiedBy>
  <dcterms:created xsi:type="dcterms:W3CDTF">2023-07-31T18:53:15Z</dcterms:created>
  <dcterms:modified xsi:type="dcterms:W3CDTF">2025-03-28T19:23:24Z</dcterms:modified>
</cp:coreProperties>
</file>