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usepa-my.sharepoint.com/personal/ng_jun_epa_gov/Documents/Data/r1site-files/region01/npdes/drgp/"/>
    </mc:Choice>
  </mc:AlternateContent>
  <xr:revisionPtr revIDLastSave="1" documentId="8_{9CE406E2-71E4-4FE1-8C37-19F986AC4A01}" xr6:coauthVersionLast="47" xr6:coauthVersionMax="47" xr10:uidLastSave="{225BE0C5-2A58-4282-9E5E-96F3EA221EFE}"/>
  <bookViews>
    <workbookView xWindow="9885" yWindow="3120" windowWidth="24540" windowHeight="15210" xr2:uid="{A514AC19-61C5-494A-BDBC-15B524D23FB4}"/>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28" i="1" l="1"/>
  <c r="N28" i="1"/>
  <c r="M30" i="1"/>
  <c r="N30" i="1"/>
  <c r="K47" i="1"/>
  <c r="J47" i="1"/>
  <c r="J46" i="1"/>
  <c r="K45" i="1"/>
  <c r="J45" i="1"/>
  <c r="K44" i="1"/>
  <c r="J44" i="1"/>
  <c r="K43" i="1"/>
  <c r="J43" i="1"/>
  <c r="K42" i="1"/>
  <c r="J42" i="1"/>
  <c r="K41" i="1"/>
  <c r="J41" i="1"/>
  <c r="K39" i="1"/>
  <c r="J39" i="1"/>
  <c r="K38" i="1"/>
  <c r="J38" i="1"/>
  <c r="G33" i="1"/>
  <c r="K33" i="1" s="1"/>
  <c r="F33" i="1"/>
  <c r="J33" i="1" s="1"/>
  <c r="F32" i="1"/>
  <c r="J32" i="1" s="1"/>
  <c r="G31" i="1"/>
  <c r="K31" i="1" s="1"/>
  <c r="F31" i="1"/>
  <c r="J31" i="1" s="1"/>
  <c r="O30" i="1"/>
  <c r="K30" i="1"/>
  <c r="P30" i="1" s="1"/>
  <c r="J30" i="1"/>
  <c r="I29" i="1"/>
  <c r="G29" i="1" s="1"/>
  <c r="K29" i="1" s="1"/>
  <c r="H29" i="1"/>
  <c r="F29" i="1"/>
  <c r="J29" i="1" s="1"/>
  <c r="K28" i="1"/>
  <c r="P28" i="1" s="1"/>
  <c r="J28" i="1"/>
  <c r="O28" i="1" s="1"/>
  <c r="G27" i="1"/>
  <c r="K27" i="1" s="1"/>
  <c r="F27" i="1"/>
  <c r="J27" i="1" s="1"/>
  <c r="G26" i="1"/>
  <c r="K26" i="1" s="1"/>
  <c r="F26" i="1"/>
  <c r="J26" i="1" s="1"/>
  <c r="I25" i="1"/>
  <c r="G25" i="1" s="1"/>
  <c r="H25" i="1"/>
  <c r="F25" i="1" s="1"/>
  <c r="J25" i="1" s="1"/>
  <c r="M25" i="1" s="1"/>
  <c r="O26" i="1" l="1"/>
  <c r="M26" i="1"/>
  <c r="P26" i="1"/>
  <c r="N26" i="1"/>
  <c r="O27" i="1"/>
  <c r="M27" i="1"/>
  <c r="P27" i="1"/>
  <c r="N27" i="1"/>
  <c r="O29" i="1"/>
  <c r="M29" i="1"/>
  <c r="P29" i="1"/>
  <c r="N29" i="1"/>
  <c r="O31" i="1"/>
  <c r="M31" i="1"/>
  <c r="P31" i="1"/>
  <c r="N31" i="1"/>
  <c r="O32" i="1"/>
  <c r="M32" i="1"/>
  <c r="O33" i="1"/>
  <c r="M33" i="1"/>
  <c r="P33" i="1"/>
  <c r="N33" i="1"/>
  <c r="K25" i="1"/>
  <c r="O25" i="1"/>
  <c r="P25" i="1" l="1"/>
  <c r="N25" i="1"/>
</calcChain>
</file>

<file path=xl/sharedStrings.xml><?xml version="1.0" encoding="utf-8"?>
<sst xmlns="http://schemas.openxmlformats.org/spreadsheetml/2006/main" count="91" uniqueCount="46">
  <si>
    <t>EPA Calculator to Calculate Hardness-Dependent Criteria and Translate Dissolved Criteria to Total Recoverable Metals Limits</t>
  </si>
  <si>
    <t>Because the dissolved fraction of metals in a better representation of the biologically active portion of the metal than is total or total recoverable, EPA Nationally Recommended Water Quality Criteria and State Water Quality Standards for the protection of aquatic life are expressed as dissolved metals. Permit limits, however, are expressed as total recoverable metal. Permit limits for metals based on States's aquatic life criteria must be translated from dissolved to recoverable.</t>
  </si>
  <si>
    <t xml:space="preserve">EPA Metals Translator: Guidance for Calculating a Total Recoverable Permit Limit from a Dissolved Criterion. </t>
  </si>
  <si>
    <t xml:space="preserve">https://www3.epa.gov/npdes/pubs/metals_translator.pdf </t>
  </si>
  <si>
    <t>Total recoverable metal is equal to the Dissolved Criterion/Conversion Factor</t>
  </si>
  <si>
    <t>Conversion Factors for Dissolved Metals are found at Appendix A in the Nationally Recommended Water Quality Criteria for Aquatic Life and in State Water Quality Standards.</t>
  </si>
  <si>
    <t>National Recommended Water Quality Criteria - Aquatic Life Criteria Table | US EPA</t>
  </si>
  <si>
    <t>In addition, certain freshwater dissolved metals criteria are hardness dependent. Hardness dependent metals' criteria are calculated from the following:</t>
  </si>
  <si>
    <t>Acute Criteria (dissolved) =</t>
  </si>
  <si>
    <t>exp (mA [ln hardness] + bA)*CF</t>
  </si>
  <si>
    <t>(where CF is conversion factor for dissolved metals)</t>
  </si>
  <si>
    <t>Chronic Criteria (dissolved) =</t>
  </si>
  <si>
    <t>exp (mC [ln hardness] + bC)*CF</t>
  </si>
  <si>
    <t>Parameters for calculating Freshwater Dissolved Metals Criteria that are hardness-dependent are found in Appendix B of the Nationally Recommended Water Quality Criteria and in State Water Quality Standards.</t>
  </si>
  <si>
    <t>Enter a State Approved dilution factor to calculate WQBEL with allowable dilution. In NH, in accordance with Appendix F and NH WQSs, 10% of assimilative capacity is reserved for future use.</t>
  </si>
  <si>
    <t>Enter the receiving water hardness to calculate the Freshwater Total Recoverable Metals Aquatic Life Criteria</t>
  </si>
  <si>
    <t>Receiving Water Hardness mg/L</t>
  </si>
  <si>
    <t>State Approved Dilution Factor</t>
  </si>
  <si>
    <t>If site-specific hardness is &lt;20 mg/L use 20 mg/L for hardness.</t>
  </si>
  <si>
    <t xml:space="preserve">Metal </t>
  </si>
  <si>
    <t>Parameters for Calculating Freshwater Dissolved Metals Criteria that are Hardness-Dependent</t>
  </si>
  <si>
    <t>Total Dissolved Aquatic Life Criteria (Freshwater)</t>
  </si>
  <si>
    <t>Conversion Factors for Dissolved Metals</t>
  </si>
  <si>
    <t>Freshwater Total Recoverable Metals Aquatic Life Criteria for Site-specific Hardness</t>
  </si>
  <si>
    <t>Freshwater Total Recoverable Metals Aquatic Life Criteria with MADEP Approved Dilution</t>
  </si>
  <si>
    <t>Freshwater Total Recoverable Metals Aquatic Life Criteria with NHDES Approved Dilution</t>
  </si>
  <si>
    <r>
      <t>m</t>
    </r>
    <r>
      <rPr>
        <b/>
        <vertAlign val="subscript"/>
        <sz val="11"/>
        <color theme="0"/>
        <rFont val="Calibri"/>
        <family val="2"/>
        <scheme val="minor"/>
      </rPr>
      <t>a</t>
    </r>
  </si>
  <si>
    <r>
      <t>b</t>
    </r>
    <r>
      <rPr>
        <b/>
        <vertAlign val="subscript"/>
        <sz val="11"/>
        <color theme="0"/>
        <rFont val="Calibri"/>
        <family val="2"/>
        <scheme val="minor"/>
      </rPr>
      <t>a</t>
    </r>
  </si>
  <si>
    <r>
      <t>m</t>
    </r>
    <r>
      <rPr>
        <b/>
        <vertAlign val="subscript"/>
        <sz val="11"/>
        <color theme="0"/>
        <rFont val="Calibri"/>
        <family val="2"/>
        <scheme val="minor"/>
      </rPr>
      <t>c</t>
    </r>
  </si>
  <si>
    <r>
      <t>b</t>
    </r>
    <r>
      <rPr>
        <b/>
        <vertAlign val="subscript"/>
        <sz val="11"/>
        <color theme="0"/>
        <rFont val="Calibri"/>
        <family val="2"/>
        <scheme val="minor"/>
      </rPr>
      <t>c</t>
    </r>
  </si>
  <si>
    <t>Acute (ug/L)</t>
  </si>
  <si>
    <t>Chronic (ug/L)</t>
  </si>
  <si>
    <t xml:space="preserve">Cadmium </t>
  </si>
  <si>
    <t xml:space="preserve">Copper </t>
  </si>
  <si>
    <t>Chromium +3</t>
  </si>
  <si>
    <t>Chromium +6</t>
  </si>
  <si>
    <t>N/A</t>
  </si>
  <si>
    <t>Lead</t>
  </si>
  <si>
    <t>Mercury</t>
  </si>
  <si>
    <t xml:space="preserve">Nickel </t>
  </si>
  <si>
    <t>Silver</t>
  </si>
  <si>
    <t xml:space="preserve">Zinc </t>
  </si>
  <si>
    <t>Saltwater Dissolved Metals Aquatic Life Criteria</t>
  </si>
  <si>
    <t>Factors to Convert Total Recoverable Metals to Dissolved Metals</t>
  </si>
  <si>
    <t>Saltwater Total Recoverable Aquatic Life Criteria</t>
  </si>
  <si>
    <t>Selenium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</si>
</sst>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00"/>
    <numFmt numFmtId="166" formatCode="0.0000"/>
  </numFmts>
  <fonts count="11" x14ac:knownFonts="1">
    <font>
      <sz val="11"/>
      <color theme="1"/>
      <name val="Calibri"/>
      <family val="2"/>
      <scheme val="minor"/>
    </font>
    <font>
      <b/>
      <sz val="11"/>
      <color theme="0"/>
      <name val="Calibri"/>
      <family val="2"/>
      <scheme val="minor"/>
    </font>
    <font>
      <b/>
      <sz val="11"/>
      <color theme="1"/>
      <name val="Calibri"/>
      <family val="2"/>
      <scheme val="minor"/>
    </font>
    <font>
      <u/>
      <sz val="11"/>
      <color theme="10"/>
      <name val="Calibri"/>
      <family val="2"/>
      <scheme val="minor"/>
    </font>
    <font>
      <b/>
      <i/>
      <sz val="11"/>
      <color theme="0"/>
      <name val="Calibri"/>
      <family val="2"/>
      <scheme val="minor"/>
    </font>
    <font>
      <b/>
      <i/>
      <sz val="11"/>
      <name val="Calibri"/>
      <family val="2"/>
      <scheme val="minor"/>
    </font>
    <font>
      <i/>
      <sz val="11"/>
      <color theme="1"/>
      <name val="Calibri"/>
      <family val="2"/>
      <scheme val="minor"/>
    </font>
    <font>
      <b/>
      <i/>
      <sz val="11"/>
      <color theme="8"/>
      <name val="Calibri"/>
      <family val="2"/>
      <scheme val="minor"/>
    </font>
    <font>
      <b/>
      <vertAlign val="subscript"/>
      <sz val="11"/>
      <color theme="0"/>
      <name val="Calibri"/>
      <family val="2"/>
      <scheme val="minor"/>
    </font>
    <font>
      <b/>
      <sz val="14"/>
      <color theme="1"/>
      <name val="Calibri"/>
      <family val="2"/>
      <scheme val="minor"/>
    </font>
    <font>
      <b/>
      <sz val="11"/>
      <name val="Calibri"/>
      <family val="2"/>
      <scheme val="minor"/>
    </font>
  </fonts>
  <fills count="6">
    <fill>
      <patternFill patternType="none"/>
    </fill>
    <fill>
      <patternFill patternType="gray125"/>
    </fill>
    <fill>
      <patternFill patternType="solid">
        <fgColor theme="8"/>
        <bgColor indexed="64"/>
      </patternFill>
    </fill>
    <fill>
      <patternFill patternType="solid">
        <fgColor theme="0" tint="-0.14999847407452621"/>
        <bgColor indexed="64"/>
      </patternFill>
    </fill>
    <fill>
      <patternFill patternType="solid">
        <fgColor theme="8" tint="0.59999389629810485"/>
        <bgColor indexed="64"/>
      </patternFill>
    </fill>
    <fill>
      <patternFill patternType="solid">
        <fgColor theme="7" tint="0.59999389629810485"/>
        <bgColor indexed="64"/>
      </patternFill>
    </fill>
  </fills>
  <borders count="12">
    <border>
      <left/>
      <right/>
      <top/>
      <bottom/>
      <diagonal/>
    </border>
    <border>
      <left/>
      <right/>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style="hair">
        <color theme="0"/>
      </bottom>
      <diagonal/>
    </border>
    <border>
      <left/>
      <right style="thin">
        <color theme="0"/>
      </right>
      <top style="thin">
        <color theme="0"/>
      </top>
      <bottom style="hair">
        <color theme="0"/>
      </bottom>
      <diagonal/>
    </border>
    <border>
      <left/>
      <right style="hair">
        <color theme="0"/>
      </right>
      <top style="hair">
        <color theme="0"/>
      </top>
      <bottom style="hair">
        <color theme="8"/>
      </bottom>
      <diagonal/>
    </border>
    <border>
      <left style="hair">
        <color theme="0"/>
      </left>
      <right style="hair">
        <color theme="0"/>
      </right>
      <top style="hair">
        <color theme="0"/>
      </top>
      <bottom style="hair">
        <color theme="8"/>
      </bottom>
      <diagonal/>
    </border>
    <border>
      <left style="hair">
        <color theme="0"/>
      </left>
      <right/>
      <top style="hair">
        <color theme="0"/>
      </top>
      <bottom style="hair">
        <color theme="8"/>
      </bottom>
      <diagonal/>
    </border>
    <border>
      <left style="hair">
        <color theme="8"/>
      </left>
      <right style="hair">
        <color theme="8"/>
      </right>
      <top style="hair">
        <color theme="8"/>
      </top>
      <bottom style="hair">
        <color theme="8"/>
      </bottom>
      <diagonal/>
    </border>
  </borders>
  <cellStyleXfs count="2">
    <xf numFmtId="0" fontId="0" fillId="0" borderId="0"/>
    <xf numFmtId="0" fontId="3" fillId="0" borderId="0" applyNumberFormat="0" applyFill="0" applyBorder="0" applyAlignment="0" applyProtection="0"/>
  </cellStyleXfs>
  <cellXfs count="38">
    <xf numFmtId="0" fontId="0" fillId="0" borderId="0" xfId="0"/>
    <xf numFmtId="164" fontId="0" fillId="0" borderId="0" xfId="0" applyNumberFormat="1" applyAlignment="1">
      <alignment horizontal="center"/>
    </xf>
    <xf numFmtId="0" fontId="3" fillId="0" borderId="0" xfId="1" applyFill="1" applyBorder="1"/>
    <xf numFmtId="0" fontId="3" fillId="0" borderId="0" xfId="1"/>
    <xf numFmtId="0" fontId="6" fillId="0" borderId="0" xfId="0" applyFont="1"/>
    <xf numFmtId="0" fontId="7" fillId="0" borderId="1" xfId="0" applyFont="1" applyBorder="1" applyAlignment="1">
      <alignment horizontal="center"/>
    </xf>
    <xf numFmtId="2" fontId="0" fillId="0" borderId="0" xfId="0" applyNumberFormat="1" applyAlignment="1">
      <alignment horizontal="center" vertical="center"/>
    </xf>
    <xf numFmtId="165" fontId="0" fillId="0" borderId="0" xfId="0" applyNumberFormat="1" applyAlignment="1">
      <alignment horizontal="center" vertical="center"/>
    </xf>
    <xf numFmtId="0" fontId="1" fillId="2" borderId="2" xfId="0" applyFont="1" applyFill="1" applyBorder="1"/>
    <xf numFmtId="0" fontId="1" fillId="2" borderId="8" xfId="0" applyFont="1" applyFill="1" applyBorder="1"/>
    <xf numFmtId="0" fontId="1" fillId="2" borderId="2" xfId="0" applyFont="1" applyFill="1" applyBorder="1" applyAlignment="1">
      <alignment horizontal="center"/>
    </xf>
    <xf numFmtId="0" fontId="1" fillId="2" borderId="9" xfId="0" applyFont="1" applyFill="1" applyBorder="1" applyAlignment="1">
      <alignment horizontal="center" wrapText="1"/>
    </xf>
    <xf numFmtId="0" fontId="1" fillId="2" borderId="10" xfId="0" applyFont="1" applyFill="1" applyBorder="1" applyAlignment="1">
      <alignment horizontal="center" wrapText="1"/>
    </xf>
    <xf numFmtId="164" fontId="0" fillId="0" borderId="0" xfId="0" applyNumberFormat="1" applyAlignment="1">
      <alignment horizontal="center" vertical="center"/>
    </xf>
    <xf numFmtId="1" fontId="0" fillId="0" borderId="0" xfId="0" applyNumberFormat="1" applyAlignment="1">
      <alignment horizontal="center" vertical="center"/>
    </xf>
    <xf numFmtId="0" fontId="0" fillId="0" borderId="11" xfId="0" applyBorder="1"/>
    <xf numFmtId="0" fontId="0" fillId="4" borderId="11" xfId="0" applyFill="1" applyBorder="1" applyAlignment="1">
      <alignment horizontal="center"/>
    </xf>
    <xf numFmtId="165" fontId="0" fillId="3" borderId="11" xfId="0" applyNumberFormat="1" applyFill="1" applyBorder="1" applyAlignment="1">
      <alignment horizontal="center"/>
    </xf>
    <xf numFmtId="165" fontId="0" fillId="4" borderId="11" xfId="0" applyNumberFormat="1" applyFill="1" applyBorder="1" applyAlignment="1">
      <alignment horizontal="center"/>
    </xf>
    <xf numFmtId="2" fontId="0" fillId="3" borderId="11" xfId="0" applyNumberFormat="1" applyFill="1" applyBorder="1" applyAlignment="1">
      <alignment horizontal="center"/>
    </xf>
    <xf numFmtId="164" fontId="0" fillId="3" borderId="11" xfId="0" applyNumberFormat="1" applyFill="1" applyBorder="1" applyAlignment="1">
      <alignment horizontal="center"/>
    </xf>
    <xf numFmtId="166" fontId="0" fillId="4" borderId="11" xfId="0" applyNumberFormat="1" applyFill="1" applyBorder="1" applyAlignment="1">
      <alignment horizontal="center"/>
    </xf>
    <xf numFmtId="0" fontId="1" fillId="2" borderId="9" xfId="0" applyFont="1" applyFill="1" applyBorder="1" applyAlignment="1">
      <alignment horizontal="center"/>
    </xf>
    <xf numFmtId="165" fontId="0" fillId="0" borderId="0" xfId="0" applyNumberFormat="1"/>
    <xf numFmtId="164" fontId="5" fillId="5" borderId="0" xfId="0" applyNumberFormat="1" applyFont="1" applyFill="1" applyAlignment="1">
      <alignment horizontal="left"/>
    </xf>
    <xf numFmtId="0" fontId="10" fillId="0" borderId="0" xfId="0" applyFont="1"/>
    <xf numFmtId="0" fontId="2" fillId="0" borderId="0" xfId="0" applyFont="1" applyAlignment="1">
      <alignment horizontal="left" wrapText="1"/>
    </xf>
    <xf numFmtId="0" fontId="4" fillId="2" borderId="0" xfId="0" applyFont="1" applyFill="1" applyAlignment="1">
      <alignment horizontal="left" wrapText="1"/>
    </xf>
    <xf numFmtId="0" fontId="4" fillId="2" borderId="1" xfId="0" applyFont="1" applyFill="1" applyBorder="1" applyAlignment="1">
      <alignment horizontal="left" wrapText="1"/>
    </xf>
    <xf numFmtId="0" fontId="4" fillId="2" borderId="0" xfId="0" applyFont="1" applyFill="1" applyAlignment="1">
      <alignment horizontal="left"/>
    </xf>
    <xf numFmtId="0" fontId="4" fillId="2" borderId="1" xfId="0" applyFont="1" applyFill="1" applyBorder="1" applyAlignment="1">
      <alignment horizontal="left"/>
    </xf>
    <xf numFmtId="0" fontId="1" fillId="2" borderId="3" xfId="0" applyFont="1" applyFill="1" applyBorder="1" applyAlignment="1">
      <alignment horizontal="center" wrapText="1"/>
    </xf>
    <xf numFmtId="0" fontId="1" fillId="2" borderId="4" xfId="0" applyFont="1" applyFill="1" applyBorder="1" applyAlignment="1">
      <alignment horizontal="center" wrapText="1"/>
    </xf>
    <xf numFmtId="0" fontId="1" fillId="2" borderId="5" xfId="0" applyFont="1" applyFill="1" applyBorder="1" applyAlignment="1">
      <alignment horizontal="center" wrapText="1"/>
    </xf>
    <xf numFmtId="0" fontId="1" fillId="2" borderId="6" xfId="0" applyFont="1" applyFill="1" applyBorder="1" applyAlignment="1">
      <alignment horizontal="center" wrapText="1"/>
    </xf>
    <xf numFmtId="0" fontId="1" fillId="2" borderId="7" xfId="0" applyFont="1" applyFill="1" applyBorder="1" applyAlignment="1">
      <alignment horizontal="center" wrapText="1"/>
    </xf>
    <xf numFmtId="0" fontId="9" fillId="3" borderId="0" xfId="0" applyFont="1" applyFill="1" applyAlignment="1">
      <alignment horizontal="left"/>
    </xf>
    <xf numFmtId="0" fontId="0" fillId="0" borderId="0" xfId="0" applyAlignment="1">
      <alignment horizontal="left" wrapText="1"/>
    </xf>
  </cellXfs>
  <cellStyles count="2">
    <cellStyle name="Hyperlink" xfId="1" builtinId="8"/>
    <cellStyle name="Normal" xfId="0" builtinId="0"/>
  </cellStyles>
  <dxfs count="2">
    <dxf>
      <font>
        <color theme="5"/>
      </font>
    </dxf>
    <dxf>
      <font>
        <color theme="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epa.gov/wqc/national-recommended-water-quality-criteria-aquatic-life-criteria-table" TargetMode="External"/><Relationship Id="rId2" Type="http://schemas.openxmlformats.org/officeDocument/2006/relationships/hyperlink" Target="https://www3.epa.gov/npdes/pubs/metals_translator.pdf" TargetMode="External"/><Relationship Id="rId1" Type="http://schemas.openxmlformats.org/officeDocument/2006/relationships/hyperlink" Target="https://www.epa.gov/wqc/national-recommended-water-quality-criteria-aquatic-life-criteria-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35849E-D163-4BAF-AF51-3BCD5EF8510E}">
  <dimension ref="A1:Q49"/>
  <sheetViews>
    <sheetView tabSelected="1" workbookViewId="0">
      <selection sqref="A1:K1"/>
    </sheetView>
  </sheetViews>
  <sheetFormatPr defaultColWidth="9.140625" defaultRowHeight="15" x14ac:dyDescent="0.25"/>
  <cols>
    <col min="1" max="1" width="25.85546875" customWidth="1"/>
    <col min="2" max="11" width="14.85546875" customWidth="1"/>
    <col min="13" max="16" width="14.140625" customWidth="1"/>
  </cols>
  <sheetData>
    <row r="1" spans="1:11" ht="24.95" customHeight="1" x14ac:dyDescent="0.3">
      <c r="A1" s="36" t="s">
        <v>0</v>
      </c>
      <c r="B1" s="36"/>
      <c r="C1" s="36"/>
      <c r="D1" s="36"/>
      <c r="E1" s="36"/>
      <c r="F1" s="36"/>
      <c r="G1" s="36"/>
      <c r="H1" s="36"/>
      <c r="I1" s="36"/>
      <c r="J1" s="36"/>
      <c r="K1" s="36"/>
    </row>
    <row r="2" spans="1:11" ht="15.95" customHeight="1" x14ac:dyDescent="0.25"/>
    <row r="3" spans="1:11" x14ac:dyDescent="0.25">
      <c r="A3" s="37" t="s">
        <v>1</v>
      </c>
      <c r="B3" s="37"/>
      <c r="C3" s="37"/>
      <c r="D3" s="37"/>
      <c r="E3" s="37"/>
      <c r="F3" s="37"/>
      <c r="G3" s="37"/>
      <c r="H3" s="37"/>
      <c r="I3" s="37"/>
      <c r="J3" s="37"/>
      <c r="K3" s="37"/>
    </row>
    <row r="4" spans="1:11" x14ac:dyDescent="0.25">
      <c r="A4" s="37"/>
      <c r="B4" s="37"/>
      <c r="C4" s="37"/>
      <c r="D4" s="37"/>
      <c r="E4" s="37"/>
      <c r="F4" s="37"/>
      <c r="G4" s="37"/>
      <c r="H4" s="37"/>
      <c r="I4" s="37"/>
      <c r="J4" s="37"/>
      <c r="K4" s="37"/>
    </row>
    <row r="5" spans="1:11" x14ac:dyDescent="0.25">
      <c r="A5" s="37"/>
      <c r="B5" s="37"/>
      <c r="C5" s="37"/>
      <c r="D5" s="37"/>
      <c r="E5" s="37"/>
      <c r="F5" s="37"/>
      <c r="G5" s="37"/>
      <c r="H5" s="37"/>
      <c r="I5" s="37"/>
      <c r="J5" s="37"/>
      <c r="K5" s="37"/>
    </row>
    <row r="6" spans="1:11" x14ac:dyDescent="0.25">
      <c r="A6" t="s">
        <v>2</v>
      </c>
      <c r="B6" s="1"/>
      <c r="C6" s="1"/>
      <c r="D6" s="1"/>
      <c r="E6" s="1"/>
    </row>
    <row r="7" spans="1:11" x14ac:dyDescent="0.25">
      <c r="A7" s="2" t="s">
        <v>3</v>
      </c>
      <c r="B7" s="1"/>
      <c r="C7" s="1"/>
      <c r="D7" s="1"/>
      <c r="E7" s="1"/>
    </row>
    <row r="8" spans="1:11" x14ac:dyDescent="0.25">
      <c r="A8" s="2"/>
      <c r="B8" s="1"/>
      <c r="C8" s="1"/>
      <c r="D8" s="1"/>
      <c r="E8" s="1"/>
    </row>
    <row r="9" spans="1:11" x14ac:dyDescent="0.25">
      <c r="A9" t="s">
        <v>4</v>
      </c>
      <c r="B9" s="1"/>
      <c r="C9" s="1"/>
      <c r="D9" s="1"/>
      <c r="E9" s="1"/>
    </row>
    <row r="10" spans="1:11" x14ac:dyDescent="0.25">
      <c r="A10" t="s">
        <v>5</v>
      </c>
      <c r="B10" s="1"/>
      <c r="C10" s="1"/>
      <c r="D10" s="1"/>
      <c r="E10" s="1"/>
    </row>
    <row r="11" spans="1:11" x14ac:dyDescent="0.25">
      <c r="A11" s="3" t="s">
        <v>6</v>
      </c>
      <c r="B11" s="1"/>
      <c r="C11" s="1"/>
      <c r="D11" s="1"/>
      <c r="E11" s="1"/>
    </row>
    <row r="12" spans="1:11" x14ac:dyDescent="0.25">
      <c r="B12" s="1"/>
      <c r="C12" s="1"/>
      <c r="D12" s="1"/>
      <c r="E12" s="1"/>
    </row>
    <row r="13" spans="1:11" x14ac:dyDescent="0.25">
      <c r="A13" t="s">
        <v>7</v>
      </c>
      <c r="B13" s="1"/>
      <c r="C13" s="1"/>
      <c r="D13" s="1"/>
      <c r="E13" s="1"/>
    </row>
    <row r="14" spans="1:11" x14ac:dyDescent="0.25">
      <c r="A14" t="s">
        <v>8</v>
      </c>
      <c r="B14" t="s">
        <v>9</v>
      </c>
      <c r="D14" s="4" t="s">
        <v>10</v>
      </c>
    </row>
    <row r="15" spans="1:11" x14ac:dyDescent="0.25">
      <c r="A15" t="s">
        <v>11</v>
      </c>
      <c r="B15" t="s">
        <v>12</v>
      </c>
    </row>
    <row r="16" spans="1:11" x14ac:dyDescent="0.25">
      <c r="A16" t="s">
        <v>13</v>
      </c>
      <c r="B16" s="1"/>
      <c r="C16" s="1"/>
      <c r="D16" s="1"/>
      <c r="E16" s="1"/>
    </row>
    <row r="17" spans="1:17" x14ac:dyDescent="0.25">
      <c r="A17" s="3" t="s">
        <v>6</v>
      </c>
      <c r="B17" s="1"/>
      <c r="C17" s="1"/>
      <c r="D17" s="1"/>
      <c r="E17" s="1"/>
    </row>
    <row r="18" spans="1:17" x14ac:dyDescent="0.25">
      <c r="A18" s="3"/>
      <c r="B18" s="1"/>
      <c r="C18" s="1"/>
      <c r="D18" s="1"/>
      <c r="E18" s="1"/>
      <c r="M18" s="26" t="s">
        <v>14</v>
      </c>
      <c r="N18" s="26"/>
      <c r="O18" s="26"/>
      <c r="P18" s="26"/>
      <c r="Q18" s="26"/>
    </row>
    <row r="19" spans="1:17" ht="14.45" customHeight="1" x14ac:dyDescent="0.25">
      <c r="A19" s="25" t="s">
        <v>15</v>
      </c>
      <c r="M19" s="26"/>
      <c r="N19" s="26"/>
      <c r="O19" s="26"/>
      <c r="P19" s="26"/>
      <c r="Q19" s="26"/>
    </row>
    <row r="20" spans="1:17" x14ac:dyDescent="0.25">
      <c r="M20" s="26"/>
      <c r="N20" s="26"/>
      <c r="O20" s="26"/>
      <c r="P20" s="26"/>
      <c r="Q20" s="26"/>
    </row>
    <row r="21" spans="1:17" ht="14.45" customHeight="1" x14ac:dyDescent="0.25">
      <c r="A21" s="27" t="s">
        <v>16</v>
      </c>
      <c r="M21" s="29" t="s">
        <v>17</v>
      </c>
      <c r="N21" s="29"/>
      <c r="O21" s="29"/>
    </row>
    <row r="22" spans="1:17" x14ac:dyDescent="0.25">
      <c r="A22" s="28"/>
      <c r="B22" s="24">
        <v>35</v>
      </c>
      <c r="C22" s="4" t="s">
        <v>18</v>
      </c>
      <c r="D22" s="5"/>
      <c r="E22" s="5"/>
      <c r="F22" s="5"/>
      <c r="G22" s="5"/>
      <c r="H22" s="5"/>
      <c r="I22" s="5"/>
      <c r="J22" s="5"/>
      <c r="K22" s="5"/>
      <c r="L22" s="6"/>
      <c r="M22" s="30"/>
      <c r="N22" s="30"/>
      <c r="O22" s="30"/>
      <c r="P22" s="24">
        <v>1</v>
      </c>
      <c r="Q22" s="7"/>
    </row>
    <row r="23" spans="1:17" ht="53.45" customHeight="1" x14ac:dyDescent="0.25">
      <c r="A23" s="8" t="s">
        <v>19</v>
      </c>
      <c r="B23" s="31" t="s">
        <v>20</v>
      </c>
      <c r="C23" s="32"/>
      <c r="D23" s="32"/>
      <c r="E23" s="33"/>
      <c r="F23" s="34" t="s">
        <v>21</v>
      </c>
      <c r="G23" s="35"/>
      <c r="H23" s="34" t="s">
        <v>22</v>
      </c>
      <c r="I23" s="35"/>
      <c r="J23" s="34" t="s">
        <v>23</v>
      </c>
      <c r="K23" s="35"/>
      <c r="L23" s="6"/>
      <c r="M23" s="34" t="s">
        <v>24</v>
      </c>
      <c r="N23" s="35"/>
      <c r="O23" s="34" t="s">
        <v>25</v>
      </c>
      <c r="P23" s="35"/>
      <c r="Q23" s="7"/>
    </row>
    <row r="24" spans="1:17" ht="20.45" customHeight="1" x14ac:dyDescent="0.35">
      <c r="A24" s="9"/>
      <c r="B24" s="10" t="s">
        <v>26</v>
      </c>
      <c r="C24" s="10" t="s">
        <v>27</v>
      </c>
      <c r="D24" s="10" t="s">
        <v>28</v>
      </c>
      <c r="E24" s="10" t="s">
        <v>29</v>
      </c>
      <c r="F24" s="11" t="s">
        <v>30</v>
      </c>
      <c r="G24" s="12" t="s">
        <v>31</v>
      </c>
      <c r="H24" s="11" t="s">
        <v>30</v>
      </c>
      <c r="I24" s="12" t="s">
        <v>31</v>
      </c>
      <c r="J24" s="11" t="s">
        <v>30</v>
      </c>
      <c r="K24" s="12" t="s">
        <v>31</v>
      </c>
      <c r="L24" s="13"/>
      <c r="M24" s="11" t="s">
        <v>30</v>
      </c>
      <c r="N24" s="12" t="s">
        <v>31</v>
      </c>
      <c r="O24" s="11" t="s">
        <v>30</v>
      </c>
      <c r="P24" s="12" t="s">
        <v>31</v>
      </c>
      <c r="Q24" s="14"/>
    </row>
    <row r="25" spans="1:17" x14ac:dyDescent="0.25">
      <c r="A25" s="15" t="s">
        <v>32</v>
      </c>
      <c r="B25" s="16">
        <v>0.97889999999999999</v>
      </c>
      <c r="C25" s="16">
        <v>-3.8660000000000001</v>
      </c>
      <c r="D25" s="16">
        <v>0.79769999999999996</v>
      </c>
      <c r="E25" s="16">
        <v>-3.9089999999999998</v>
      </c>
      <c r="F25" s="17">
        <f>(EXP(B25*LN($B$22)+C25))*H25</f>
        <v>0.67178297126617592</v>
      </c>
      <c r="G25" s="17">
        <f>(EXP(D25*LN($B$22)+E25))*I25</f>
        <v>0.32591467583576766</v>
      </c>
      <c r="H25" s="18">
        <f>1.136672-(LN($B$22)*0.041838)</f>
        <v>0.98792334780340585</v>
      </c>
      <c r="I25" s="18">
        <f>1.101672-(LN($B$22)*0.041838)</f>
        <v>0.95292334780340593</v>
      </c>
      <c r="J25" s="17">
        <f>F25/H25</f>
        <v>0.6799950347968281</v>
      </c>
      <c r="K25" s="17">
        <f>G25/I25</f>
        <v>0.34201562653180567</v>
      </c>
      <c r="L25" s="6"/>
      <c r="M25" s="17">
        <f>J25*$P$22</f>
        <v>0.6799950347968281</v>
      </c>
      <c r="N25" s="17">
        <f>K25*$P$22</f>
        <v>0.34201562653180567</v>
      </c>
      <c r="O25" s="17">
        <f>J25*$P$22*0.9</f>
        <v>0.61199553131714535</v>
      </c>
      <c r="P25" s="17">
        <f>K25*$P$22*0.9</f>
        <v>0.30781406387862509</v>
      </c>
      <c r="Q25" s="6"/>
    </row>
    <row r="26" spans="1:17" x14ac:dyDescent="0.25">
      <c r="A26" s="15" t="s">
        <v>33</v>
      </c>
      <c r="B26" s="16">
        <v>0.94220000000000004</v>
      </c>
      <c r="C26" s="18">
        <v>-1.7</v>
      </c>
      <c r="D26" s="16">
        <v>0.85450000000000004</v>
      </c>
      <c r="E26" s="16">
        <v>-1.702</v>
      </c>
      <c r="F26" s="17">
        <f t="shared" ref="F26" si="0">(EXP(B26*LN($B$22)+C26))*H26</f>
        <v>4.9979456050743458</v>
      </c>
      <c r="G26" s="17">
        <f t="shared" ref="G26:G27" si="1">(EXP(D26*LN($B$22)+E26))*I26</f>
        <v>3.6518099595748539</v>
      </c>
      <c r="H26" s="18">
        <v>0.96</v>
      </c>
      <c r="I26" s="18">
        <v>0.96</v>
      </c>
      <c r="J26" s="17">
        <f t="shared" ref="J26:K33" si="2">F26/H26</f>
        <v>5.2061933386191104</v>
      </c>
      <c r="K26" s="17">
        <f t="shared" si="2"/>
        <v>3.8039687078904731</v>
      </c>
      <c r="L26" s="13"/>
      <c r="M26" s="17">
        <f t="shared" ref="M26:M33" si="3">J26*$P$22</f>
        <v>5.2061933386191104</v>
      </c>
      <c r="N26" s="17">
        <f t="shared" ref="N26:N33" si="4">K26*$P$22</f>
        <v>3.8039687078904731</v>
      </c>
      <c r="O26" s="17">
        <f t="shared" ref="O26:O33" si="5">J26*$P$22*0.9</f>
        <v>4.6855740047571999</v>
      </c>
      <c r="P26" s="17">
        <f t="shared" ref="P26:P31" si="6">K26*$P$22*0.9</f>
        <v>3.4235718371014259</v>
      </c>
      <c r="Q26" s="14"/>
    </row>
    <row r="27" spans="1:17" x14ac:dyDescent="0.25">
      <c r="A27" s="15" t="s">
        <v>34</v>
      </c>
      <c r="B27" s="16">
        <v>0.81899999999999995</v>
      </c>
      <c r="C27" s="18">
        <v>3.7256</v>
      </c>
      <c r="D27" s="16">
        <v>0.81899999999999995</v>
      </c>
      <c r="E27" s="16">
        <v>0.68479999999999996</v>
      </c>
      <c r="F27" s="17">
        <f>(EXP(B27*LN($B$22)+C27))*H27</f>
        <v>241.14948163648387</v>
      </c>
      <c r="G27" s="17">
        <f t="shared" si="1"/>
        <v>31.36859310030848</v>
      </c>
      <c r="H27" s="18">
        <v>0.316</v>
      </c>
      <c r="I27" s="18">
        <v>0.86</v>
      </c>
      <c r="J27" s="17">
        <f>F27/H27</f>
        <v>763.13127100153122</v>
      </c>
      <c r="K27" s="17">
        <f t="shared" si="2"/>
        <v>36.475108256172653</v>
      </c>
      <c r="L27" s="7"/>
      <c r="M27" s="17">
        <f t="shared" si="3"/>
        <v>763.13127100153122</v>
      </c>
      <c r="N27" s="17">
        <f t="shared" si="4"/>
        <v>36.475108256172653</v>
      </c>
      <c r="O27" s="17">
        <f t="shared" si="5"/>
        <v>686.81814390137811</v>
      </c>
      <c r="P27" s="17">
        <f t="shared" si="6"/>
        <v>32.827597430555386</v>
      </c>
      <c r="Q27" s="7"/>
    </row>
    <row r="28" spans="1:17" x14ac:dyDescent="0.25">
      <c r="A28" s="15" t="s">
        <v>35</v>
      </c>
      <c r="B28" s="16" t="s">
        <v>36</v>
      </c>
      <c r="C28" s="18" t="s">
        <v>36</v>
      </c>
      <c r="D28" s="16" t="s">
        <v>36</v>
      </c>
      <c r="E28" s="16" t="s">
        <v>36</v>
      </c>
      <c r="F28" s="19">
        <v>16</v>
      </c>
      <c r="G28" s="19">
        <v>11</v>
      </c>
      <c r="H28" s="18">
        <v>0.98199999999999998</v>
      </c>
      <c r="I28" s="18">
        <v>0.96199999999999997</v>
      </c>
      <c r="J28" s="17">
        <f t="shared" si="2"/>
        <v>16.293279022403258</v>
      </c>
      <c r="K28" s="17">
        <f t="shared" si="2"/>
        <v>11.434511434511435</v>
      </c>
      <c r="L28" s="13"/>
      <c r="M28" s="17">
        <f t="shared" si="3"/>
        <v>16.293279022403258</v>
      </c>
      <c r="N28" s="17">
        <f t="shared" si="4"/>
        <v>11.434511434511435</v>
      </c>
      <c r="O28" s="17">
        <f t="shared" si="5"/>
        <v>14.663951120162933</v>
      </c>
      <c r="P28" s="17">
        <f t="shared" si="6"/>
        <v>10.291060291060292</v>
      </c>
      <c r="Q28" s="6"/>
    </row>
    <row r="29" spans="1:17" x14ac:dyDescent="0.25">
      <c r="A29" s="15" t="s">
        <v>37</v>
      </c>
      <c r="B29" s="16">
        <v>1.2729999999999999</v>
      </c>
      <c r="C29" s="18">
        <v>-1.46</v>
      </c>
      <c r="D29" s="16">
        <v>1.2729999999999999</v>
      </c>
      <c r="E29" s="16">
        <v>-4.7050000000000001</v>
      </c>
      <c r="F29" s="17">
        <f t="shared" ref="F29" si="7">EXP(B29*LN($B$22)+C29)*H29</f>
        <v>20.252950728315657</v>
      </c>
      <c r="G29" s="17">
        <f t="shared" ref="G29" si="8">EXP(D29*LN($B$22)+E29)*I29</f>
        <v>0.78922841388129605</v>
      </c>
      <c r="H29" s="18">
        <f>1.46203-(LN($B$22)*0.145712)</f>
        <v>0.94397312326425453</v>
      </c>
      <c r="I29" s="18">
        <f>1.46203-(LN($B$22)*0.145712)</f>
        <v>0.94397312326425453</v>
      </c>
      <c r="J29" s="17">
        <f t="shared" si="2"/>
        <v>21.455007806028473</v>
      </c>
      <c r="K29" s="17">
        <f t="shared" si="2"/>
        <v>0.83607085247527813</v>
      </c>
      <c r="L29" s="13"/>
      <c r="M29" s="17">
        <f t="shared" si="3"/>
        <v>21.455007806028473</v>
      </c>
      <c r="N29" s="17">
        <f t="shared" si="4"/>
        <v>0.83607085247527813</v>
      </c>
      <c r="O29" s="17">
        <f t="shared" si="5"/>
        <v>19.309507025425624</v>
      </c>
      <c r="P29" s="17">
        <f t="shared" si="6"/>
        <v>0.75246376722775032</v>
      </c>
      <c r="Q29" s="6"/>
    </row>
    <row r="30" spans="1:17" x14ac:dyDescent="0.25">
      <c r="A30" s="15" t="s">
        <v>38</v>
      </c>
      <c r="B30" s="16" t="s">
        <v>36</v>
      </c>
      <c r="C30" s="18" t="s">
        <v>36</v>
      </c>
      <c r="D30" s="16" t="s">
        <v>36</v>
      </c>
      <c r="E30" s="16" t="s">
        <v>36</v>
      </c>
      <c r="F30" s="20">
        <v>1.4</v>
      </c>
      <c r="G30" s="17">
        <v>0.77</v>
      </c>
      <c r="H30" s="18">
        <v>0.85</v>
      </c>
      <c r="I30" s="18">
        <v>0.85</v>
      </c>
      <c r="J30" s="17">
        <f t="shared" si="2"/>
        <v>1.6470588235294117</v>
      </c>
      <c r="K30" s="17">
        <f t="shared" si="2"/>
        <v>0.90588235294117647</v>
      </c>
      <c r="M30" s="17">
        <f t="shared" si="3"/>
        <v>1.6470588235294117</v>
      </c>
      <c r="N30" s="17">
        <f t="shared" si="4"/>
        <v>0.90588235294117647</v>
      </c>
      <c r="O30" s="17">
        <f t="shared" si="5"/>
        <v>1.4823529411764707</v>
      </c>
      <c r="P30" s="17">
        <f t="shared" si="6"/>
        <v>0.81529411764705884</v>
      </c>
    </row>
    <row r="31" spans="1:17" x14ac:dyDescent="0.25">
      <c r="A31" s="15" t="s">
        <v>39</v>
      </c>
      <c r="B31" s="21">
        <v>0.84599999999999997</v>
      </c>
      <c r="C31" s="16">
        <v>2.2549999999999999</v>
      </c>
      <c r="D31" s="21">
        <v>0.84599999999999997</v>
      </c>
      <c r="E31" s="16">
        <v>5.8400000000000001E-2</v>
      </c>
      <c r="F31" s="17">
        <f t="shared" ref="F31:F33" si="9">EXP(B31*LN($B$22)+C31)*H31</f>
        <v>192.63986423294588</v>
      </c>
      <c r="G31" s="17">
        <f t="shared" ref="G31" si="10">EXP(D31*LN($B$22)+E31)*I31</f>
        <v>21.396341532754359</v>
      </c>
      <c r="H31" s="18">
        <v>0.998</v>
      </c>
      <c r="I31" s="18">
        <v>0.997</v>
      </c>
      <c r="J31" s="17">
        <f t="shared" si="2"/>
        <v>193.02591606507605</v>
      </c>
      <c r="K31" s="17">
        <f t="shared" si="2"/>
        <v>21.460723703865956</v>
      </c>
      <c r="M31" s="17">
        <f t="shared" si="3"/>
        <v>193.02591606507605</v>
      </c>
      <c r="N31" s="17">
        <f t="shared" si="4"/>
        <v>21.460723703865956</v>
      </c>
      <c r="O31" s="17">
        <f t="shared" si="5"/>
        <v>173.72332445856844</v>
      </c>
      <c r="P31" s="17">
        <f t="shared" si="6"/>
        <v>19.314651333479361</v>
      </c>
    </row>
    <row r="32" spans="1:17" x14ac:dyDescent="0.25">
      <c r="A32" s="15" t="s">
        <v>40</v>
      </c>
      <c r="B32" s="21">
        <v>1.72</v>
      </c>
      <c r="C32" s="16">
        <v>-6.59</v>
      </c>
      <c r="D32" s="21" t="s">
        <v>36</v>
      </c>
      <c r="E32" s="16" t="s">
        <v>36</v>
      </c>
      <c r="F32" s="17">
        <f t="shared" si="9"/>
        <v>0.52870732360563377</v>
      </c>
      <c r="G32" s="20" t="s">
        <v>36</v>
      </c>
      <c r="H32" s="18">
        <v>0.85</v>
      </c>
      <c r="I32" s="18" t="s">
        <v>36</v>
      </c>
      <c r="J32" s="17">
        <f t="shared" si="2"/>
        <v>0.62200861600662793</v>
      </c>
      <c r="K32" s="17" t="s">
        <v>36</v>
      </c>
      <c r="M32" s="17">
        <f t="shared" si="3"/>
        <v>0.62200861600662793</v>
      </c>
      <c r="N32" s="17"/>
      <c r="O32" s="17">
        <f t="shared" si="5"/>
        <v>0.5598077544059652</v>
      </c>
      <c r="P32" s="17"/>
    </row>
    <row r="33" spans="1:16" x14ac:dyDescent="0.25">
      <c r="A33" s="15" t="s">
        <v>41</v>
      </c>
      <c r="B33" s="16">
        <v>0.84730000000000005</v>
      </c>
      <c r="C33" s="21">
        <v>0.88400000000000001</v>
      </c>
      <c r="D33" s="16">
        <v>0.84730000000000005</v>
      </c>
      <c r="E33" s="21">
        <v>0.88400000000000001</v>
      </c>
      <c r="F33" s="17">
        <f t="shared" si="9"/>
        <v>48.144206233208074</v>
      </c>
      <c r="G33" s="17">
        <f t="shared" ref="G33" si="11">EXP(D33*LN($B$22)+E33)*I33</f>
        <v>48.538023871107526</v>
      </c>
      <c r="H33" s="18">
        <v>0.97799999999999998</v>
      </c>
      <c r="I33" s="18">
        <v>0.98599999999999999</v>
      </c>
      <c r="J33" s="17">
        <f t="shared" si="2"/>
        <v>49.22720473743157</v>
      </c>
      <c r="K33" s="17">
        <f t="shared" si="2"/>
        <v>49.22720473743157</v>
      </c>
      <c r="M33" s="17">
        <f t="shared" si="3"/>
        <v>49.22720473743157</v>
      </c>
      <c r="N33" s="17">
        <f t="shared" si="4"/>
        <v>49.22720473743157</v>
      </c>
      <c r="O33" s="17">
        <f t="shared" si="5"/>
        <v>44.304484263688416</v>
      </c>
      <c r="P33" s="17">
        <f>K33*$P$22*0.9</f>
        <v>44.304484263688416</v>
      </c>
    </row>
    <row r="36" spans="1:16" ht="51" customHeight="1" x14ac:dyDescent="0.25">
      <c r="A36" s="8" t="s">
        <v>19</v>
      </c>
      <c r="B36" s="10"/>
      <c r="C36" s="10"/>
      <c r="D36" s="10"/>
      <c r="E36" s="10"/>
      <c r="F36" s="34" t="s">
        <v>42</v>
      </c>
      <c r="G36" s="35"/>
      <c r="H36" s="34" t="s">
        <v>43</v>
      </c>
      <c r="I36" s="35"/>
      <c r="J36" s="34" t="s">
        <v>44</v>
      </c>
      <c r="K36" s="35"/>
    </row>
    <row r="37" spans="1:16" x14ac:dyDescent="0.25">
      <c r="A37" s="9"/>
      <c r="B37" s="22"/>
      <c r="C37" s="22"/>
      <c r="D37" s="22"/>
      <c r="E37" s="22"/>
      <c r="F37" s="11" t="s">
        <v>30</v>
      </c>
      <c r="G37" s="12" t="s">
        <v>31</v>
      </c>
      <c r="H37" s="11" t="s">
        <v>30</v>
      </c>
      <c r="I37" s="12" t="s">
        <v>31</v>
      </c>
      <c r="J37" s="11" t="s">
        <v>30</v>
      </c>
      <c r="K37" s="12" t="s">
        <v>31</v>
      </c>
      <c r="N37" s="23"/>
      <c r="O37" s="23"/>
    </row>
    <row r="38" spans="1:16" x14ac:dyDescent="0.25">
      <c r="A38" s="15" t="s">
        <v>32</v>
      </c>
      <c r="B38" s="16"/>
      <c r="C38" s="16"/>
      <c r="D38" s="16"/>
      <c r="E38" s="16"/>
      <c r="F38" s="20">
        <v>33</v>
      </c>
      <c r="G38" s="20">
        <v>7.9</v>
      </c>
      <c r="H38" s="18">
        <v>0.99399999999999999</v>
      </c>
      <c r="I38" s="18">
        <v>0.99399999999999999</v>
      </c>
      <c r="J38" s="19">
        <f>F38/H38</f>
        <v>33.199195171026155</v>
      </c>
      <c r="K38" s="19">
        <f>G38/I38</f>
        <v>7.9476861167002015</v>
      </c>
      <c r="N38" s="23"/>
      <c r="O38" s="23"/>
    </row>
    <row r="39" spans="1:16" x14ac:dyDescent="0.25">
      <c r="A39" s="15" t="s">
        <v>33</v>
      </c>
      <c r="B39" s="16"/>
      <c r="C39" s="18"/>
      <c r="D39" s="16"/>
      <c r="E39" s="16"/>
      <c r="F39" s="20">
        <v>4.8</v>
      </c>
      <c r="G39" s="20">
        <v>3.1</v>
      </c>
      <c r="H39" s="18">
        <v>0.83</v>
      </c>
      <c r="I39" s="18">
        <v>0.96</v>
      </c>
      <c r="J39" s="19">
        <f>F39/H39</f>
        <v>5.7831325301204819</v>
      </c>
      <c r="K39" s="19">
        <f>G39/I39</f>
        <v>3.229166666666667</v>
      </c>
      <c r="N39" s="23"/>
      <c r="O39" s="23"/>
    </row>
    <row r="40" spans="1:16" x14ac:dyDescent="0.25">
      <c r="A40" s="15" t="s">
        <v>34</v>
      </c>
      <c r="B40" s="16"/>
      <c r="C40" s="18"/>
      <c r="D40" s="16"/>
      <c r="E40" s="16"/>
      <c r="F40" s="20">
        <v>10300</v>
      </c>
      <c r="G40" s="20" t="s">
        <v>36</v>
      </c>
      <c r="H40" s="18" t="s">
        <v>36</v>
      </c>
      <c r="I40" s="18" t="s">
        <v>36</v>
      </c>
      <c r="J40" s="19" t="s">
        <v>36</v>
      </c>
      <c r="K40" s="19" t="s">
        <v>36</v>
      </c>
      <c r="N40" s="23"/>
      <c r="O40" s="23"/>
    </row>
    <row r="41" spans="1:16" x14ac:dyDescent="0.25">
      <c r="A41" s="15" t="s">
        <v>35</v>
      </c>
      <c r="B41" s="16"/>
      <c r="C41" s="18"/>
      <c r="D41" s="16"/>
      <c r="E41" s="16"/>
      <c r="F41" s="20">
        <v>1100</v>
      </c>
      <c r="G41" s="20">
        <v>50</v>
      </c>
      <c r="H41" s="18">
        <v>0.99299999999999999</v>
      </c>
      <c r="I41" s="18">
        <v>0.99299999999999999</v>
      </c>
      <c r="J41" s="19">
        <f t="shared" ref="J41:K45" si="12">F41/H41</f>
        <v>1107.7542799597181</v>
      </c>
      <c r="K41" s="19">
        <f t="shared" si="12"/>
        <v>50.352467270896277</v>
      </c>
      <c r="N41" s="23"/>
      <c r="O41" s="23"/>
    </row>
    <row r="42" spans="1:16" x14ac:dyDescent="0.25">
      <c r="A42" s="15" t="s">
        <v>37</v>
      </c>
      <c r="B42" s="16"/>
      <c r="C42" s="18"/>
      <c r="D42" s="16"/>
      <c r="E42" s="16"/>
      <c r="F42" s="20">
        <v>210</v>
      </c>
      <c r="G42" s="20">
        <v>8.1</v>
      </c>
      <c r="H42" s="18">
        <v>0.95099999999999996</v>
      </c>
      <c r="I42" s="18">
        <v>0.95099999999999996</v>
      </c>
      <c r="J42" s="19">
        <f t="shared" si="12"/>
        <v>220.82018927444796</v>
      </c>
      <c r="K42" s="19">
        <f t="shared" si="12"/>
        <v>8.517350157728707</v>
      </c>
      <c r="N42" s="23"/>
      <c r="O42" s="23"/>
    </row>
    <row r="43" spans="1:16" x14ac:dyDescent="0.25">
      <c r="A43" s="15" t="s">
        <v>38</v>
      </c>
      <c r="B43" s="16"/>
      <c r="C43" s="18"/>
      <c r="D43" s="16"/>
      <c r="E43" s="16"/>
      <c r="F43" s="20">
        <v>1.8</v>
      </c>
      <c r="G43" s="20">
        <v>0.94</v>
      </c>
      <c r="H43" s="18">
        <v>0.85</v>
      </c>
      <c r="I43" s="18">
        <v>0.85</v>
      </c>
      <c r="J43" s="19">
        <f t="shared" si="12"/>
        <v>2.1176470588235294</v>
      </c>
      <c r="K43" s="19">
        <f t="shared" si="12"/>
        <v>1.1058823529411765</v>
      </c>
      <c r="N43" s="23"/>
      <c r="O43" s="23"/>
    </row>
    <row r="44" spans="1:16" x14ac:dyDescent="0.25">
      <c r="A44" s="15" t="s">
        <v>39</v>
      </c>
      <c r="B44" s="21"/>
      <c r="C44" s="16"/>
      <c r="D44" s="21"/>
      <c r="E44" s="16"/>
      <c r="F44" s="20">
        <v>74</v>
      </c>
      <c r="G44" s="20">
        <v>8.1999999999999993</v>
      </c>
      <c r="H44" s="18">
        <v>0.99</v>
      </c>
      <c r="I44" s="18">
        <v>0.99</v>
      </c>
      <c r="J44" s="19">
        <f t="shared" si="12"/>
        <v>74.747474747474755</v>
      </c>
      <c r="K44" s="19">
        <f t="shared" si="12"/>
        <v>8.282828282828282</v>
      </c>
      <c r="N44" s="23"/>
      <c r="O44" s="23"/>
    </row>
    <row r="45" spans="1:16" x14ac:dyDescent="0.25">
      <c r="A45" s="15" t="s">
        <v>45</v>
      </c>
      <c r="B45" s="21"/>
      <c r="C45" s="16"/>
      <c r="D45" s="21"/>
      <c r="E45" s="16"/>
      <c r="F45" s="20">
        <v>290</v>
      </c>
      <c r="G45" s="20">
        <v>71</v>
      </c>
      <c r="H45" s="18">
        <v>0.998</v>
      </c>
      <c r="I45" s="18">
        <v>0.998</v>
      </c>
      <c r="J45" s="19">
        <f t="shared" si="12"/>
        <v>290.58116232464931</v>
      </c>
      <c r="K45" s="19">
        <f t="shared" si="12"/>
        <v>71.142284569138283</v>
      </c>
      <c r="N45" s="23"/>
      <c r="O45" s="23"/>
    </row>
    <row r="46" spans="1:16" x14ac:dyDescent="0.25">
      <c r="A46" s="15" t="s">
        <v>40</v>
      </c>
      <c r="B46" s="21"/>
      <c r="C46" s="16"/>
      <c r="D46" s="21"/>
      <c r="E46" s="16"/>
      <c r="F46" s="20">
        <v>1.9</v>
      </c>
      <c r="G46" s="20" t="s">
        <v>36</v>
      </c>
      <c r="H46" s="18">
        <v>0.85</v>
      </c>
      <c r="I46" s="18" t="s">
        <v>36</v>
      </c>
      <c r="J46" s="19">
        <f>F46/H46</f>
        <v>2.2352941176470589</v>
      </c>
      <c r="K46" s="19" t="s">
        <v>36</v>
      </c>
    </row>
    <row r="47" spans="1:16" x14ac:dyDescent="0.25">
      <c r="A47" s="15" t="s">
        <v>41</v>
      </c>
      <c r="B47" s="16"/>
      <c r="C47" s="21"/>
      <c r="D47" s="16"/>
      <c r="E47" s="21"/>
      <c r="F47" s="20">
        <v>90</v>
      </c>
      <c r="G47" s="20">
        <v>81</v>
      </c>
      <c r="H47" s="18">
        <v>0.94599999999999995</v>
      </c>
      <c r="I47" s="18">
        <v>0.94599999999999995</v>
      </c>
      <c r="J47" s="19">
        <f>F47/H47</f>
        <v>95.137420718816074</v>
      </c>
      <c r="K47" s="19">
        <f>G47/I47</f>
        <v>85.623678646934465</v>
      </c>
    </row>
    <row r="49" ht="11.1" customHeight="1" x14ac:dyDescent="0.25"/>
  </sheetData>
  <mergeCells count="14">
    <mergeCell ref="F36:G36"/>
    <mergeCell ref="H36:I36"/>
    <mergeCell ref="J36:K36"/>
    <mergeCell ref="A1:K1"/>
    <mergeCell ref="A3:K5"/>
    <mergeCell ref="M18:Q20"/>
    <mergeCell ref="A21:A22"/>
    <mergeCell ref="M21:O22"/>
    <mergeCell ref="B23:E23"/>
    <mergeCell ref="F23:G23"/>
    <mergeCell ref="H23:I23"/>
    <mergeCell ref="J23:K23"/>
    <mergeCell ref="M23:N23"/>
    <mergeCell ref="O23:P23"/>
  </mergeCells>
  <conditionalFormatting sqref="Q22:Q29">
    <cfRule type="expression" dxfId="1" priority="1">
      <formula>Q22&gt;J22</formula>
    </cfRule>
    <cfRule type="expression" dxfId="0" priority="2">
      <formula>Q22&gt;K22</formula>
    </cfRule>
  </conditionalFormatting>
  <hyperlinks>
    <hyperlink ref="A11" r:id="rId1" location="a" display="https://www.epa.gov/wqc/national-recommended-water-quality-criteria-aquatic-life-criteria-table - a" xr:uid="{7D58215B-4D33-421F-A128-64E4BCD3C8A0}"/>
    <hyperlink ref="A7" r:id="rId2" xr:uid="{BA0E6DBE-2AA9-4A70-9F09-4917215FB6DC}"/>
    <hyperlink ref="A17" r:id="rId3" location="a" display="https://www.epa.gov/wqc/national-recommended-water-quality-criteria-aquatic-life-criteria-table - a" xr:uid="{70A0926B-05FF-4EA0-A530-C0312C152A6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EPA Calculator to Calculate Hardness-Dependent Criteria and Translate Dissolved Criteria to Total Recoverable Metals Limits</dc:title>
  <dc:subject/>
  <dc:creator>Gaito, Danielle</dc:creator>
  <cp:keywords>Total Recoverable Metals Limits</cp:keywords>
  <dc:description/>
  <cp:lastModifiedBy>Ng, Jun</cp:lastModifiedBy>
  <cp:revision/>
  <dcterms:created xsi:type="dcterms:W3CDTF">2023-09-11T18:41:18Z</dcterms:created>
  <dcterms:modified xsi:type="dcterms:W3CDTF">2023-09-20T18:49:52Z</dcterms:modified>
  <cp:category/>
  <cp:contentStatus/>
</cp:coreProperties>
</file>