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usepa-my.sharepoint.com/personal/king_melanie_epa_gov/Documents/Desktop/"/>
    </mc:Choice>
  </mc:AlternateContent>
  <xr:revisionPtr revIDLastSave="47" documentId="8_{B8E84099-4707-4865-9319-4E9BD2B6AE37}" xr6:coauthVersionLast="47" xr6:coauthVersionMax="47" xr10:uidLastSave="{D3170026-208D-4C64-8476-D67F1052E348}"/>
  <bookViews>
    <workbookView xWindow="-120" yWindow="-120" windowWidth="19440" windowHeight="14880" xr2:uid="{83853055-79D9-44BD-A109-E145CD8EC203}"/>
  </bookViews>
  <sheets>
    <sheet name="YYYY Turbine Units" sheetId="1" r:id="rId1"/>
    <sheet name="Sheet1" sheetId="8" r:id="rId2"/>
    <sheet name="Removed" sheetId="10" state="hidden" r:id="rId3"/>
    <sheet name="Turbine_Counts" sheetId="3" state="hidden" r:id="rId4"/>
    <sheet name="Facility_Counts" sheetId="5" state="hidden" r:id="rId5"/>
    <sheet name="Tables_1&amp;2" sheetId="4" state="hidden" r:id="rId6"/>
    <sheet name="Testing_Groups" sheetId="9" state="hidden" r:id="rId7"/>
  </sheets>
  <definedNames>
    <definedName name="_xlnm._FilterDatabase" localSheetId="2" hidden="1">Removed!$A$1:$AV$64</definedName>
    <definedName name="_xlnm._FilterDatabase" localSheetId="6" hidden="1">Testing_Groups!$A$1:$BK$137</definedName>
    <definedName name="_xlnm._FilterDatabase" localSheetId="0" hidden="1">'YYYY Turbine Units'!$A$1:$AP$1050</definedName>
    <definedName name="ATAG_MOD_FILE_FORMAT_20170125">#REF!</definedName>
    <definedName name="Turbines_DataPull_for_ModFile_2017041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050" i="1" l="1"/>
  <c r="X1021" i="1"/>
  <c r="AB1051" i="1"/>
  <c r="X352" i="1"/>
  <c r="X353" i="1"/>
  <c r="X351" i="1"/>
  <c r="X338" i="1"/>
  <c r="X342" i="1"/>
  <c r="X343" i="1"/>
  <c r="X344" i="1"/>
  <c r="X345" i="1"/>
  <c r="X346" i="1"/>
  <c r="X347" i="1"/>
  <c r="X348" i="1"/>
  <c r="X349" i="1"/>
  <c r="X339" i="1"/>
  <c r="X340" i="1"/>
  <c r="X337" i="1"/>
  <c r="AF784" i="1" l="1" a="1"/>
  <c r="AF784" i="1" s="1"/>
  <c r="X784" i="1"/>
  <c r="AF104" i="1" l="1" a="1"/>
  <c r="AF104" i="1" s="1"/>
  <c r="X104" i="1"/>
  <c r="AF103" i="1" a="1"/>
  <c r="AF103" i="1" s="1"/>
  <c r="X103" i="1"/>
  <c r="AF102" i="1" a="1"/>
  <c r="AF102" i="1" s="1"/>
  <c r="X102" i="1"/>
  <c r="AF101" i="1" a="1"/>
  <c r="AF101" i="1" s="1"/>
  <c r="X101" i="1"/>
  <c r="AF100" i="1" a="1"/>
  <c r="AF100" i="1" s="1"/>
  <c r="X100" i="1"/>
  <c r="AF99" i="1" a="1"/>
  <c r="AF99" i="1" s="1"/>
  <c r="X99" i="1"/>
  <c r="AF98" i="1" a="1"/>
  <c r="AF98" i="1" s="1"/>
  <c r="X98" i="1"/>
  <c r="AF97" i="1" a="1"/>
  <c r="AF97" i="1" s="1"/>
  <c r="X97" i="1"/>
  <c r="AF96" i="1" a="1"/>
  <c r="AF96" i="1" s="1"/>
  <c r="X96" i="1"/>
  <c r="AF95" i="1" a="1"/>
  <c r="AF95" i="1" s="1"/>
  <c r="X95" i="1"/>
  <c r="AF94" i="1" a="1"/>
  <c r="AF94" i="1" s="1"/>
  <c r="X94" i="1"/>
  <c r="AF93" i="1" a="1"/>
  <c r="AF93" i="1" s="1"/>
  <c r="X93" i="1"/>
  <c r="AF92" i="1" a="1"/>
  <c r="AF92" i="1" s="1"/>
  <c r="X92" i="1"/>
  <c r="AF91" i="1" a="1"/>
  <c r="AF91" i="1" s="1"/>
  <c r="X91" i="1"/>
  <c r="AF105" i="1" a="1"/>
  <c r="AF105" i="1" s="1"/>
  <c r="X105" i="1"/>
  <c r="X276" i="1"/>
  <c r="X403" i="1"/>
  <c r="X402" i="1"/>
  <c r="AO872" i="1" l="1"/>
  <c r="AN872" i="1"/>
  <c r="AF74" i="1" l="1" a="1"/>
  <c r="AF74" i="1" s="1"/>
  <c r="AF762" i="1" a="1"/>
  <c r="AF762" i="1" s="1"/>
  <c r="AF770" i="1" a="1"/>
  <c r="AF770" i="1" s="1"/>
  <c r="AF769" i="1" a="1"/>
  <c r="AF769" i="1" s="1"/>
  <c r="AF768" i="1" a="1"/>
  <c r="AF768" i="1" s="1"/>
  <c r="AF767" i="1" a="1"/>
  <c r="AF767" i="1" s="1"/>
  <c r="AF766" i="1" a="1"/>
  <c r="AF766" i="1" s="1"/>
  <c r="AF765" i="1" a="1"/>
  <c r="AF765" i="1" s="1"/>
  <c r="AF764" i="1" a="1"/>
  <c r="AF764" i="1" s="1"/>
  <c r="AF763" i="1" a="1"/>
  <c r="AF763" i="1" s="1"/>
  <c r="AF761" i="1" a="1"/>
  <c r="AF761" i="1" s="1"/>
  <c r="X894" i="1" l="1"/>
  <c r="X893" i="1"/>
  <c r="X892" i="1"/>
  <c r="X891" i="1"/>
  <c r="X908" i="1"/>
  <c r="X906" i="1"/>
  <c r="X957" i="1"/>
  <c r="X953" i="1"/>
  <c r="X952" i="1"/>
  <c r="X951" i="1"/>
  <c r="X950" i="1"/>
  <c r="X1020" i="1"/>
  <c r="X1019" i="1"/>
  <c r="X973" i="1"/>
  <c r="X974" i="1"/>
  <c r="X972" i="1"/>
  <c r="X971" i="1"/>
  <c r="X970" i="1"/>
  <c r="X969" i="1"/>
  <c r="X968" i="1"/>
  <c r="X967" i="1"/>
  <c r="X966" i="1"/>
  <c r="X1018" i="1"/>
  <c r="X1017" i="1"/>
  <c r="X1016" i="1"/>
  <c r="X1015" i="1"/>
  <c r="X1014" i="1"/>
  <c r="X1013" i="1"/>
  <c r="X1012" i="1"/>
  <c r="X1011" i="1"/>
  <c r="X1010" i="1"/>
  <c r="X1006" i="1"/>
  <c r="X1005" i="1"/>
  <c r="X1004" i="1"/>
  <c r="X1003" i="1"/>
  <c r="X1002" i="1"/>
  <c r="X1001" i="1"/>
  <c r="X1000" i="1"/>
  <c r="X999" i="1"/>
  <c r="X998" i="1"/>
  <c r="X997" i="1"/>
  <c r="X996" i="1"/>
  <c r="X995" i="1"/>
  <c r="X994" i="1"/>
  <c r="X993" i="1"/>
  <c r="X992" i="1"/>
  <c r="X991" i="1"/>
  <c r="X990" i="1"/>
  <c r="X989" i="1"/>
  <c r="X988" i="1"/>
  <c r="X987" i="1"/>
  <c r="X986" i="1"/>
  <c r="X985" i="1"/>
  <c r="X981" i="1"/>
  <c r="X982" i="1"/>
  <c r="X980" i="1"/>
  <c r="X979" i="1"/>
  <c r="X978" i="1"/>
  <c r="X977" i="1"/>
  <c r="X984" i="1"/>
  <c r="X983" i="1"/>
  <c r="X976" i="1" l="1"/>
  <c r="X975" i="1"/>
  <c r="X964" i="1"/>
  <c r="X963" i="1"/>
  <c r="X962" i="1"/>
  <c r="X961" i="1"/>
  <c r="X960" i="1"/>
  <c r="X959" i="1"/>
  <c r="X958" i="1"/>
  <c r="X965" i="1"/>
  <c r="X956" i="1"/>
  <c r="X117" i="1" l="1"/>
  <c r="X116" i="1"/>
  <c r="X115" i="1"/>
  <c r="X949" i="1" l="1"/>
  <c r="X431" i="1"/>
  <c r="X430" i="1"/>
  <c r="AC76" i="10" a="1"/>
  <c r="AC76" i="10" s="1"/>
  <c r="AC75" i="10" a="1"/>
  <c r="AC75" i="10" s="1"/>
  <c r="U75" i="10"/>
  <c r="AC74" i="10" a="1"/>
  <c r="AC74" i="10" s="1"/>
  <c r="U74" i="10"/>
  <c r="U72" i="10"/>
  <c r="AC72" i="10" a="1"/>
  <c r="AC72" i="10" s="1"/>
  <c r="U73" i="10"/>
  <c r="AC73" i="10" a="1"/>
  <c r="AC73" i="10" s="1"/>
  <c r="AC71" i="10" a="1"/>
  <c r="AC71" i="10" s="1"/>
  <c r="U71" i="10"/>
  <c r="AC70" i="10" a="1"/>
  <c r="AC70" i="10" s="1"/>
  <c r="U70" i="10"/>
  <c r="AC69" i="10" a="1"/>
  <c r="AC69" i="10" s="1"/>
  <c r="U69" i="10"/>
  <c r="AC68" i="10" a="1"/>
  <c r="AC68" i="10" s="1"/>
  <c r="U68" i="10"/>
  <c r="AC67" i="10" a="1"/>
  <c r="AC67" i="10" s="1"/>
  <c r="U67" i="10"/>
  <c r="AC66" i="10" a="1"/>
  <c r="AC66" i="10" s="1"/>
  <c r="U66" i="10"/>
  <c r="AC65" i="10" a="1"/>
  <c r="AC65" i="10" s="1"/>
  <c r="U65" i="10"/>
  <c r="AC64" i="10" a="1"/>
  <c r="AC64" i="10" s="1"/>
  <c r="U64" i="10"/>
  <c r="AC63" i="10" a="1"/>
  <c r="AC63" i="10" s="1"/>
  <c r="U63" i="10"/>
  <c r="AC62" i="10" a="1"/>
  <c r="AC62" i="10" s="1"/>
  <c r="U62" i="10"/>
  <c r="AC61" i="10" a="1"/>
  <c r="AC61" i="10" s="1"/>
  <c r="U61" i="10"/>
  <c r="AC60" i="10" a="1"/>
  <c r="AC60" i="10" s="1"/>
  <c r="U60" i="10"/>
  <c r="AC59" i="10" a="1"/>
  <c r="AC59" i="10" s="1"/>
  <c r="U59" i="10"/>
  <c r="AC58" i="10" a="1"/>
  <c r="AC58" i="10" s="1"/>
  <c r="U58" i="10"/>
  <c r="AC57" i="10" a="1"/>
  <c r="AC57" i="10" s="1"/>
  <c r="U57" i="10"/>
  <c r="AC56" i="10" a="1"/>
  <c r="AC56" i="10" s="1"/>
  <c r="U56" i="10"/>
  <c r="AC55" i="10" a="1"/>
  <c r="AC55" i="10" s="1"/>
  <c r="U55" i="10"/>
  <c r="AC54" i="10" a="1"/>
  <c r="AC54" i="10" s="1"/>
  <c r="U54" i="10"/>
  <c r="X898" i="1"/>
  <c r="X897" i="1" l="1"/>
  <c r="X883" i="1" l="1"/>
  <c r="X882" i="1"/>
  <c r="X881" i="1"/>
  <c r="X880" i="1"/>
  <c r="AF88" i="1" l="1" a="1"/>
  <c r="AF88" i="1" s="1"/>
  <c r="X88" i="1"/>
  <c r="AC49" i="10" a="1"/>
  <c r="AC49" i="10" s="1"/>
  <c r="U49" i="10"/>
  <c r="AC48" i="10" a="1"/>
  <c r="AC48" i="10" s="1"/>
  <c r="U48" i="10"/>
  <c r="AC47" i="10" a="1"/>
  <c r="AC47" i="10" s="1"/>
  <c r="AC46" i="10" a="1"/>
  <c r="AC46" i="10" s="1"/>
  <c r="AC45" i="10" a="1"/>
  <c r="AC45" i="10" s="1"/>
  <c r="U45" i="10"/>
  <c r="AC44" i="10" a="1"/>
  <c r="AC44" i="10" s="1"/>
  <c r="U44" i="10"/>
  <c r="AC43" i="10" a="1"/>
  <c r="AC43" i="10" s="1"/>
  <c r="U43" i="10"/>
  <c r="AC42" i="10" a="1"/>
  <c r="AC42" i="10" s="1"/>
  <c r="U42" i="10"/>
  <c r="AC41" i="10" a="1"/>
  <c r="AC41" i="10" s="1"/>
  <c r="U41" i="10"/>
  <c r="AC40" i="10" a="1"/>
  <c r="AC40" i="10" s="1"/>
  <c r="U40" i="10"/>
  <c r="AC39" i="10" a="1"/>
  <c r="AC39" i="10" s="1"/>
  <c r="U39" i="10"/>
  <c r="AC38" i="10" a="1"/>
  <c r="AC38" i="10" s="1"/>
  <c r="U38" i="10"/>
  <c r="AC37" i="10" a="1"/>
  <c r="AC37" i="10" s="1"/>
  <c r="U37" i="10"/>
  <c r="AC36" i="10" a="1"/>
  <c r="AC36" i="10" s="1"/>
  <c r="U36" i="10"/>
  <c r="AC35" i="10" a="1"/>
  <c r="AC35" i="10" s="1"/>
  <c r="U35" i="10"/>
  <c r="AC34" i="10" a="1"/>
  <c r="AC34" i="10" s="1"/>
  <c r="U34" i="10"/>
  <c r="AC33" i="10" a="1"/>
  <c r="AC33" i="10" s="1"/>
  <c r="U33" i="10"/>
  <c r="AC32" i="10" a="1"/>
  <c r="AC32" i="10" s="1"/>
  <c r="U32" i="10"/>
  <c r="AC31" i="10" a="1"/>
  <c r="AC31" i="10" s="1"/>
  <c r="U31" i="10"/>
  <c r="AC30" i="10" a="1"/>
  <c r="AC30" i="10" s="1"/>
  <c r="U30" i="10"/>
  <c r="AC29" i="10" a="1"/>
  <c r="AC29" i="10" s="1"/>
  <c r="U29" i="10"/>
  <c r="AC28" i="10" a="1"/>
  <c r="AC28" i="10" s="1"/>
  <c r="U28" i="10"/>
  <c r="AC27" i="10" a="1"/>
  <c r="AC27" i="10" s="1"/>
  <c r="U27" i="10"/>
  <c r="AC26" i="10" a="1"/>
  <c r="AC26" i="10" s="1"/>
  <c r="U26" i="10"/>
  <c r="AC25" i="10" a="1"/>
  <c r="AC25" i="10" s="1"/>
  <c r="U25" i="10"/>
  <c r="AC24" i="10" a="1"/>
  <c r="AC24" i="10" s="1"/>
  <c r="U24" i="10"/>
  <c r="AC23" i="10" a="1"/>
  <c r="AC23" i="10" s="1"/>
  <c r="U23" i="10"/>
  <c r="X863" i="1"/>
  <c r="X862" i="1"/>
  <c r="X861" i="1"/>
  <c r="X860" i="1"/>
  <c r="X859" i="1"/>
  <c r="X858" i="1"/>
  <c r="X503" i="1"/>
  <c r="X502" i="1"/>
  <c r="Y206" i="1"/>
  <c r="Y205" i="1"/>
  <c r="Y204" i="1"/>
  <c r="Y203" i="1"/>
  <c r="AF23" i="1" a="1"/>
  <c r="AF23" i="1" s="1"/>
  <c r="AC22" i="10" a="1"/>
  <c r="AC22" i="10" s="1"/>
  <c r="U22" i="10"/>
  <c r="AC21" i="10" a="1"/>
  <c r="AC21" i="10" s="1"/>
  <c r="U21" i="10"/>
  <c r="AC20" i="10" a="1"/>
  <c r="AC20" i="10" s="1"/>
  <c r="U20" i="10"/>
  <c r="AC19" i="10" a="1"/>
  <c r="AC19" i="10" s="1"/>
  <c r="U19" i="10"/>
  <c r="X855" i="1"/>
  <c r="X854" i="1"/>
  <c r="X853" i="1"/>
  <c r="X852" i="1"/>
  <c r="X851" i="1"/>
  <c r="X850" i="1" l="1"/>
  <c r="X458" i="1"/>
  <c r="BH160" i="9"/>
  <c r="BG160" i="9"/>
  <c r="BF160" i="9"/>
  <c r="BH150" i="9"/>
  <c r="BG150" i="9"/>
  <c r="BF150" i="9"/>
  <c r="BH149" i="9"/>
  <c r="BG149" i="9"/>
  <c r="BF149" i="9"/>
  <c r="BH148" i="9"/>
  <c r="BG148" i="9"/>
  <c r="BF148" i="9"/>
  <c r="BH159" i="9"/>
  <c r="BG159" i="9"/>
  <c r="BF159" i="9"/>
  <c r="BH158" i="9"/>
  <c r="BG158" i="9"/>
  <c r="BF158" i="9"/>
  <c r="BH157" i="9"/>
  <c r="BG157" i="9"/>
  <c r="BF157" i="9"/>
  <c r="BH156" i="9"/>
  <c r="BG156" i="9"/>
  <c r="BF156" i="9"/>
  <c r="BH155" i="9"/>
  <c r="BG155" i="9"/>
  <c r="BF155" i="9"/>
  <c r="BH154" i="9"/>
  <c r="BG154" i="9"/>
  <c r="BF154" i="9"/>
  <c r="BH147" i="9"/>
  <c r="BG147" i="9"/>
  <c r="BF147" i="9"/>
  <c r="BH162" i="9"/>
  <c r="BG162" i="9"/>
  <c r="BF162" i="9"/>
  <c r="BH146" i="9"/>
  <c r="BG146" i="9"/>
  <c r="BF146" i="9"/>
  <c r="BH145" i="9"/>
  <c r="BG145" i="9"/>
  <c r="BF145" i="9"/>
  <c r="BH144" i="9"/>
  <c r="BG144" i="9"/>
  <c r="BF144" i="9"/>
  <c r="BH143" i="9"/>
  <c r="BG143" i="9"/>
  <c r="BF143" i="9"/>
  <c r="AC18" i="10" a="1"/>
  <c r="AC18" i="10" s="1"/>
  <c r="U18" i="10"/>
  <c r="B16" i="8"/>
  <c r="B15" i="8"/>
  <c r="B14" i="8"/>
  <c r="B13" i="8"/>
  <c r="AC17" i="10" a="1"/>
  <c r="AC17" i="10" s="1"/>
  <c r="U17" i="10"/>
  <c r="AC16" i="10" a="1"/>
  <c r="AC16" i="10" s="1"/>
  <c r="U16" i="10"/>
  <c r="AC15" i="10" a="1"/>
  <c r="AC15" i="10" s="1"/>
  <c r="U15" i="10"/>
  <c r="AC14" i="10" a="1"/>
  <c r="AC14" i="10" s="1"/>
  <c r="U14" i="10"/>
  <c r="AC13" i="10" a="1"/>
  <c r="AC13" i="10" s="1"/>
  <c r="U13" i="10"/>
  <c r="AC12" i="10" a="1"/>
  <c r="AC12" i="10" s="1"/>
  <c r="U12" i="10"/>
  <c r="AC11" i="10" a="1"/>
  <c r="AC11" i="10" s="1"/>
  <c r="U11" i="10"/>
  <c r="AC10" i="10" a="1"/>
  <c r="AC10" i="10" s="1"/>
  <c r="AC9" i="10" a="1"/>
  <c r="AC9" i="10" s="1"/>
  <c r="AC8" i="10" a="1"/>
  <c r="AC8" i="10" s="1"/>
  <c r="AC7" i="10" a="1"/>
  <c r="AC7" i="10" s="1"/>
  <c r="AC6" i="10" a="1"/>
  <c r="AC6" i="10" s="1"/>
  <c r="AC5" i="10" a="1"/>
  <c r="AC5" i="10" s="1"/>
  <c r="AC4" i="10" a="1"/>
  <c r="AC4" i="10" s="1"/>
  <c r="U4" i="10"/>
  <c r="AC3" i="10" a="1"/>
  <c r="AC3" i="10" s="1"/>
  <c r="U3" i="10"/>
  <c r="X624" i="1"/>
  <c r="X623" i="1"/>
  <c r="X622" i="1"/>
  <c r="X621" i="1"/>
  <c r="AC2" i="10" l="1" a="1"/>
  <c r="AC2" i="10" s="1"/>
  <c r="U2" i="10"/>
  <c r="B24" i="8" l="1"/>
  <c r="B25" i="8"/>
  <c r="C25" i="8" s="1"/>
  <c r="B26" i="8"/>
  <c r="B27" i="8"/>
  <c r="B28" i="8"/>
  <c r="B29" i="8"/>
  <c r="B30" i="8"/>
  <c r="B31" i="8"/>
  <c r="B23" i="8"/>
  <c r="X843" i="1"/>
  <c r="X842" i="1"/>
  <c r="X841" i="1"/>
  <c r="X849" i="1"/>
  <c r="X848" i="1"/>
  <c r="X845" i="1"/>
  <c r="X839" i="1"/>
  <c r="X838" i="1"/>
  <c r="X837" i="1"/>
  <c r="X844" i="1"/>
  <c r="X847" i="1"/>
  <c r="X846" i="1"/>
  <c r="X840" i="1"/>
  <c r="X831" i="1"/>
  <c r="X830" i="1"/>
  <c r="X829" i="1"/>
  <c r="X827" i="1"/>
  <c r="X826" i="1"/>
  <c r="X825" i="1"/>
  <c r="X824" i="1"/>
  <c r="X823" i="1"/>
  <c r="X832" i="1"/>
  <c r="X828" i="1"/>
  <c r="AF815" i="1" a="1"/>
  <c r="AF815" i="1" s="1"/>
  <c r="AF814" i="1" a="1"/>
  <c r="AF814" i="1" s="1"/>
  <c r="AF817" i="1" a="1"/>
  <c r="AF817" i="1" s="1"/>
  <c r="AF816" i="1" a="1"/>
  <c r="AF816" i="1" s="1"/>
  <c r="AF818" i="1" a="1"/>
  <c r="AF818" i="1" s="1"/>
  <c r="AB9" i="9"/>
  <c r="AF813" i="1" a="1"/>
  <c r="AF813" i="1" s="1"/>
  <c r="AF812" i="1" a="1"/>
  <c r="AF812" i="1" s="1"/>
  <c r="AF811" i="1" a="1"/>
  <c r="AF811" i="1" s="1"/>
  <c r="AF810" i="1" a="1"/>
  <c r="AF810" i="1" s="1"/>
  <c r="AF809" i="1" a="1"/>
  <c r="AF809" i="1" s="1"/>
  <c r="AF808" i="1" a="1"/>
  <c r="AF808" i="1" s="1"/>
  <c r="AF807" i="1" a="1"/>
  <c r="AF807" i="1" s="1"/>
  <c r="AF806" i="1" a="1"/>
  <c r="AF806" i="1" s="1"/>
  <c r="AF805" i="1" a="1"/>
  <c r="AF805" i="1" s="1"/>
  <c r="AF804" i="1" a="1"/>
  <c r="AF804" i="1" s="1"/>
  <c r="AF639" i="1" a="1"/>
  <c r="AF639" i="1" s="1"/>
  <c r="AF638" i="1" a="1"/>
  <c r="AF638" i="1" s="1"/>
  <c r="BH41" i="9"/>
  <c r="BH40" i="9"/>
  <c r="BH39" i="9"/>
  <c r="BH38" i="9"/>
  <c r="BH37" i="9"/>
  <c r="BH36" i="9"/>
  <c r="BH35" i="9"/>
  <c r="BH34" i="9"/>
  <c r="BG35" i="9"/>
  <c r="BF35" i="9"/>
  <c r="BG34" i="9"/>
  <c r="BF34" i="9"/>
  <c r="BF41" i="9"/>
  <c r="BF40" i="9"/>
  <c r="BF39" i="9"/>
  <c r="BF38" i="9"/>
  <c r="BF37" i="9"/>
  <c r="BF36" i="9"/>
  <c r="BG41" i="9"/>
  <c r="BG40" i="9"/>
  <c r="BG39" i="9"/>
  <c r="BG38" i="9"/>
  <c r="BG37" i="9"/>
  <c r="BG36" i="9"/>
  <c r="BH137" i="9" l="1"/>
  <c r="BG137" i="9"/>
  <c r="BF137" i="9"/>
  <c r="BH136" i="9"/>
  <c r="BG136" i="9"/>
  <c r="BF136" i="9"/>
  <c r="BH135" i="9"/>
  <c r="BG135" i="9"/>
  <c r="BF135" i="9"/>
  <c r="BH134" i="9"/>
  <c r="BG134" i="9"/>
  <c r="BF134" i="9"/>
  <c r="BH133" i="9"/>
  <c r="BG133" i="9"/>
  <c r="BF133" i="9"/>
  <c r="BH132" i="9"/>
  <c r="BG132" i="9"/>
  <c r="BF132" i="9"/>
  <c r="BH131" i="9"/>
  <c r="BG131" i="9"/>
  <c r="BF131" i="9"/>
  <c r="BH130" i="9"/>
  <c r="BG130" i="9"/>
  <c r="BF130" i="9"/>
  <c r="BH129" i="9"/>
  <c r="BG129" i="9"/>
  <c r="BF129" i="9"/>
  <c r="BH128" i="9"/>
  <c r="BG128" i="9"/>
  <c r="BF128" i="9"/>
  <c r="BH127" i="9"/>
  <c r="BG127" i="9"/>
  <c r="BF127" i="9"/>
  <c r="BH126" i="9"/>
  <c r="BG126" i="9"/>
  <c r="BF126" i="9"/>
  <c r="BH125" i="9"/>
  <c r="BG125" i="9"/>
  <c r="BF125" i="9"/>
  <c r="BH124" i="9"/>
  <c r="BG124" i="9"/>
  <c r="BF124" i="9"/>
  <c r="BH123" i="9"/>
  <c r="BG123" i="9"/>
  <c r="BF123" i="9"/>
  <c r="BH122" i="9"/>
  <c r="BG122" i="9"/>
  <c r="BF122" i="9"/>
  <c r="BH121" i="9"/>
  <c r="BG121" i="9"/>
  <c r="BF121" i="9"/>
  <c r="AJ121" i="9" a="1"/>
  <c r="AJ121" i="9" s="1"/>
  <c r="AB121" i="9"/>
  <c r="BH120" i="9"/>
  <c r="BG120" i="9"/>
  <c r="BF120" i="9"/>
  <c r="AJ120" i="9" a="1"/>
  <c r="AJ120" i="9" s="1"/>
  <c r="AB120" i="9"/>
  <c r="BH119" i="9"/>
  <c r="BG119" i="9"/>
  <c r="BF119" i="9"/>
  <c r="AJ119" i="9" a="1"/>
  <c r="AJ119" i="9" s="1"/>
  <c r="AB119" i="9"/>
  <c r="BH118" i="9"/>
  <c r="BG118" i="9"/>
  <c r="BF118" i="9"/>
  <c r="AJ118" i="9" a="1"/>
  <c r="AJ118" i="9" s="1"/>
  <c r="AB118" i="9"/>
  <c r="BH117" i="9"/>
  <c r="BG117" i="9"/>
  <c r="BF117" i="9"/>
  <c r="AJ117" i="9" a="1"/>
  <c r="AJ117" i="9" s="1"/>
  <c r="AB117" i="9"/>
  <c r="BH116" i="9"/>
  <c r="BG116" i="9"/>
  <c r="BF116" i="9"/>
  <c r="BE116" i="9"/>
  <c r="BH115" i="9"/>
  <c r="BG115" i="9"/>
  <c r="BF115" i="9"/>
  <c r="BE115" i="9"/>
  <c r="BH114" i="9"/>
  <c r="BG114" i="9"/>
  <c r="BF114" i="9"/>
  <c r="BH113" i="9"/>
  <c r="BG113" i="9"/>
  <c r="BF113" i="9"/>
  <c r="BH112" i="9"/>
  <c r="BG112" i="9"/>
  <c r="BF112" i="9"/>
  <c r="BH111" i="9"/>
  <c r="BG111" i="9"/>
  <c r="BF111" i="9"/>
  <c r="BE111" i="9"/>
  <c r="BH110" i="9"/>
  <c r="BG110" i="9"/>
  <c r="BF110" i="9"/>
  <c r="BE110" i="9"/>
  <c r="BH109" i="9"/>
  <c r="BG109" i="9"/>
  <c r="BF109" i="9"/>
  <c r="BH108" i="9"/>
  <c r="BG108" i="9"/>
  <c r="BF108" i="9"/>
  <c r="BH107" i="9"/>
  <c r="BG107" i="9"/>
  <c r="BF107" i="9"/>
  <c r="BH106" i="9"/>
  <c r="BG106" i="9"/>
  <c r="BF106" i="9"/>
  <c r="BE106" i="9"/>
  <c r="AJ106" i="9" a="1"/>
  <c r="AJ106" i="9" s="1"/>
  <c r="AB106" i="9"/>
  <c r="BH105" i="9"/>
  <c r="BG105" i="9"/>
  <c r="BF105" i="9"/>
  <c r="BE105" i="9"/>
  <c r="AJ105" i="9" a="1"/>
  <c r="AJ105" i="9" s="1"/>
  <c r="AB105" i="9"/>
  <c r="BH104" i="9"/>
  <c r="BG104" i="9"/>
  <c r="BF104" i="9"/>
  <c r="BE104" i="9"/>
  <c r="AJ104" i="9" a="1"/>
  <c r="AJ104" i="9" s="1"/>
  <c r="AB104" i="9"/>
  <c r="BH103" i="9"/>
  <c r="BG103" i="9"/>
  <c r="BF103" i="9"/>
  <c r="BE103" i="9"/>
  <c r="AJ103" i="9" a="1"/>
  <c r="AJ103" i="9" s="1"/>
  <c r="AB103" i="9"/>
  <c r="BH102" i="9"/>
  <c r="BG102" i="9"/>
  <c r="BF102" i="9"/>
  <c r="BE102" i="9"/>
  <c r="AJ102" i="9" a="1"/>
  <c r="AJ102" i="9" s="1"/>
  <c r="AB102" i="9"/>
  <c r="BH101" i="9"/>
  <c r="BG101" i="9"/>
  <c r="BF101" i="9"/>
  <c r="BE101" i="9"/>
  <c r="AJ101" i="9" a="1"/>
  <c r="AJ101" i="9" s="1"/>
  <c r="AB101" i="9"/>
  <c r="BH100" i="9"/>
  <c r="BG100" i="9"/>
  <c r="BF100" i="9"/>
  <c r="BE100" i="9"/>
  <c r="AJ100" i="9" a="1"/>
  <c r="AJ100" i="9" s="1"/>
  <c r="AB100" i="9"/>
  <c r="BH99" i="9"/>
  <c r="BG99" i="9"/>
  <c r="BF99" i="9"/>
  <c r="BE99" i="9"/>
  <c r="AJ99" i="9" a="1"/>
  <c r="AJ99" i="9" s="1"/>
  <c r="AB99" i="9"/>
  <c r="BH98" i="9"/>
  <c r="BG98" i="9"/>
  <c r="BF98" i="9"/>
  <c r="BE98" i="9"/>
  <c r="AJ98" i="9" a="1"/>
  <c r="AJ98" i="9" s="1"/>
  <c r="AB98" i="9"/>
  <c r="BH97" i="9"/>
  <c r="BG97" i="9"/>
  <c r="BF97" i="9"/>
  <c r="BE97" i="9"/>
  <c r="AJ97" i="9" a="1"/>
  <c r="AJ97" i="9" s="1"/>
  <c r="AB97" i="9"/>
  <c r="BH96" i="9"/>
  <c r="BG96" i="9"/>
  <c r="BF96" i="9"/>
  <c r="BE96" i="9"/>
  <c r="AJ96" i="9" a="1"/>
  <c r="AJ96" i="9" s="1"/>
  <c r="AB96" i="9"/>
  <c r="BH95" i="9"/>
  <c r="BG95" i="9"/>
  <c r="BF95" i="9"/>
  <c r="BE95" i="9"/>
  <c r="AJ95" i="9" a="1"/>
  <c r="AJ95" i="9" s="1"/>
  <c r="AB95" i="9"/>
  <c r="BH94" i="9"/>
  <c r="BG94" i="9"/>
  <c r="BF94" i="9"/>
  <c r="BE94" i="9"/>
  <c r="AJ94" i="9" a="1"/>
  <c r="AJ94" i="9" s="1"/>
  <c r="AB94" i="9"/>
  <c r="BH93" i="9"/>
  <c r="BG93" i="9"/>
  <c r="BF93" i="9"/>
  <c r="BE93" i="9"/>
  <c r="AJ93" i="9" a="1"/>
  <c r="AJ93" i="9" s="1"/>
  <c r="AB93" i="9"/>
  <c r="BH92" i="9"/>
  <c r="BG92" i="9"/>
  <c r="BF92" i="9"/>
  <c r="BE92" i="9"/>
  <c r="AJ92" i="9" a="1"/>
  <c r="AJ92" i="9" s="1"/>
  <c r="AB92" i="9"/>
  <c r="BH91" i="9"/>
  <c r="BG91" i="9"/>
  <c r="BF91" i="9"/>
  <c r="BE91" i="9"/>
  <c r="AJ91" i="9" a="1"/>
  <c r="AJ91" i="9" s="1"/>
  <c r="AB91" i="9"/>
  <c r="BH90" i="9"/>
  <c r="BG90" i="9"/>
  <c r="BF90" i="9"/>
  <c r="BE90" i="9"/>
  <c r="AJ90" i="9" a="1"/>
  <c r="AJ90" i="9" s="1"/>
  <c r="AB90" i="9"/>
  <c r="BH89" i="9"/>
  <c r="BG89" i="9"/>
  <c r="BF89" i="9"/>
  <c r="BE89" i="9"/>
  <c r="AJ89" i="9" a="1"/>
  <c r="AJ89" i="9" s="1"/>
  <c r="AB89" i="9"/>
  <c r="BH88" i="9"/>
  <c r="BG88" i="9"/>
  <c r="BF88" i="9"/>
  <c r="BE88" i="9"/>
  <c r="AJ88" i="9" a="1"/>
  <c r="AJ88" i="9" s="1"/>
  <c r="AB88" i="9"/>
  <c r="BH87" i="9"/>
  <c r="BG87" i="9"/>
  <c r="BF87" i="9"/>
  <c r="BE87" i="9"/>
  <c r="AJ87" i="9" a="1"/>
  <c r="AJ87" i="9" s="1"/>
  <c r="AB87" i="9"/>
  <c r="BH86" i="9"/>
  <c r="BG86" i="9"/>
  <c r="BF86" i="9"/>
  <c r="BE86" i="9"/>
  <c r="AJ86" i="9" a="1"/>
  <c r="AJ86" i="9" s="1"/>
  <c r="AB86" i="9"/>
  <c r="BH85" i="9"/>
  <c r="BG85" i="9"/>
  <c r="BF85" i="9"/>
  <c r="BE85" i="9"/>
  <c r="AJ85" i="9" a="1"/>
  <c r="AJ85" i="9" s="1"/>
  <c r="AB85" i="9"/>
  <c r="BH84" i="9"/>
  <c r="BG84" i="9"/>
  <c r="BF84" i="9"/>
  <c r="BE84" i="9"/>
  <c r="AJ84" i="9" a="1"/>
  <c r="AJ84" i="9" s="1"/>
  <c r="AB84" i="9"/>
  <c r="BH83" i="9"/>
  <c r="BG83" i="9"/>
  <c r="BF83" i="9"/>
  <c r="BE83" i="9"/>
  <c r="AJ83" i="9" a="1"/>
  <c r="AJ83" i="9" s="1"/>
  <c r="AB83" i="9"/>
  <c r="BH82" i="9"/>
  <c r="BG82" i="9"/>
  <c r="BF82" i="9"/>
  <c r="BE82" i="9"/>
  <c r="AJ82" i="9" a="1"/>
  <c r="AJ82" i="9" s="1"/>
  <c r="AB82" i="9"/>
  <c r="BH81" i="9"/>
  <c r="BG81" i="9"/>
  <c r="BF81" i="9"/>
  <c r="BE81" i="9"/>
  <c r="AJ81" i="9" a="1"/>
  <c r="AJ81" i="9" s="1"/>
  <c r="AB81" i="9"/>
  <c r="BH80" i="9"/>
  <c r="BG80" i="9"/>
  <c r="BF80" i="9"/>
  <c r="BE80" i="9"/>
  <c r="AJ80" i="9" a="1"/>
  <c r="AJ80" i="9" s="1"/>
  <c r="AB80" i="9"/>
  <c r="BH79" i="9"/>
  <c r="BG79" i="9"/>
  <c r="BF79" i="9"/>
  <c r="BH78" i="9"/>
  <c r="BG78" i="9"/>
  <c r="BF78" i="9"/>
  <c r="BH77" i="9"/>
  <c r="BG77" i="9"/>
  <c r="BF77" i="9"/>
  <c r="BH76" i="9"/>
  <c r="BG76" i="9"/>
  <c r="BF76" i="9"/>
  <c r="BH75" i="9"/>
  <c r="BG75" i="9"/>
  <c r="BF75" i="9"/>
  <c r="BH74" i="9"/>
  <c r="BG74" i="9"/>
  <c r="BF74" i="9"/>
  <c r="BH73" i="9"/>
  <c r="BG73" i="9"/>
  <c r="BF73" i="9"/>
  <c r="BH72" i="9"/>
  <c r="BG72" i="9"/>
  <c r="BF72" i="9"/>
  <c r="BH71" i="9"/>
  <c r="BG71" i="9"/>
  <c r="BF71" i="9"/>
  <c r="BH70" i="9"/>
  <c r="BG70" i="9"/>
  <c r="BF70" i="9"/>
  <c r="BH69" i="9"/>
  <c r="BG69" i="9"/>
  <c r="BF69" i="9"/>
  <c r="BH68" i="9"/>
  <c r="BG68" i="9"/>
  <c r="BF68" i="9"/>
  <c r="BH67" i="9"/>
  <c r="BG67" i="9"/>
  <c r="BF67" i="9"/>
  <c r="BH66" i="9"/>
  <c r="BG66" i="9"/>
  <c r="BF66" i="9"/>
  <c r="BH65" i="9"/>
  <c r="BG65" i="9"/>
  <c r="BF65" i="9"/>
  <c r="BH64" i="9"/>
  <c r="BG64" i="9"/>
  <c r="BF64" i="9"/>
  <c r="BH63" i="9"/>
  <c r="BG63" i="9"/>
  <c r="BF63" i="9"/>
  <c r="BH62" i="9"/>
  <c r="BG62" i="9"/>
  <c r="BF62" i="9"/>
  <c r="BH61" i="9"/>
  <c r="BG61" i="9"/>
  <c r="BF61" i="9"/>
  <c r="BH60" i="9"/>
  <c r="BG60" i="9"/>
  <c r="BF60" i="9"/>
  <c r="BH59" i="9"/>
  <c r="BG59" i="9"/>
  <c r="BF59" i="9"/>
  <c r="BH58" i="9"/>
  <c r="BG58" i="9"/>
  <c r="BF58" i="9"/>
  <c r="BH57" i="9"/>
  <c r="BG57" i="9"/>
  <c r="BF57" i="9"/>
  <c r="BH56" i="9"/>
  <c r="BG56" i="9"/>
  <c r="BF56" i="9"/>
  <c r="BH55" i="9"/>
  <c r="BG55" i="9"/>
  <c r="BF55" i="9"/>
  <c r="BH54" i="9"/>
  <c r="BG54" i="9"/>
  <c r="BF54" i="9"/>
  <c r="BH53" i="9"/>
  <c r="BG53" i="9"/>
  <c r="BF53" i="9"/>
  <c r="BH52" i="9"/>
  <c r="BG52" i="9"/>
  <c r="BF52" i="9"/>
  <c r="BH51" i="9"/>
  <c r="BG51" i="9"/>
  <c r="BF51" i="9"/>
  <c r="BH50" i="9"/>
  <c r="BG50" i="9"/>
  <c r="BF50" i="9"/>
  <c r="BH49" i="9"/>
  <c r="BG49" i="9"/>
  <c r="BF49" i="9"/>
  <c r="BH48" i="9"/>
  <c r="BG48" i="9"/>
  <c r="BF48" i="9"/>
  <c r="BH47" i="9"/>
  <c r="BG47" i="9"/>
  <c r="BF47" i="9"/>
  <c r="BH46" i="9"/>
  <c r="BG46" i="9"/>
  <c r="BF46" i="9"/>
  <c r="BH45" i="9"/>
  <c r="BG45" i="9"/>
  <c r="BF45" i="9"/>
  <c r="BH44" i="9"/>
  <c r="BG44" i="9"/>
  <c r="BF44" i="9"/>
  <c r="BH43" i="9"/>
  <c r="BG43" i="9"/>
  <c r="BF43" i="9"/>
  <c r="BH42" i="9"/>
  <c r="BG42" i="9"/>
  <c r="BF42" i="9"/>
  <c r="BH33" i="9"/>
  <c r="BG33" i="9"/>
  <c r="BF33" i="9"/>
  <c r="BH32" i="9"/>
  <c r="BG32" i="9"/>
  <c r="BF32" i="9"/>
  <c r="BH31" i="9"/>
  <c r="BG31" i="9"/>
  <c r="BF31" i="9"/>
  <c r="BH30" i="9"/>
  <c r="BG30" i="9"/>
  <c r="BF30" i="9"/>
  <c r="BH29" i="9"/>
  <c r="BG29" i="9"/>
  <c r="BF29" i="9"/>
  <c r="BH28" i="9"/>
  <c r="BG28" i="9"/>
  <c r="BF28" i="9"/>
  <c r="BH27" i="9"/>
  <c r="BG27" i="9"/>
  <c r="BF27" i="9"/>
  <c r="BH26" i="9"/>
  <c r="BG26" i="9"/>
  <c r="BF26" i="9"/>
  <c r="BH25" i="9"/>
  <c r="BG25" i="9"/>
  <c r="BF25" i="9"/>
  <c r="BH24" i="9"/>
  <c r="BG24" i="9"/>
  <c r="BF24" i="9"/>
  <c r="BH23" i="9"/>
  <c r="BG23" i="9"/>
  <c r="BF23" i="9"/>
  <c r="BH22" i="9"/>
  <c r="BG22" i="9"/>
  <c r="BF22" i="9"/>
  <c r="BH21" i="9"/>
  <c r="BG21" i="9"/>
  <c r="BF21" i="9"/>
  <c r="BH20" i="9"/>
  <c r="BG20" i="9"/>
  <c r="BF20" i="9"/>
  <c r="BH19" i="9"/>
  <c r="BG19" i="9"/>
  <c r="BF19" i="9"/>
  <c r="BH18" i="9"/>
  <c r="BG18" i="9"/>
  <c r="BF18" i="9"/>
  <c r="BH17" i="9"/>
  <c r="BG17" i="9"/>
  <c r="BF17" i="9"/>
  <c r="BH16" i="9"/>
  <c r="BG16" i="9"/>
  <c r="BF16" i="9"/>
  <c r="BH15" i="9"/>
  <c r="BG15" i="9"/>
  <c r="BF15" i="9"/>
  <c r="BH14" i="9"/>
  <c r="BG14" i="9"/>
  <c r="BF14" i="9"/>
  <c r="AJ14" i="9" a="1"/>
  <c r="AJ14" i="9" s="1"/>
  <c r="BH13" i="9"/>
  <c r="BG13" i="9"/>
  <c r="BF13" i="9"/>
  <c r="AJ13" i="9" a="1"/>
  <c r="AJ13" i="9" s="1"/>
  <c r="BH12" i="9"/>
  <c r="BG12" i="9"/>
  <c r="BF12" i="9"/>
  <c r="AJ12" i="9" a="1"/>
  <c r="AJ12" i="9" s="1"/>
  <c r="BH11" i="9"/>
  <c r="BG11" i="9"/>
  <c r="BF11" i="9"/>
  <c r="AJ11" i="9" a="1"/>
  <c r="AJ11" i="9" s="1"/>
  <c r="BH10" i="9"/>
  <c r="BG10" i="9"/>
  <c r="BF10" i="9"/>
  <c r="BH9" i="9"/>
  <c r="BG9" i="9"/>
  <c r="BF9" i="9"/>
  <c r="AJ9" i="9" a="1"/>
  <c r="AJ9" i="9" s="1"/>
  <c r="BH8" i="9"/>
  <c r="BG8" i="9"/>
  <c r="BF8" i="9"/>
  <c r="BH7" i="9"/>
  <c r="BG7" i="9"/>
  <c r="BF7" i="9"/>
  <c r="BH6" i="9"/>
  <c r="BG6" i="9"/>
  <c r="BF6" i="9"/>
  <c r="BH5" i="9"/>
  <c r="BG5" i="9"/>
  <c r="BF5" i="9"/>
  <c r="BH4" i="9"/>
  <c r="BG4" i="9"/>
  <c r="BF4" i="9"/>
  <c r="BH3" i="9"/>
  <c r="BG3" i="9"/>
  <c r="BF3" i="9"/>
  <c r="BH2" i="9"/>
  <c r="BG2" i="9"/>
  <c r="BF2" i="9"/>
  <c r="X635" i="1"/>
  <c r="X580" i="1"/>
  <c r="X579" i="1"/>
  <c r="X525" i="1"/>
  <c r="X524" i="1"/>
  <c r="X522" i="1"/>
  <c r="X464" i="1"/>
  <c r="X313" i="1"/>
  <c r="X314" i="1"/>
  <c r="X296" i="1"/>
  <c r="X297" i="1"/>
  <c r="X289" i="1"/>
  <c r="X290" i="1"/>
  <c r="X291" i="1"/>
  <c r="X292" i="1"/>
  <c r="X245" i="1"/>
  <c r="X244" i="1"/>
  <c r="X218" i="1"/>
  <c r="X151" i="1"/>
  <c r="X152" i="1"/>
  <c r="X153" i="1"/>
  <c r="X154" i="1"/>
  <c r="X155" i="1"/>
  <c r="X128" i="1"/>
  <c r="X129" i="1"/>
  <c r="X130" i="1"/>
  <c r="X131" i="1"/>
  <c r="X123" i="1"/>
  <c r="X63" i="1"/>
  <c r="X64" i="1"/>
  <c r="X65" i="1"/>
  <c r="X66" i="1"/>
  <c r="X799" i="1"/>
  <c r="X771" i="1"/>
  <c r="X773" i="1"/>
  <c r="X774" i="1"/>
  <c r="X775" i="1"/>
  <c r="X776" i="1"/>
  <c r="X777" i="1"/>
  <c r="X778" i="1"/>
  <c r="X779" i="1"/>
  <c r="X780" i="1"/>
  <c r="X781" i="1"/>
  <c r="X782" i="1"/>
  <c r="X783" i="1"/>
  <c r="X785" i="1"/>
  <c r="X753" i="1"/>
  <c r="X754" i="1"/>
  <c r="X755" i="1"/>
  <c r="X756" i="1"/>
  <c r="X757" i="1"/>
  <c r="X758" i="1"/>
  <c r="X751" i="1"/>
  <c r="X732" i="1"/>
  <c r="X733" i="1"/>
  <c r="X734" i="1"/>
  <c r="X735" i="1"/>
  <c r="X736" i="1"/>
  <c r="X737" i="1"/>
  <c r="X738" i="1"/>
  <c r="X739" i="1"/>
  <c r="X740" i="1"/>
  <c r="X741" i="1"/>
  <c r="X742" i="1"/>
  <c r="X743" i="1"/>
  <c r="X744" i="1"/>
  <c r="X745" i="1"/>
  <c r="X746" i="1"/>
  <c r="X747" i="1"/>
  <c r="X748" i="1"/>
  <c r="X749" i="1"/>
  <c r="X750" i="1"/>
  <c r="X752" i="1"/>
  <c r="X724" i="1"/>
  <c r="X725" i="1"/>
  <c r="X726" i="1"/>
  <c r="X727" i="1"/>
  <c r="X728" i="1"/>
  <c r="X729" i="1"/>
  <c r="X730" i="1"/>
  <c r="X731" i="1"/>
  <c r="X712" i="1"/>
  <c r="X713" i="1"/>
  <c r="X714" i="1"/>
  <c r="X715" i="1"/>
  <c r="X716" i="1"/>
  <c r="X717" i="1"/>
  <c r="X718" i="1"/>
  <c r="X719" i="1"/>
  <c r="X656" i="1"/>
  <c r="X640" i="1"/>
  <c r="X641" i="1"/>
  <c r="X629" i="1"/>
  <c r="X630" i="1"/>
  <c r="X589" i="1"/>
  <c r="X590" i="1"/>
  <c r="X591" i="1"/>
  <c r="X592" i="1"/>
  <c r="X588" i="1"/>
  <c r="X521" i="1"/>
  <c r="X508" i="1"/>
  <c r="X487" i="1"/>
  <c r="X466" i="1"/>
  <c r="X465" i="1"/>
  <c r="X436" i="1"/>
  <c r="X412" i="1"/>
  <c r="X413" i="1"/>
  <c r="X405" i="1"/>
  <c r="X406" i="1"/>
  <c r="X407" i="1"/>
  <c r="X400" i="1"/>
  <c r="X381" i="1"/>
  <c r="X382" i="1"/>
  <c r="X383" i="1"/>
  <c r="X384" i="1"/>
  <c r="X385" i="1"/>
  <c r="X386" i="1"/>
  <c r="X387" i="1"/>
  <c r="X388" i="1"/>
  <c r="X389" i="1"/>
  <c r="X390" i="1"/>
  <c r="X391" i="1"/>
  <c r="X392" i="1"/>
  <c r="X393" i="1"/>
  <c r="X394" i="1"/>
  <c r="X395" i="1"/>
  <c r="X396" i="1"/>
  <c r="X397" i="1"/>
  <c r="X398" i="1"/>
  <c r="X359" i="1"/>
  <c r="X360" i="1"/>
  <c r="X361" i="1"/>
  <c r="X362" i="1"/>
  <c r="X363" i="1"/>
  <c r="X364" i="1"/>
  <c r="X365" i="1"/>
  <c r="X366" i="1"/>
  <c r="X367" i="1"/>
  <c r="X368" i="1"/>
  <c r="X369" i="1"/>
  <c r="X370" i="1"/>
  <c r="X371" i="1"/>
  <c r="X372" i="1"/>
  <c r="X380" i="1"/>
  <c r="X379" i="1"/>
  <c r="X378" i="1"/>
  <c r="X377" i="1"/>
  <c r="X376" i="1"/>
  <c r="X375" i="1"/>
  <c r="X374" i="1"/>
  <c r="X373" i="1"/>
  <c r="X358" i="1"/>
  <c r="X357" i="1"/>
  <c r="X356" i="1"/>
  <c r="X355" i="1"/>
  <c r="X354" i="1"/>
  <c r="X336" i="1"/>
  <c r="X341" i="1"/>
  <c r="X350" i="1"/>
  <c r="X323" i="1"/>
  <c r="X324" i="1"/>
  <c r="X326" i="1"/>
  <c r="X327" i="1"/>
  <c r="X328" i="1"/>
  <c r="X329" i="1"/>
  <c r="X325" i="1"/>
  <c r="X311" i="1"/>
  <c r="X310" i="1"/>
  <c r="X309" i="1"/>
  <c r="X308" i="1"/>
  <c r="X312" i="1"/>
  <c r="X288" i="1"/>
  <c r="X287" i="1"/>
  <c r="X281" i="1"/>
  <c r="X280" i="1"/>
  <c r="X277" i="1"/>
  <c r="X272" i="1"/>
  <c r="X263" i="1"/>
  <c r="X262" i="1"/>
  <c r="X259" i="1"/>
  <c r="X260" i="1"/>
  <c r="X243" i="1"/>
  <c r="X241" i="1"/>
  <c r="X224" i="1"/>
  <c r="X225" i="1"/>
  <c r="X226" i="1"/>
  <c r="X227" i="1"/>
  <c r="X228" i="1"/>
  <c r="X229" i="1"/>
  <c r="X230" i="1"/>
  <c r="X231" i="1"/>
  <c r="X232" i="1"/>
  <c r="X233" i="1"/>
  <c r="X234" i="1"/>
  <c r="X235" i="1"/>
  <c r="X222" i="1"/>
  <c r="X223" i="1"/>
  <c r="X236" i="1"/>
  <c r="X237" i="1"/>
  <c r="X238" i="1"/>
  <c r="X182" i="1"/>
  <c r="X168" i="1"/>
  <c r="X175" i="1"/>
  <c r="X172" i="1"/>
  <c r="X173" i="1"/>
  <c r="X174" i="1"/>
  <c r="X170" i="1"/>
  <c r="X176" i="1"/>
  <c r="X177" i="1"/>
  <c r="X124" i="1"/>
  <c r="X125" i="1"/>
  <c r="X122" i="1"/>
  <c r="X119" i="1"/>
  <c r="X120" i="1"/>
  <c r="X106" i="1"/>
  <c r="X108" i="1"/>
  <c r="X109" i="1"/>
  <c r="X110" i="1"/>
  <c r="X112" i="1"/>
  <c r="X107" i="1"/>
  <c r="X111" i="1"/>
  <c r="X90" i="1"/>
  <c r="X85" i="1"/>
  <c r="X84" i="1"/>
  <c r="X83" i="1"/>
  <c r="X82" i="1"/>
  <c r="X69" i="1"/>
  <c r="X51" i="1"/>
  <c r="X50" i="1"/>
  <c r="X5" i="1"/>
  <c r="X39" i="1"/>
  <c r="X4" i="1"/>
  <c r="X47" i="1"/>
  <c r="X38" i="1"/>
  <c r="X37" i="1"/>
  <c r="X28" i="1"/>
  <c r="X29" i="1"/>
  <c r="X30" i="1"/>
  <c r="X27" i="1"/>
  <c r="X20" i="1"/>
  <c r="X12" i="1"/>
  <c r="X13" i="1"/>
  <c r="X14" i="1"/>
  <c r="X15" i="1"/>
  <c r="X11" i="1"/>
  <c r="F55" i="5"/>
  <c r="F56" i="5" s="1"/>
  <c r="F57" i="5" s="1"/>
  <c r="F58" i="5" s="1"/>
  <c r="B7" i="5"/>
  <c r="B19" i="5" s="1"/>
  <c r="B22" i="5" s="1"/>
  <c r="D7" i="5"/>
  <c r="D19" i="5" s="1"/>
  <c r="D22" i="5" s="1"/>
  <c r="F7" i="5"/>
  <c r="F19" i="5" s="1"/>
  <c r="F22" i="5" s="1"/>
  <c r="B8" i="5"/>
  <c r="B20" i="5" s="1"/>
  <c r="D8" i="5"/>
  <c r="D20" i="5" s="1"/>
  <c r="F8" i="5"/>
  <c r="F20" i="5" s="1"/>
  <c r="B11" i="5"/>
  <c r="D11" i="5"/>
  <c r="F11" i="5"/>
  <c r="F12" i="5" s="1"/>
  <c r="B15" i="5"/>
  <c r="D15" i="5"/>
  <c r="F15" i="5"/>
  <c r="B16" i="5"/>
  <c r="D16" i="5"/>
  <c r="F16" i="5"/>
  <c r="C33" i="5"/>
  <c r="E33" i="5"/>
  <c r="G33" i="5"/>
  <c r="C34" i="5"/>
  <c r="E34" i="5"/>
  <c r="G34" i="5"/>
  <c r="C35" i="5"/>
  <c r="E35" i="5"/>
  <c r="G35" i="5"/>
  <c r="C36" i="5"/>
  <c r="E36" i="5"/>
  <c r="G36" i="5"/>
  <c r="C37" i="5"/>
  <c r="E37" i="5"/>
  <c r="G37" i="5"/>
  <c r="C38" i="5"/>
  <c r="E38" i="5"/>
  <c r="G38" i="5"/>
  <c r="C39" i="5"/>
  <c r="E39" i="5"/>
  <c r="G39" i="5"/>
  <c r="C40" i="5"/>
  <c r="E40" i="5"/>
  <c r="G40" i="5"/>
  <c r="C41" i="5"/>
  <c r="E41" i="5"/>
  <c r="G41" i="5"/>
  <c r="C42" i="5"/>
  <c r="E42" i="5"/>
  <c r="G42" i="5"/>
  <c r="C43" i="5"/>
  <c r="E43" i="5"/>
  <c r="G43" i="5"/>
  <c r="C44" i="5"/>
  <c r="E44" i="5"/>
  <c r="G44" i="5"/>
  <c r="C45" i="5"/>
  <c r="E45" i="5"/>
  <c r="G45" i="5"/>
  <c r="C46" i="5"/>
  <c r="E46" i="5"/>
  <c r="G46" i="5"/>
  <c r="C47" i="5"/>
  <c r="E47" i="5"/>
  <c r="G47" i="5"/>
  <c r="C51" i="5"/>
  <c r="C52" i="5"/>
  <c r="D55" i="5"/>
  <c r="D56" i="5" s="1"/>
  <c r="D57" i="5" s="1"/>
  <c r="D58" i="5" s="1"/>
  <c r="L26" i="5" l="1"/>
  <c r="J47" i="5"/>
  <c r="H42" i="5"/>
  <c r="J43" i="5"/>
  <c r="J45" i="5"/>
  <c r="J41" i="5"/>
  <c r="I40" i="5"/>
  <c r="I44" i="5"/>
  <c r="I46" i="5"/>
  <c r="I34" i="5"/>
  <c r="H33" i="5"/>
  <c r="H35" i="5"/>
  <c r="H37" i="5"/>
  <c r="H39" i="5"/>
  <c r="H41" i="5"/>
  <c r="H43" i="5"/>
  <c r="H45" i="5"/>
  <c r="H47" i="5"/>
  <c r="B55" i="5"/>
  <c r="H38" i="5"/>
  <c r="H40" i="5"/>
  <c r="H34" i="5"/>
  <c r="H36" i="5"/>
  <c r="H46" i="5"/>
  <c r="I33" i="5"/>
  <c r="I35" i="5"/>
  <c r="I37" i="5"/>
  <c r="I39" i="5"/>
  <c r="I41" i="5"/>
  <c r="I43" i="5"/>
  <c r="I45" i="5"/>
  <c r="I47" i="5"/>
  <c r="I36" i="5"/>
  <c r="D24" i="5"/>
  <c r="D27" i="5" s="1"/>
  <c r="D12" i="5"/>
  <c r="H44" i="5"/>
  <c r="I42" i="5"/>
  <c r="I38" i="5"/>
  <c r="B24" i="5"/>
  <c r="B27" i="5" s="1"/>
  <c r="J34" i="5"/>
  <c r="J36" i="5"/>
  <c r="J38" i="5"/>
  <c r="J40" i="5"/>
  <c r="J42" i="5"/>
  <c r="J44" i="5"/>
  <c r="J46" i="5"/>
  <c r="J37" i="5"/>
  <c r="J39" i="5"/>
  <c r="G24" i="5"/>
  <c r="G27" i="5" s="1"/>
  <c r="J33" i="5"/>
  <c r="J35" i="5"/>
  <c r="M26" i="5"/>
  <c r="B12" i="5"/>
  <c r="B51" i="5" l="1"/>
  <c r="D28" i="5"/>
  <c r="D29" i="5"/>
  <c r="G29" i="5"/>
  <c r="G28" i="5"/>
  <c r="B29" i="5"/>
  <c r="B28" i="5"/>
  <c r="B50" i="5"/>
  <c r="B52" i="5"/>
  <c r="B25" i="5"/>
  <c r="B26" i="5"/>
  <c r="N26" i="5"/>
  <c r="O26" i="5"/>
  <c r="G25" i="5"/>
  <c r="G26" i="5"/>
  <c r="D26" i="5"/>
  <c r="D25" i="5"/>
  <c r="C55" i="5" l="1"/>
  <c r="C56" i="5"/>
  <c r="C57" i="5"/>
  <c r="C58" i="5"/>
  <c r="L7" i="5"/>
  <c r="L15" i="5"/>
  <c r="L11" i="5"/>
  <c r="L4" i="5"/>
  <c r="L5" i="5"/>
  <c r="L6" i="5"/>
  <c r="L12" i="5"/>
  <c r="L13" i="5"/>
  <c r="L14" i="5"/>
  <c r="L9" i="5"/>
  <c r="L16" i="5"/>
  <c r="L18" i="5"/>
  <c r="L8" i="5"/>
  <c r="L10" i="5"/>
  <c r="L17" i="5"/>
  <c r="K4" i="5"/>
  <c r="K5" i="5"/>
  <c r="K6" i="5"/>
  <c r="K12" i="5"/>
  <c r="K13" i="5"/>
  <c r="K14" i="5"/>
  <c r="K16" i="5"/>
  <c r="K11" i="5"/>
  <c r="K8" i="5"/>
  <c r="K9" i="5"/>
  <c r="K10" i="5"/>
  <c r="K17" i="5"/>
  <c r="K18" i="5"/>
  <c r="K7" i="5"/>
  <c r="K15" i="5"/>
  <c r="O4" i="5"/>
  <c r="O5" i="5"/>
  <c r="O6" i="5"/>
  <c r="O12" i="5"/>
  <c r="O13" i="5"/>
  <c r="O14" i="5"/>
  <c r="O8" i="5"/>
  <c r="O9" i="5"/>
  <c r="O10" i="5"/>
  <c r="O17" i="5"/>
  <c r="O18" i="5"/>
  <c r="O11" i="5"/>
  <c r="O16" i="5"/>
  <c r="O15" i="5"/>
  <c r="O7" i="5"/>
  <c r="R11" i="5"/>
  <c r="R8" i="5"/>
  <c r="R9" i="5"/>
  <c r="R10" i="5"/>
  <c r="R16" i="5"/>
  <c r="R17" i="5"/>
  <c r="R18" i="5"/>
  <c r="R7" i="5"/>
  <c r="R15" i="5"/>
  <c r="R4" i="5"/>
  <c r="R6" i="5"/>
  <c r="R13" i="5"/>
  <c r="R5" i="5"/>
  <c r="R12" i="5"/>
  <c r="R14" i="5"/>
  <c r="N11" i="5"/>
  <c r="N7" i="5"/>
  <c r="N8" i="5"/>
  <c r="N9" i="5"/>
  <c r="N10" i="5"/>
  <c r="N16" i="5"/>
  <c r="N17" i="5"/>
  <c r="N18" i="5"/>
  <c r="N15" i="5"/>
  <c r="N4" i="5"/>
  <c r="N6" i="5"/>
  <c r="N13" i="5"/>
  <c r="N5" i="5"/>
  <c r="N12" i="5"/>
  <c r="N14" i="5"/>
  <c r="M8" i="5"/>
  <c r="M9" i="5"/>
  <c r="M10" i="5"/>
  <c r="M16" i="5"/>
  <c r="M17" i="5"/>
  <c r="M18" i="5"/>
  <c r="M12" i="5"/>
  <c r="M13" i="5"/>
  <c r="M14" i="5"/>
  <c r="M7" i="5"/>
  <c r="M15" i="5"/>
  <c r="M4" i="5"/>
  <c r="M5" i="5"/>
  <c r="M6" i="5"/>
  <c r="M11" i="5"/>
  <c r="P7" i="5"/>
  <c r="P15" i="5"/>
  <c r="P11" i="5"/>
  <c r="P4" i="5"/>
  <c r="P5" i="5"/>
  <c r="P6" i="5"/>
  <c r="P12" i="5"/>
  <c r="P13" i="5"/>
  <c r="P14" i="5"/>
  <c r="P9" i="5"/>
  <c r="P16" i="5"/>
  <c r="P18" i="5"/>
  <c r="P8" i="5"/>
  <c r="P10" i="5"/>
  <c r="P17" i="5"/>
  <c r="Q8" i="5"/>
  <c r="Q9" i="5"/>
  <c r="Q10" i="5"/>
  <c r="Q16" i="5"/>
  <c r="Q17" i="5"/>
  <c r="Q18" i="5"/>
  <c r="Q12" i="5"/>
  <c r="Q7" i="5"/>
  <c r="Q15" i="5"/>
  <c r="Q4" i="5"/>
  <c r="Q5" i="5"/>
  <c r="Q6" i="5"/>
  <c r="Q13" i="5"/>
  <c r="Q14" i="5"/>
  <c r="Q11" i="5"/>
  <c r="N24" i="5" l="1"/>
  <c r="O24" i="5"/>
  <c r="L24" i="5"/>
  <c r="M24" i="5"/>
  <c r="O25" i="5"/>
  <c r="L25" i="5"/>
  <c r="M25" i="5"/>
  <c r="N25" i="5"/>
  <c r="L23" i="5"/>
  <c r="N23" i="5"/>
  <c r="M23" i="5"/>
  <c r="K23" i="5"/>
  <c r="L22" i="5"/>
  <c r="N22" i="5"/>
  <c r="M22" i="5"/>
  <c r="K22" i="5"/>
  <c r="B56" i="5"/>
  <c r="B57" i="5" s="1"/>
  <c r="B58" i="5" s="1"/>
  <c r="F59" i="4" l="1"/>
  <c r="E59" i="4"/>
  <c r="F58" i="4"/>
  <c r="E58" i="4"/>
  <c r="F57" i="4"/>
  <c r="E57" i="4"/>
  <c r="D57" i="4"/>
  <c r="F56" i="4"/>
  <c r="E56" i="4"/>
  <c r="D56" i="4"/>
  <c r="F30" i="4"/>
  <c r="E30" i="4"/>
  <c r="D30" i="4"/>
  <c r="F29" i="4"/>
  <c r="E29" i="4"/>
  <c r="D29" i="4"/>
  <c r="F28" i="4"/>
  <c r="E28" i="4"/>
  <c r="D28" i="4"/>
  <c r="F27" i="4"/>
  <c r="E27" i="4"/>
  <c r="D27" i="4"/>
  <c r="F26" i="4"/>
  <c r="E26" i="4"/>
  <c r="D26" i="4"/>
  <c r="F25" i="4"/>
  <c r="E25" i="4"/>
  <c r="D25" i="4"/>
  <c r="F24" i="4"/>
  <c r="E24" i="4"/>
  <c r="D24" i="4"/>
  <c r="F23" i="4"/>
  <c r="E23" i="4"/>
  <c r="D23" i="4"/>
  <c r="F22" i="4"/>
  <c r="E22" i="4"/>
  <c r="D22" i="4"/>
  <c r="F21" i="4"/>
  <c r="E21" i="4"/>
  <c r="D21" i="4"/>
  <c r="F20" i="4"/>
  <c r="E20" i="4"/>
  <c r="D20" i="4"/>
  <c r="F19" i="4"/>
  <c r="E19" i="4"/>
  <c r="D19" i="4"/>
  <c r="F18" i="4"/>
  <c r="E18" i="4"/>
  <c r="D18" i="4"/>
  <c r="F17" i="4"/>
  <c r="E17" i="4"/>
  <c r="D17" i="4"/>
  <c r="F16" i="4"/>
  <c r="E16" i="4"/>
  <c r="D16" i="4"/>
  <c r="F8" i="4"/>
  <c r="E8" i="4"/>
  <c r="D8" i="4"/>
  <c r="F7" i="4"/>
  <c r="F6" i="4"/>
  <c r="F5" i="4"/>
  <c r="E5" i="4"/>
  <c r="D5" i="4"/>
  <c r="F4" i="4"/>
  <c r="E4" i="4"/>
  <c r="D4" i="4"/>
  <c r="F3" i="4"/>
  <c r="E3" i="4"/>
  <c r="D3" i="4"/>
  <c r="I3" i="4"/>
  <c r="J3" i="4"/>
  <c r="K3" i="4"/>
  <c r="I4" i="4"/>
  <c r="J4" i="4"/>
  <c r="K4" i="4"/>
  <c r="I5" i="4"/>
  <c r="J5" i="4"/>
  <c r="K5" i="4"/>
  <c r="I6" i="4"/>
  <c r="J6" i="4"/>
  <c r="K6" i="4"/>
  <c r="I7" i="4"/>
  <c r="J7" i="4"/>
  <c r="K7" i="4"/>
  <c r="I8" i="4"/>
  <c r="J8" i="4"/>
  <c r="K8" i="4"/>
  <c r="I9" i="4"/>
  <c r="J9" i="4"/>
  <c r="K9" i="4"/>
  <c r="I10" i="4"/>
  <c r="J10" i="4"/>
  <c r="K10" i="4"/>
  <c r="I11" i="4"/>
  <c r="J11" i="4"/>
  <c r="K11" i="4"/>
  <c r="I16" i="4"/>
  <c r="J16" i="4"/>
  <c r="K16" i="4"/>
  <c r="I17" i="4"/>
  <c r="J17" i="4"/>
  <c r="K17" i="4"/>
  <c r="I18" i="4"/>
  <c r="J18" i="4"/>
  <c r="K18" i="4"/>
  <c r="I19" i="4"/>
  <c r="J19" i="4"/>
  <c r="K19" i="4"/>
  <c r="I20" i="4"/>
  <c r="J20" i="4"/>
  <c r="K20" i="4"/>
  <c r="I21" i="4"/>
  <c r="J21" i="4"/>
  <c r="K21" i="4"/>
  <c r="I22" i="4"/>
  <c r="J22" i="4"/>
  <c r="K22" i="4"/>
  <c r="I23" i="4"/>
  <c r="J23" i="4"/>
  <c r="K23" i="4"/>
  <c r="I24" i="4"/>
  <c r="J24" i="4"/>
  <c r="K24" i="4"/>
  <c r="I25" i="4"/>
  <c r="J25" i="4"/>
  <c r="K25" i="4"/>
  <c r="I26" i="4"/>
  <c r="J26" i="4"/>
  <c r="K26" i="4"/>
  <c r="I27" i="4"/>
  <c r="J27" i="4"/>
  <c r="K27" i="4"/>
  <c r="I28" i="4"/>
  <c r="J28" i="4"/>
  <c r="K28" i="4"/>
  <c r="I29" i="4"/>
  <c r="J29" i="4"/>
  <c r="K29" i="4"/>
  <c r="I30" i="4"/>
  <c r="J30" i="4"/>
  <c r="K30" i="4"/>
  <c r="I35" i="4"/>
  <c r="J35" i="4"/>
  <c r="K35" i="4"/>
  <c r="I36" i="4"/>
  <c r="J36" i="4"/>
  <c r="K36" i="4"/>
  <c r="I37" i="4"/>
  <c r="J37" i="4"/>
  <c r="K37" i="4"/>
  <c r="I38" i="4"/>
  <c r="J38" i="4"/>
  <c r="K38" i="4"/>
  <c r="I39" i="4"/>
  <c r="J39" i="4"/>
  <c r="K39" i="4"/>
  <c r="I40" i="4"/>
  <c r="J40" i="4"/>
  <c r="K40" i="4"/>
  <c r="I41" i="4"/>
  <c r="J41" i="4"/>
  <c r="K41" i="4"/>
  <c r="I42" i="4"/>
  <c r="J42" i="4"/>
  <c r="K42" i="4"/>
  <c r="I43" i="4"/>
  <c r="J43" i="4"/>
  <c r="K43" i="4"/>
  <c r="I44" i="4"/>
  <c r="J44" i="4"/>
  <c r="K44" i="4"/>
  <c r="I45" i="4"/>
  <c r="J45" i="4"/>
  <c r="K45" i="4"/>
  <c r="I46" i="4"/>
  <c r="J46" i="4"/>
  <c r="K46" i="4"/>
  <c r="I47" i="4"/>
  <c r="J47" i="4"/>
  <c r="K47" i="4"/>
  <c r="I48" i="4"/>
  <c r="J48" i="4"/>
  <c r="K48" i="4"/>
  <c r="I49" i="4"/>
  <c r="J49" i="4"/>
  <c r="K49" i="4"/>
  <c r="I56" i="4"/>
  <c r="J56" i="4"/>
  <c r="K56" i="4"/>
  <c r="I57" i="4"/>
  <c r="J57" i="4"/>
  <c r="K57" i="4"/>
  <c r="I58" i="4"/>
  <c r="J58" i="4"/>
  <c r="K58" i="4"/>
  <c r="I59" i="4"/>
  <c r="J59" i="4"/>
  <c r="K59" i="4"/>
  <c r="F60" i="4" l="1"/>
  <c r="F31" i="4"/>
  <c r="J61" i="4"/>
  <c r="I50" i="4"/>
  <c r="K60" i="4"/>
  <c r="I60" i="4"/>
  <c r="I31" i="4"/>
  <c r="K51" i="4"/>
  <c r="J60" i="4"/>
  <c r="K31" i="4"/>
  <c r="I51" i="4"/>
  <c r="J31" i="4"/>
  <c r="J50" i="4"/>
  <c r="I61" i="4"/>
  <c r="K61" i="4"/>
  <c r="J51" i="4"/>
  <c r="K50" i="4"/>
  <c r="E31" i="4"/>
  <c r="E60" i="4"/>
  <c r="D31" i="4"/>
  <c r="F61" i="4"/>
  <c r="E61" i="4"/>
  <c r="AF793" i="1" l="1" a="1"/>
  <c r="AF793" i="1" s="1"/>
  <c r="AF794" i="1" a="1"/>
  <c r="AF794" i="1" s="1"/>
  <c r="AF785" i="1" a="1"/>
  <c r="AF785" i="1" s="1"/>
  <c r="B7" i="3"/>
  <c r="D7" i="3"/>
  <c r="F7" i="3"/>
  <c r="F19" i="3" s="1"/>
  <c r="F22" i="3" s="1"/>
  <c r="G7" i="3"/>
  <c r="G19" i="3" s="1"/>
  <c r="I7" i="3"/>
  <c r="B8" i="3"/>
  <c r="D7" i="4" s="1"/>
  <c r="D8" i="3"/>
  <c r="F8" i="3"/>
  <c r="F20" i="3" s="1"/>
  <c r="G8" i="3"/>
  <c r="G20" i="3" s="1"/>
  <c r="F10" i="4" s="1"/>
  <c r="I8" i="3"/>
  <c r="I20" i="3" s="1"/>
  <c r="B11" i="3"/>
  <c r="B12" i="3" s="1"/>
  <c r="D11" i="3"/>
  <c r="D12" i="3" s="1"/>
  <c r="G11" i="3"/>
  <c r="G12" i="3" s="1"/>
  <c r="B15" i="3"/>
  <c r="D15" i="3"/>
  <c r="G15" i="3"/>
  <c r="B16" i="3"/>
  <c r="D16" i="3"/>
  <c r="G16" i="3"/>
  <c r="I19" i="3"/>
  <c r="I22" i="3" s="1"/>
  <c r="C33" i="3"/>
  <c r="E33" i="3"/>
  <c r="G33" i="3"/>
  <c r="C34" i="3"/>
  <c r="E34" i="3"/>
  <c r="G34" i="3"/>
  <c r="C35" i="3"/>
  <c r="E35" i="3"/>
  <c r="G35" i="3"/>
  <c r="C36" i="3"/>
  <c r="E36" i="3"/>
  <c r="G36" i="3"/>
  <c r="C37" i="3"/>
  <c r="E37" i="3"/>
  <c r="G37" i="3"/>
  <c r="C38" i="3"/>
  <c r="E38" i="3"/>
  <c r="G38" i="3"/>
  <c r="C39" i="3"/>
  <c r="E39" i="3"/>
  <c r="G39" i="3"/>
  <c r="C40" i="3"/>
  <c r="E40" i="3"/>
  <c r="G40" i="3"/>
  <c r="C41" i="3"/>
  <c r="E41" i="3"/>
  <c r="G41" i="3"/>
  <c r="C42" i="3"/>
  <c r="E42" i="3"/>
  <c r="G42" i="3"/>
  <c r="C43" i="3"/>
  <c r="E43" i="3"/>
  <c r="G43" i="3"/>
  <c r="C44" i="3"/>
  <c r="E44" i="3"/>
  <c r="G44" i="3"/>
  <c r="C45" i="3"/>
  <c r="E45" i="3"/>
  <c r="G45" i="3"/>
  <c r="C46" i="3"/>
  <c r="E46" i="3"/>
  <c r="G46" i="3"/>
  <c r="C47" i="3"/>
  <c r="E47" i="3"/>
  <c r="G47" i="3"/>
  <c r="C53" i="3"/>
  <c r="C54" i="3"/>
  <c r="B57" i="3"/>
  <c r="D57" i="3"/>
  <c r="D58" i="3" s="1"/>
  <c r="D59" i="3" s="1"/>
  <c r="D60" i="3" s="1"/>
  <c r="D61" i="3" s="1"/>
  <c r="F57" i="3"/>
  <c r="F58" i="3" s="1"/>
  <c r="F59" i="3" s="1"/>
  <c r="F60" i="3" s="1"/>
  <c r="F61" i="3" s="1"/>
  <c r="G22" i="3" l="1"/>
  <c r="F11" i="4" s="1"/>
  <c r="F9" i="4"/>
  <c r="D20" i="3"/>
  <c r="E10" i="4" s="1"/>
  <c r="E7" i="4"/>
  <c r="D19" i="3"/>
  <c r="E6" i="4"/>
  <c r="B20" i="3"/>
  <c r="D10" i="4" s="1"/>
  <c r="B19" i="3"/>
  <c r="D6" i="4"/>
  <c r="J33" i="3"/>
  <c r="F35" i="4" s="1"/>
  <c r="J35" i="3"/>
  <c r="F37" i="4" s="1"/>
  <c r="J37" i="3"/>
  <c r="F39" i="4" s="1"/>
  <c r="J39" i="3"/>
  <c r="F41" i="4" s="1"/>
  <c r="J41" i="3"/>
  <c r="F43" i="4" s="1"/>
  <c r="J43" i="3"/>
  <c r="F45" i="4" s="1"/>
  <c r="J45" i="3"/>
  <c r="F47" i="4" s="1"/>
  <c r="J47" i="3"/>
  <c r="F49" i="4" s="1"/>
  <c r="G24" i="3"/>
  <c r="J34" i="3"/>
  <c r="F36" i="4" s="1"/>
  <c r="J36" i="3"/>
  <c r="F38" i="4" s="1"/>
  <c r="J38" i="3"/>
  <c r="F40" i="4" s="1"/>
  <c r="J40" i="3"/>
  <c r="F42" i="4" s="1"/>
  <c r="J42" i="3"/>
  <c r="F44" i="4" s="1"/>
  <c r="J44" i="3"/>
  <c r="F46" i="4" s="1"/>
  <c r="J46" i="3"/>
  <c r="F48" i="4" s="1"/>
  <c r="D22" i="3" l="1"/>
  <c r="E9" i="4"/>
  <c r="B22" i="3"/>
  <c r="D9" i="4"/>
  <c r="F51" i="4"/>
  <c r="F50" i="4"/>
  <c r="G26" i="3"/>
  <c r="G25" i="3"/>
  <c r="B54" i="3"/>
  <c r="G27" i="3"/>
  <c r="E11" i="4" l="1"/>
  <c r="I39" i="3"/>
  <c r="E41" i="4" s="1"/>
  <c r="I36" i="3"/>
  <c r="E38" i="4" s="1"/>
  <c r="I44" i="3"/>
  <c r="E46" i="4" s="1"/>
  <c r="I35" i="3"/>
  <c r="E37" i="4" s="1"/>
  <c r="I33" i="3"/>
  <c r="I34" i="3"/>
  <c r="E36" i="4" s="1"/>
  <c r="I41" i="3"/>
  <c r="E43" i="4" s="1"/>
  <c r="I38" i="3"/>
  <c r="E40" i="4" s="1"/>
  <c r="I46" i="3"/>
  <c r="E48" i="4" s="1"/>
  <c r="I45" i="3"/>
  <c r="E47" i="4" s="1"/>
  <c r="I40" i="3"/>
  <c r="E42" i="4" s="1"/>
  <c r="D24" i="3"/>
  <c r="I42" i="3"/>
  <c r="E44" i="4" s="1"/>
  <c r="I47" i="3"/>
  <c r="E49" i="4" s="1"/>
  <c r="I37" i="3"/>
  <c r="E39" i="4" s="1"/>
  <c r="I43" i="3"/>
  <c r="E45" i="4" s="1"/>
  <c r="D11" i="4"/>
  <c r="H45" i="3"/>
  <c r="D47" i="4" s="1"/>
  <c r="H41" i="3"/>
  <c r="D43" i="4" s="1"/>
  <c r="H43" i="3"/>
  <c r="D45" i="4" s="1"/>
  <c r="H42" i="3"/>
  <c r="D44" i="4" s="1"/>
  <c r="H40" i="3"/>
  <c r="D42" i="4" s="1"/>
  <c r="H35" i="3"/>
  <c r="D37" i="4" s="1"/>
  <c r="H39" i="3"/>
  <c r="D41" i="4" s="1"/>
  <c r="H38" i="3"/>
  <c r="D40" i="4" s="1"/>
  <c r="H37" i="3"/>
  <c r="D39" i="4" s="1"/>
  <c r="B24" i="3"/>
  <c r="H33" i="3"/>
  <c r="H34" i="3"/>
  <c r="D36" i="4" s="1"/>
  <c r="H36" i="3"/>
  <c r="D38" i="4" s="1"/>
  <c r="H46" i="3"/>
  <c r="D48" i="4" s="1"/>
  <c r="H47" i="3"/>
  <c r="D49" i="4" s="1"/>
  <c r="H44" i="3"/>
  <c r="D46" i="4" s="1"/>
  <c r="G28" i="3"/>
  <c r="G29" i="3"/>
  <c r="E35" i="4" l="1"/>
  <c r="B53" i="3"/>
  <c r="D27" i="3"/>
  <c r="D26" i="3"/>
  <c r="D25" i="3"/>
  <c r="D35" i="4"/>
  <c r="B52" i="3"/>
  <c r="B27" i="3"/>
  <c r="B25" i="3"/>
  <c r="B26" i="3"/>
  <c r="AF803" i="1" a="1"/>
  <c r="AF803" i="1" s="1"/>
  <c r="X803" i="1"/>
  <c r="AF802" i="1" a="1"/>
  <c r="AF802" i="1" s="1"/>
  <c r="X802" i="1"/>
  <c r="AF801" i="1" a="1"/>
  <c r="AF801" i="1" s="1"/>
  <c r="X801" i="1"/>
  <c r="AF800" i="1" a="1"/>
  <c r="AF800" i="1" s="1"/>
  <c r="X800" i="1"/>
  <c r="AF798" i="1" a="1"/>
  <c r="AF798" i="1" s="1"/>
  <c r="X798" i="1"/>
  <c r="AF799" i="1" a="1"/>
  <c r="AF799" i="1" s="1"/>
  <c r="AF797" i="1" a="1"/>
  <c r="AF797" i="1" s="1"/>
  <c r="X797" i="1"/>
  <c r="AF796" i="1" a="1"/>
  <c r="AF796" i="1" s="1"/>
  <c r="X796" i="1"/>
  <c r="AF795" i="1" a="1"/>
  <c r="AF795" i="1" s="1"/>
  <c r="AF783" i="1" a="1"/>
  <c r="AF783" i="1" s="1"/>
  <c r="AF782" i="1" a="1"/>
  <c r="AF782" i="1" s="1"/>
  <c r="AF781" i="1" a="1"/>
  <c r="AF781" i="1" s="1"/>
  <c r="AF780" i="1" a="1"/>
  <c r="AF780" i="1" s="1"/>
  <c r="AF779" i="1" a="1"/>
  <c r="AF779" i="1" s="1"/>
  <c r="AF778" i="1" a="1"/>
  <c r="AF778" i="1" s="1"/>
  <c r="AF777" i="1" a="1"/>
  <c r="AF777" i="1" s="1"/>
  <c r="AF776" i="1" a="1"/>
  <c r="AF776" i="1" s="1"/>
  <c r="AF775" i="1" a="1"/>
  <c r="AF775" i="1" s="1"/>
  <c r="AF774" i="1" a="1"/>
  <c r="AF774" i="1" s="1"/>
  <c r="AF773" i="1" a="1"/>
  <c r="AF773" i="1" s="1"/>
  <c r="AF771" i="1" a="1"/>
  <c r="AF771" i="1" s="1"/>
  <c r="AF759" i="1" a="1"/>
  <c r="AF759" i="1" s="1"/>
  <c r="X759" i="1"/>
  <c r="AF758" i="1" a="1"/>
  <c r="AF758" i="1" s="1"/>
  <c r="AF757" i="1" a="1"/>
  <c r="AF757" i="1" s="1"/>
  <c r="AF756" i="1" a="1"/>
  <c r="AF756" i="1" s="1"/>
  <c r="AF755" i="1" a="1"/>
  <c r="AF755" i="1" s="1"/>
  <c r="AF754" i="1" a="1"/>
  <c r="AF754" i="1" s="1"/>
  <c r="AF753" i="1" a="1"/>
  <c r="AF753" i="1" s="1"/>
  <c r="AF752" i="1" a="1"/>
  <c r="AF752" i="1" s="1"/>
  <c r="AF750" i="1" a="1"/>
  <c r="AF750" i="1" s="1"/>
  <c r="AF749" i="1" a="1"/>
  <c r="AF749" i="1" s="1"/>
  <c r="AF748" i="1" a="1"/>
  <c r="AF748" i="1" s="1"/>
  <c r="AF747" i="1" a="1"/>
  <c r="AF747" i="1" s="1"/>
  <c r="AF746" i="1" a="1"/>
  <c r="AF746" i="1" s="1"/>
  <c r="AF745" i="1" a="1"/>
  <c r="AF745" i="1" s="1"/>
  <c r="AF744" i="1" a="1"/>
  <c r="AF744" i="1" s="1"/>
  <c r="AF743" i="1" a="1"/>
  <c r="AF743" i="1" s="1"/>
  <c r="AF742" i="1" a="1"/>
  <c r="AF742" i="1" s="1"/>
  <c r="AF741" i="1" a="1"/>
  <c r="AF741" i="1" s="1"/>
  <c r="AF740" i="1" a="1"/>
  <c r="AF740" i="1" s="1"/>
  <c r="AF739" i="1" a="1"/>
  <c r="AF739" i="1" s="1"/>
  <c r="AF738" i="1" a="1"/>
  <c r="AF738" i="1" s="1"/>
  <c r="AF737" i="1" a="1"/>
  <c r="AF737" i="1" s="1"/>
  <c r="AF736" i="1" a="1"/>
  <c r="AF736" i="1" s="1"/>
  <c r="AF735" i="1" a="1"/>
  <c r="AF735" i="1" s="1"/>
  <c r="AF734" i="1" a="1"/>
  <c r="AF734" i="1" s="1"/>
  <c r="AF733" i="1" a="1"/>
  <c r="AF733" i="1" s="1"/>
  <c r="AF732" i="1" a="1"/>
  <c r="AF732" i="1" s="1"/>
  <c r="AF751" i="1" a="1"/>
  <c r="AF751" i="1" s="1"/>
  <c r="AF731" i="1" a="1"/>
  <c r="AF731" i="1" s="1"/>
  <c r="AF730" i="1" a="1"/>
  <c r="AF730" i="1" s="1"/>
  <c r="AF729" i="1" a="1"/>
  <c r="AF729" i="1" s="1"/>
  <c r="AF728" i="1" a="1"/>
  <c r="AF728" i="1" s="1"/>
  <c r="AF727" i="1" a="1"/>
  <c r="AF727" i="1" s="1"/>
  <c r="AF726" i="1" a="1"/>
  <c r="AF726" i="1" s="1"/>
  <c r="AF725" i="1" a="1"/>
  <c r="AF725" i="1" s="1"/>
  <c r="AF724" i="1" a="1"/>
  <c r="AF724" i="1" s="1"/>
  <c r="AF723" i="1" a="1"/>
  <c r="AF723" i="1" s="1"/>
  <c r="AF722" i="1" a="1"/>
  <c r="AF722" i="1" s="1"/>
  <c r="AF721" i="1" a="1"/>
  <c r="AF721" i="1" s="1"/>
  <c r="AF720" i="1" a="1"/>
  <c r="AF720" i="1" s="1"/>
  <c r="AF719" i="1" a="1"/>
  <c r="AF719" i="1" s="1"/>
  <c r="AF718" i="1" a="1"/>
  <c r="AF718" i="1" s="1"/>
  <c r="AF717" i="1" a="1"/>
  <c r="AF717" i="1" s="1"/>
  <c r="AF716" i="1" a="1"/>
  <c r="AF716" i="1" s="1"/>
  <c r="AF715" i="1" a="1"/>
  <c r="AF715" i="1" s="1"/>
  <c r="AF714" i="1" a="1"/>
  <c r="AF714" i="1" s="1"/>
  <c r="AF713" i="1" a="1"/>
  <c r="AF713" i="1" s="1"/>
  <c r="AF712" i="1" a="1"/>
  <c r="AF712" i="1" s="1"/>
  <c r="AF708" i="1" a="1"/>
  <c r="AF708" i="1" s="1"/>
  <c r="X708" i="1"/>
  <c r="AF711" i="1" a="1"/>
  <c r="AF711" i="1" s="1"/>
  <c r="X711" i="1"/>
  <c r="AF710" i="1" a="1"/>
  <c r="AF710" i="1" s="1"/>
  <c r="X710" i="1"/>
  <c r="AF709" i="1" a="1"/>
  <c r="AF709" i="1" s="1"/>
  <c r="X709" i="1"/>
  <c r="AF707" i="1" a="1"/>
  <c r="AF707" i="1" s="1"/>
  <c r="X707" i="1"/>
  <c r="AF706" i="1" a="1"/>
  <c r="AF706" i="1" s="1"/>
  <c r="X706" i="1"/>
  <c r="AF705" i="1" a="1"/>
  <c r="AF705" i="1" s="1"/>
  <c r="X705" i="1"/>
  <c r="AF704" i="1" a="1"/>
  <c r="AF704" i="1" s="1"/>
  <c r="X704" i="1"/>
  <c r="AF703" i="1" a="1"/>
  <c r="AF703" i="1" s="1"/>
  <c r="X703" i="1"/>
  <c r="AF702" i="1" a="1"/>
  <c r="AF702" i="1" s="1"/>
  <c r="X702" i="1"/>
  <c r="AF677" i="1" a="1"/>
  <c r="AF677" i="1" s="1"/>
  <c r="X677" i="1"/>
  <c r="AF676" i="1" a="1"/>
  <c r="AF676" i="1" s="1"/>
  <c r="X676" i="1"/>
  <c r="AF685" i="1" a="1"/>
  <c r="AF685" i="1" s="1"/>
  <c r="X685" i="1"/>
  <c r="AF684" i="1" a="1"/>
  <c r="AF684" i="1" s="1"/>
  <c r="X684" i="1"/>
  <c r="AF683" i="1" a="1"/>
  <c r="AF683" i="1" s="1"/>
  <c r="X683" i="1"/>
  <c r="AF682" i="1" a="1"/>
  <c r="AF682" i="1" s="1"/>
  <c r="X682" i="1"/>
  <c r="AF681" i="1" a="1"/>
  <c r="AF681" i="1" s="1"/>
  <c r="X681" i="1"/>
  <c r="AF680" i="1" a="1"/>
  <c r="AF680" i="1" s="1"/>
  <c r="X680" i="1"/>
  <c r="AF679" i="1" a="1"/>
  <c r="AF679" i="1" s="1"/>
  <c r="X679" i="1"/>
  <c r="AF678" i="1" a="1"/>
  <c r="AF678" i="1" s="1"/>
  <c r="X678" i="1"/>
  <c r="AF675" i="1" a="1"/>
  <c r="AF675" i="1" s="1"/>
  <c r="X675" i="1"/>
  <c r="AF686" i="1" a="1"/>
  <c r="AF686" i="1" s="1"/>
  <c r="X686" i="1"/>
  <c r="AF701" i="1" a="1"/>
  <c r="AF701" i="1" s="1"/>
  <c r="X701" i="1"/>
  <c r="AF700" i="1" a="1"/>
  <c r="AF700" i="1" s="1"/>
  <c r="X700" i="1"/>
  <c r="AF699" i="1" a="1"/>
  <c r="AF699" i="1" s="1"/>
  <c r="X699" i="1"/>
  <c r="AF698" i="1" a="1"/>
  <c r="AF698" i="1" s="1"/>
  <c r="X698" i="1"/>
  <c r="AF697" i="1" a="1"/>
  <c r="AF697" i="1" s="1"/>
  <c r="X697" i="1"/>
  <c r="AF696" i="1" a="1"/>
  <c r="AF696" i="1" s="1"/>
  <c r="X696" i="1"/>
  <c r="AF695" i="1" a="1"/>
  <c r="AF695" i="1" s="1"/>
  <c r="X695" i="1"/>
  <c r="AF694" i="1" a="1"/>
  <c r="AF694" i="1" s="1"/>
  <c r="X694" i="1"/>
  <c r="AF693" i="1" a="1"/>
  <c r="AF693" i="1" s="1"/>
  <c r="X693" i="1"/>
  <c r="AF692" i="1" a="1"/>
  <c r="AF692" i="1" s="1"/>
  <c r="X692" i="1"/>
  <c r="AF691" i="1" a="1"/>
  <c r="AF691" i="1" s="1"/>
  <c r="X691" i="1"/>
  <c r="AF690" i="1" a="1"/>
  <c r="AF690" i="1" s="1"/>
  <c r="X690" i="1"/>
  <c r="AF689" i="1" a="1"/>
  <c r="AF689" i="1" s="1"/>
  <c r="X689" i="1"/>
  <c r="AF688" i="1" a="1"/>
  <c r="AF688" i="1" s="1"/>
  <c r="X688" i="1"/>
  <c r="AF687" i="1" a="1"/>
  <c r="AF687" i="1" s="1"/>
  <c r="X687" i="1"/>
  <c r="AF666" i="1" a="1"/>
  <c r="AF666" i="1" s="1"/>
  <c r="AF665" i="1" a="1"/>
  <c r="AF665" i="1" s="1"/>
  <c r="AF664" i="1" a="1"/>
  <c r="AF664" i="1" s="1"/>
  <c r="AF663" i="1" a="1"/>
  <c r="AF663" i="1" s="1"/>
  <c r="AF662" i="1" a="1"/>
  <c r="AF662" i="1" s="1"/>
  <c r="AF661" i="1" a="1"/>
  <c r="AF661" i="1" s="1"/>
  <c r="AF660" i="1" a="1"/>
  <c r="AF660" i="1" s="1"/>
  <c r="AF659" i="1" a="1"/>
  <c r="AF659" i="1" s="1"/>
  <c r="AF658" i="1" a="1"/>
  <c r="AF658" i="1" s="1"/>
  <c r="AF674" i="1" a="1"/>
  <c r="AF674" i="1" s="1"/>
  <c r="AF673" i="1" a="1"/>
  <c r="AF673" i="1" s="1"/>
  <c r="AF672" i="1" a="1"/>
  <c r="AF672" i="1" s="1"/>
  <c r="AF671" i="1" a="1"/>
  <c r="AF671" i="1" s="1"/>
  <c r="AF670" i="1" a="1"/>
  <c r="AF670" i="1" s="1"/>
  <c r="AF669" i="1" a="1"/>
  <c r="AF669" i="1" s="1"/>
  <c r="AF668" i="1" a="1"/>
  <c r="AF668" i="1" s="1"/>
  <c r="AF667" i="1" a="1"/>
  <c r="AF667" i="1" s="1"/>
  <c r="AF657" i="1" a="1"/>
  <c r="AF657" i="1" s="1"/>
  <c r="AF656" i="1" a="1"/>
  <c r="AF656" i="1" s="1"/>
  <c r="AF655" i="1" a="1"/>
  <c r="AF655" i="1" s="1"/>
  <c r="X655" i="1"/>
  <c r="AF654" i="1" a="1"/>
  <c r="AF654" i="1" s="1"/>
  <c r="X654" i="1"/>
  <c r="AF653" i="1" a="1"/>
  <c r="AF653" i="1" s="1"/>
  <c r="X653" i="1"/>
  <c r="AF652" i="1" a="1"/>
  <c r="AF652" i="1" s="1"/>
  <c r="X652" i="1"/>
  <c r="AF651" i="1" a="1"/>
  <c r="AF651" i="1" s="1"/>
  <c r="X651" i="1"/>
  <c r="AF650" i="1" a="1"/>
  <c r="AF650" i="1" s="1"/>
  <c r="AF649" i="1" a="1"/>
  <c r="AF649" i="1" s="1"/>
  <c r="AF648" i="1" a="1"/>
  <c r="AF648" i="1" s="1"/>
  <c r="AF647" i="1" a="1"/>
  <c r="AF647" i="1" s="1"/>
  <c r="AF646" i="1" a="1"/>
  <c r="AF646" i="1" s="1"/>
  <c r="AF645" i="1" a="1"/>
  <c r="AF645" i="1" s="1"/>
  <c r="AF644" i="1" a="1"/>
  <c r="AF644" i="1" s="1"/>
  <c r="AF643" i="1" a="1"/>
  <c r="AF643" i="1" s="1"/>
  <c r="AF642" i="1" a="1"/>
  <c r="AF642" i="1" s="1"/>
  <c r="AF641" i="1" a="1"/>
  <c r="AF641" i="1" s="1"/>
  <c r="AF640" i="1" a="1"/>
  <c r="AF640" i="1" s="1"/>
  <c r="AF637" i="1" a="1"/>
  <c r="AF637" i="1" s="1"/>
  <c r="X637" i="1"/>
  <c r="AF636" i="1" a="1"/>
  <c r="AF636" i="1" s="1"/>
  <c r="X636" i="1"/>
  <c r="AF635" i="1" a="1"/>
  <c r="AF635" i="1" s="1"/>
  <c r="AF634" i="1" a="1"/>
  <c r="AF634" i="1" s="1"/>
  <c r="X634" i="1"/>
  <c r="AF633" i="1" a="1"/>
  <c r="AF633" i="1" s="1"/>
  <c r="X633" i="1"/>
  <c r="AF632" i="1" a="1"/>
  <c r="AF632" i="1" s="1"/>
  <c r="X632" i="1"/>
  <c r="AF631" i="1" a="1"/>
  <c r="AF631" i="1" s="1"/>
  <c r="X631" i="1"/>
  <c r="AF630" i="1" a="1"/>
  <c r="AF630" i="1" s="1"/>
  <c r="AF629" i="1" a="1"/>
  <c r="AF629" i="1" s="1"/>
  <c r="AF628" i="1" a="1"/>
  <c r="AF628" i="1" s="1"/>
  <c r="X628" i="1"/>
  <c r="AF627" i="1" a="1"/>
  <c r="AF627" i="1" s="1"/>
  <c r="X627" i="1"/>
  <c r="AF620" i="1" a="1"/>
  <c r="AF620" i="1" s="1"/>
  <c r="AF619" i="1" a="1"/>
  <c r="AF619" i="1" s="1"/>
  <c r="AF618" i="1" a="1"/>
  <c r="AF618" i="1" s="1"/>
  <c r="AF617" i="1" a="1"/>
  <c r="AF617" i="1" s="1"/>
  <c r="AF616" i="1" a="1"/>
  <c r="AF616" i="1" s="1"/>
  <c r="AF615" i="1" a="1"/>
  <c r="AF615" i="1" s="1"/>
  <c r="X615" i="1"/>
  <c r="AF614" i="1" a="1"/>
  <c r="AF614" i="1" s="1"/>
  <c r="X614" i="1"/>
  <c r="AF624" i="1" a="1"/>
  <c r="AF624" i="1" s="1"/>
  <c r="AF623" i="1" a="1"/>
  <c r="AF623" i="1" s="1"/>
  <c r="AF622" i="1" a="1"/>
  <c r="AF622" i="1" s="1"/>
  <c r="AF621" i="1" a="1"/>
  <c r="AF621" i="1" s="1"/>
  <c r="AF613" i="1" a="1"/>
  <c r="AF613" i="1" s="1"/>
  <c r="AF612" i="1" a="1"/>
  <c r="AF612" i="1" s="1"/>
  <c r="AF609" i="1" a="1"/>
  <c r="AF609" i="1" s="1"/>
  <c r="X609" i="1"/>
  <c r="AF608" i="1" a="1"/>
  <c r="AF608" i="1" s="1"/>
  <c r="X608" i="1"/>
  <c r="AF611" i="1" a="1"/>
  <c r="AF611" i="1" s="1"/>
  <c r="X611" i="1"/>
  <c r="AF610" i="1" a="1"/>
  <c r="AF610" i="1" s="1"/>
  <c r="X610" i="1"/>
  <c r="AF607" i="1" a="1"/>
  <c r="AF607" i="1" s="1"/>
  <c r="X607" i="1"/>
  <c r="AF606" i="1" a="1"/>
  <c r="AF606" i="1" s="1"/>
  <c r="X606" i="1"/>
  <c r="AF605" i="1" a="1"/>
  <c r="AF605" i="1" s="1"/>
  <c r="X605" i="1"/>
  <c r="AF604" i="1" a="1"/>
  <c r="AF604" i="1" s="1"/>
  <c r="X604" i="1"/>
  <c r="AF603" i="1" a="1"/>
  <c r="AF603" i="1" s="1"/>
  <c r="X603" i="1"/>
  <c r="AF602" i="1" a="1"/>
  <c r="AF602" i="1" s="1"/>
  <c r="X602" i="1"/>
  <c r="AF601" i="1" a="1"/>
  <c r="AF601" i="1" s="1"/>
  <c r="X601" i="1"/>
  <c r="AF600" i="1" a="1"/>
  <c r="AF600" i="1" s="1"/>
  <c r="X600" i="1"/>
  <c r="AF599" i="1" a="1"/>
  <c r="AF599" i="1" s="1"/>
  <c r="X599" i="1"/>
  <c r="AF598" i="1" a="1"/>
  <c r="AF598" i="1" s="1"/>
  <c r="X598" i="1"/>
  <c r="AF597" i="1" a="1"/>
  <c r="AF597" i="1" s="1"/>
  <c r="X597" i="1"/>
  <c r="AF594" i="1" a="1"/>
  <c r="AF594" i="1" s="1"/>
  <c r="X594" i="1"/>
  <c r="AF596" i="1" a="1"/>
  <c r="AF596" i="1" s="1"/>
  <c r="X596" i="1"/>
  <c r="AF595" i="1" a="1"/>
  <c r="AF595" i="1" s="1"/>
  <c r="X595" i="1"/>
  <c r="AF593" i="1" a="1"/>
  <c r="AF593" i="1" s="1"/>
  <c r="X593" i="1"/>
  <c r="AF592" i="1" a="1"/>
  <c r="AF592" i="1" s="1"/>
  <c r="AF591" i="1" a="1"/>
  <c r="AF591" i="1" s="1"/>
  <c r="AF590" i="1" a="1"/>
  <c r="AF590" i="1" s="1"/>
  <c r="AF589" i="1" a="1"/>
  <c r="AF589" i="1" s="1"/>
  <c r="AF588" i="1" a="1"/>
  <c r="AF588" i="1" s="1"/>
  <c r="AF587" i="1" a="1"/>
  <c r="AF587" i="1" s="1"/>
  <c r="X587" i="1"/>
  <c r="AF586" i="1" a="1"/>
  <c r="AF586" i="1" s="1"/>
  <c r="X586" i="1"/>
  <c r="AF585" i="1" a="1"/>
  <c r="AF585" i="1" s="1"/>
  <c r="X585" i="1"/>
  <c r="AF584" i="1" a="1"/>
  <c r="AF584" i="1" s="1"/>
  <c r="X584" i="1"/>
  <c r="AF583" i="1" a="1"/>
  <c r="AF583" i="1" s="1"/>
  <c r="X583" i="1"/>
  <c r="AF582" i="1" a="1"/>
  <c r="AF582" i="1" s="1"/>
  <c r="X582" i="1"/>
  <c r="AF581" i="1" a="1"/>
  <c r="AF581" i="1" s="1"/>
  <c r="X581" i="1"/>
  <c r="AF580" i="1" a="1"/>
  <c r="AF580" i="1" s="1"/>
  <c r="AF579" i="1" a="1"/>
  <c r="AF579" i="1" s="1"/>
  <c r="AF578" i="1" a="1"/>
  <c r="AF578" i="1" s="1"/>
  <c r="X578" i="1"/>
  <c r="AF577" i="1" a="1"/>
  <c r="AF577" i="1" s="1"/>
  <c r="X577" i="1"/>
  <c r="AF576" i="1" a="1"/>
  <c r="AF576" i="1" s="1"/>
  <c r="X576" i="1"/>
  <c r="AF575" i="1" a="1"/>
  <c r="AF575" i="1" s="1"/>
  <c r="X575" i="1"/>
  <c r="AF574" i="1" a="1"/>
  <c r="AF574" i="1" s="1"/>
  <c r="X574" i="1"/>
  <c r="AF573" i="1" a="1"/>
  <c r="AF573" i="1" s="1"/>
  <c r="X573" i="1"/>
  <c r="AF572" i="1" a="1"/>
  <c r="AF572" i="1" s="1"/>
  <c r="X572" i="1"/>
  <c r="AF569" i="1" a="1"/>
  <c r="AF569" i="1" s="1"/>
  <c r="X569" i="1"/>
  <c r="AF570" i="1" a="1"/>
  <c r="AF570" i="1" s="1"/>
  <c r="X570" i="1"/>
  <c r="AF571" i="1" a="1"/>
  <c r="AF571" i="1" s="1"/>
  <c r="X571" i="1"/>
  <c r="AF568" i="1" a="1"/>
  <c r="AF568" i="1" s="1"/>
  <c r="X568" i="1"/>
  <c r="AF567" i="1" a="1"/>
  <c r="AF567" i="1" s="1"/>
  <c r="X567" i="1"/>
  <c r="AF566" i="1" a="1"/>
  <c r="AF566" i="1" s="1"/>
  <c r="X566" i="1"/>
  <c r="AF565" i="1" a="1"/>
  <c r="AF565" i="1" s="1"/>
  <c r="X565" i="1"/>
  <c r="AF564" i="1" a="1"/>
  <c r="AF564" i="1" s="1"/>
  <c r="X564" i="1"/>
  <c r="AF563" i="1" a="1"/>
  <c r="AF563" i="1" s="1"/>
  <c r="X563" i="1"/>
  <c r="AF562" i="1" a="1"/>
  <c r="AF562" i="1" s="1"/>
  <c r="X562" i="1"/>
  <c r="AF561" i="1" a="1"/>
  <c r="AF561" i="1" s="1"/>
  <c r="X561" i="1"/>
  <c r="AF560" i="1" a="1"/>
  <c r="AF560" i="1" s="1"/>
  <c r="X560" i="1"/>
  <c r="AF559" i="1" a="1"/>
  <c r="AF559" i="1" s="1"/>
  <c r="X559" i="1"/>
  <c r="AF558" i="1" a="1"/>
  <c r="AF558" i="1" s="1"/>
  <c r="X558" i="1"/>
  <c r="AF557" i="1" a="1"/>
  <c r="AF557" i="1" s="1"/>
  <c r="X557" i="1"/>
  <c r="AF556" i="1" a="1"/>
  <c r="AF556" i="1" s="1"/>
  <c r="X556" i="1"/>
  <c r="AF555" i="1" a="1"/>
  <c r="AF555" i="1" s="1"/>
  <c r="X555" i="1"/>
  <c r="AF554" i="1" a="1"/>
  <c r="AF554" i="1" s="1"/>
  <c r="X554" i="1"/>
  <c r="AF553" i="1" a="1"/>
  <c r="AF553" i="1" s="1"/>
  <c r="X553" i="1"/>
  <c r="AF552" i="1" a="1"/>
  <c r="AF552" i="1" s="1"/>
  <c r="X552" i="1"/>
  <c r="AF551" i="1" a="1"/>
  <c r="AF551" i="1" s="1"/>
  <c r="X551" i="1"/>
  <c r="AF550" i="1" a="1"/>
  <c r="AF550" i="1" s="1"/>
  <c r="X550" i="1"/>
  <c r="AF549" i="1" a="1"/>
  <c r="AF549" i="1" s="1"/>
  <c r="X549" i="1"/>
  <c r="AF548" i="1" a="1"/>
  <c r="AF548" i="1" s="1"/>
  <c r="X548" i="1"/>
  <c r="AF547" i="1" a="1"/>
  <c r="AF547" i="1" s="1"/>
  <c r="X547" i="1"/>
  <c r="AF546" i="1" a="1"/>
  <c r="AF546" i="1" s="1"/>
  <c r="X546" i="1"/>
  <c r="AF545" i="1" a="1"/>
  <c r="AF545" i="1" s="1"/>
  <c r="X545" i="1"/>
  <c r="AF544" i="1" a="1"/>
  <c r="AF544" i="1" s="1"/>
  <c r="X544" i="1"/>
  <c r="AF543" i="1" a="1"/>
  <c r="AF543" i="1" s="1"/>
  <c r="X543" i="1"/>
  <c r="AF542" i="1" a="1"/>
  <c r="AF542" i="1" s="1"/>
  <c r="X542" i="1"/>
  <c r="AF541" i="1" a="1"/>
  <c r="AF541" i="1" s="1"/>
  <c r="X541" i="1"/>
  <c r="AF540" i="1" a="1"/>
  <c r="AF540" i="1" s="1"/>
  <c r="X540" i="1"/>
  <c r="AF539" i="1" a="1"/>
  <c r="AF539" i="1" s="1"/>
  <c r="X539" i="1"/>
  <c r="AF538" i="1" a="1"/>
  <c r="AF538" i="1" s="1"/>
  <c r="X538" i="1"/>
  <c r="AF537" i="1" a="1"/>
  <c r="AF537" i="1" s="1"/>
  <c r="X537" i="1"/>
  <c r="AF536" i="1" a="1"/>
  <c r="AF536" i="1" s="1"/>
  <c r="X536" i="1"/>
  <c r="AF535" i="1" a="1"/>
  <c r="AF535" i="1" s="1"/>
  <c r="X535" i="1"/>
  <c r="AF534" i="1" a="1"/>
  <c r="AF534" i="1" s="1"/>
  <c r="X534" i="1"/>
  <c r="AF532" i="1" a="1"/>
  <c r="AF532" i="1" s="1"/>
  <c r="X532" i="1"/>
  <c r="AF533" i="1" a="1"/>
  <c r="AF533" i="1" s="1"/>
  <c r="X533" i="1"/>
  <c r="AF531" i="1" a="1"/>
  <c r="AF531" i="1" s="1"/>
  <c r="X531" i="1"/>
  <c r="AF530" i="1" a="1"/>
  <c r="AF530" i="1" s="1"/>
  <c r="X530" i="1"/>
  <c r="AF529" i="1" a="1"/>
  <c r="AF529" i="1" s="1"/>
  <c r="X529" i="1"/>
  <c r="AF528" i="1" a="1"/>
  <c r="AF528" i="1" s="1"/>
  <c r="X528" i="1"/>
  <c r="AF527" i="1" a="1"/>
  <c r="AF527" i="1" s="1"/>
  <c r="X527" i="1"/>
  <c r="AF526" i="1" a="1"/>
  <c r="AF526" i="1" s="1"/>
  <c r="X526" i="1"/>
  <c r="AF525" i="1" a="1"/>
  <c r="AF525" i="1" s="1"/>
  <c r="AF524" i="1" a="1"/>
  <c r="AF524" i="1" s="1"/>
  <c r="AF523" i="1" a="1"/>
  <c r="AF523" i="1" s="1"/>
  <c r="X523" i="1"/>
  <c r="AF522" i="1" a="1"/>
  <c r="AF522" i="1" s="1"/>
  <c r="AF521" i="1" a="1"/>
  <c r="AF521" i="1" s="1"/>
  <c r="AF520" i="1" a="1"/>
  <c r="AF520" i="1" s="1"/>
  <c r="AF519" i="1" a="1"/>
  <c r="AF519" i="1" s="1"/>
  <c r="X519" i="1"/>
  <c r="AF518" i="1" a="1"/>
  <c r="AF518" i="1" s="1"/>
  <c r="AF517" i="1" a="1"/>
  <c r="AF517" i="1" s="1"/>
  <c r="AF516" i="1" a="1"/>
  <c r="AF516" i="1" s="1"/>
  <c r="AF515" i="1" a="1"/>
  <c r="AF515" i="1" s="1"/>
  <c r="AF514" i="1" a="1"/>
  <c r="AF514" i="1" s="1"/>
  <c r="AF513" i="1" a="1"/>
  <c r="AF513" i="1" s="1"/>
  <c r="AF512" i="1" a="1"/>
  <c r="AF512" i="1" s="1"/>
  <c r="AF511" i="1" a="1"/>
  <c r="AF511" i="1" s="1"/>
  <c r="AF510" i="1" a="1"/>
  <c r="AF510" i="1" s="1"/>
  <c r="AF509" i="1" a="1"/>
  <c r="AF509" i="1" s="1"/>
  <c r="X509" i="1"/>
  <c r="AF508" i="1" a="1"/>
  <c r="AF508" i="1" s="1"/>
  <c r="AF507" i="1" a="1"/>
  <c r="AF507" i="1" s="1"/>
  <c r="X507" i="1"/>
  <c r="AF506" i="1" a="1"/>
  <c r="AF506" i="1" s="1"/>
  <c r="X506" i="1"/>
  <c r="AF505" i="1" a="1"/>
  <c r="AF505" i="1" s="1"/>
  <c r="X505" i="1"/>
  <c r="AF504" i="1" a="1"/>
  <c r="AF504" i="1" s="1"/>
  <c r="X504" i="1"/>
  <c r="AF503" i="1" a="1"/>
  <c r="AF503" i="1" s="1"/>
  <c r="AF502" i="1" a="1"/>
  <c r="AF502" i="1" s="1"/>
  <c r="AF501" i="1" a="1"/>
  <c r="AF501" i="1" s="1"/>
  <c r="X501" i="1"/>
  <c r="AF500" i="1" a="1"/>
  <c r="AF500" i="1" s="1"/>
  <c r="X500" i="1"/>
  <c r="AF499" i="1" a="1"/>
  <c r="AF499" i="1" s="1"/>
  <c r="X499" i="1"/>
  <c r="AF498" i="1" a="1"/>
  <c r="AF498" i="1" s="1"/>
  <c r="X498" i="1"/>
  <c r="AF497" i="1" a="1"/>
  <c r="AF497" i="1" s="1"/>
  <c r="X497" i="1"/>
  <c r="AF496" i="1" a="1"/>
  <c r="AF496" i="1" s="1"/>
  <c r="X496" i="1"/>
  <c r="AF495" i="1" a="1"/>
  <c r="AF495" i="1" s="1"/>
  <c r="AF494" i="1" a="1"/>
  <c r="AF494" i="1" s="1"/>
  <c r="AF488" i="1" a="1"/>
  <c r="AF488" i="1" s="1"/>
  <c r="X488" i="1"/>
  <c r="AF491" i="1" a="1"/>
  <c r="AF491" i="1" s="1"/>
  <c r="X491" i="1"/>
  <c r="AF490" i="1" a="1"/>
  <c r="AF490" i="1" s="1"/>
  <c r="X490" i="1"/>
  <c r="AF489" i="1" a="1"/>
  <c r="AF489" i="1" s="1"/>
  <c r="X489" i="1"/>
  <c r="AF487" i="1" a="1"/>
  <c r="AF487" i="1" s="1"/>
  <c r="AF486" i="1" a="1"/>
  <c r="AF486" i="1" s="1"/>
  <c r="X486" i="1"/>
  <c r="AF485" i="1" a="1"/>
  <c r="AF485" i="1" s="1"/>
  <c r="X485" i="1"/>
  <c r="AF484" i="1" a="1"/>
  <c r="AF484" i="1" s="1"/>
  <c r="X484" i="1"/>
  <c r="AF483" i="1" a="1"/>
  <c r="AF483" i="1" s="1"/>
  <c r="X483" i="1"/>
  <c r="AF482" i="1" a="1"/>
  <c r="AF482" i="1" s="1"/>
  <c r="AF481" i="1" a="1"/>
  <c r="AF481" i="1" s="1"/>
  <c r="AF480" i="1" a="1"/>
  <c r="AF480" i="1" s="1"/>
  <c r="AF479" i="1" a="1"/>
  <c r="AF479" i="1" s="1"/>
  <c r="AF478" i="1" a="1"/>
  <c r="AF478" i="1" s="1"/>
  <c r="X478" i="1"/>
  <c r="AF477" i="1" a="1"/>
  <c r="AF477" i="1" s="1"/>
  <c r="X477" i="1"/>
  <c r="AF476" i="1" a="1"/>
  <c r="AF476" i="1" s="1"/>
  <c r="X476" i="1"/>
  <c r="AF475" i="1" a="1"/>
  <c r="AF475" i="1" s="1"/>
  <c r="X475" i="1"/>
  <c r="AF474" i="1" a="1"/>
  <c r="AF474" i="1" s="1"/>
  <c r="X474" i="1"/>
  <c r="AF473" i="1" a="1"/>
  <c r="AF473" i="1" s="1"/>
  <c r="X473" i="1"/>
  <c r="AF472" i="1" a="1"/>
  <c r="AF472" i="1" s="1"/>
  <c r="X472" i="1"/>
  <c r="AF471" i="1" a="1"/>
  <c r="AF471" i="1" s="1"/>
  <c r="X471" i="1"/>
  <c r="AF470" i="1" a="1"/>
  <c r="AF470" i="1" s="1"/>
  <c r="X470" i="1"/>
  <c r="AF469" i="1" a="1"/>
  <c r="AF469" i="1" s="1"/>
  <c r="X469" i="1"/>
  <c r="AF468" i="1" a="1"/>
  <c r="AF468" i="1" s="1"/>
  <c r="X468" i="1"/>
  <c r="AF467" i="1" a="1"/>
  <c r="AF467" i="1" s="1"/>
  <c r="X467" i="1"/>
  <c r="AF466" i="1" a="1"/>
  <c r="AF466" i="1" s="1"/>
  <c r="AF465" i="1" a="1"/>
  <c r="AF465" i="1" s="1"/>
  <c r="AF464" i="1" a="1"/>
  <c r="AF464" i="1" s="1"/>
  <c r="AF463" i="1" a="1"/>
  <c r="AF463" i="1" s="1"/>
  <c r="X463" i="1"/>
  <c r="AF462" i="1" a="1"/>
  <c r="AF462" i="1" s="1"/>
  <c r="X462" i="1"/>
  <c r="AF461" i="1" a="1"/>
  <c r="AF461" i="1" s="1"/>
  <c r="X461" i="1"/>
  <c r="AF460" i="1" a="1"/>
  <c r="AF460" i="1" s="1"/>
  <c r="X460" i="1"/>
  <c r="AF459" i="1" a="1"/>
  <c r="AF459" i="1" s="1"/>
  <c r="AF458" i="1" a="1"/>
  <c r="AF458" i="1" s="1"/>
  <c r="AF457" i="1" a="1"/>
  <c r="AF457" i="1" s="1"/>
  <c r="X457" i="1"/>
  <c r="AF456" i="1" a="1"/>
  <c r="AF456" i="1" s="1"/>
  <c r="X456" i="1"/>
  <c r="AF455" i="1" a="1"/>
  <c r="AF455" i="1" s="1"/>
  <c r="X455" i="1"/>
  <c r="AF454" i="1" a="1"/>
  <c r="AF454" i="1" s="1"/>
  <c r="X454" i="1"/>
  <c r="AF453" i="1" a="1"/>
  <c r="AF453" i="1" s="1"/>
  <c r="X453" i="1"/>
  <c r="AF452" i="1" a="1"/>
  <c r="AF452" i="1" s="1"/>
  <c r="X452" i="1"/>
  <c r="AF451" i="1" a="1"/>
  <c r="AF451" i="1" s="1"/>
  <c r="X451" i="1"/>
  <c r="AF450" i="1" a="1"/>
  <c r="AF450" i="1" s="1"/>
  <c r="X450" i="1"/>
  <c r="AF449" i="1" a="1"/>
  <c r="AF449" i="1" s="1"/>
  <c r="X449" i="1"/>
  <c r="AF448" i="1" a="1"/>
  <c r="AF448" i="1" s="1"/>
  <c r="X448" i="1"/>
  <c r="AF447" i="1" a="1"/>
  <c r="AF447" i="1" s="1"/>
  <c r="X447" i="1"/>
  <c r="AF446" i="1" a="1"/>
  <c r="AF446" i="1" s="1"/>
  <c r="X446" i="1"/>
  <c r="AF445" i="1" a="1"/>
  <c r="AF445" i="1" s="1"/>
  <c r="X445" i="1"/>
  <c r="AF444" i="1" a="1"/>
  <c r="AF444" i="1" s="1"/>
  <c r="X444" i="1"/>
  <c r="AF443" i="1" a="1"/>
  <c r="AF443" i="1" s="1"/>
  <c r="X443" i="1"/>
  <c r="AF442" i="1" a="1"/>
  <c r="AF442" i="1" s="1"/>
  <c r="X442" i="1"/>
  <c r="AF441" i="1" a="1"/>
  <c r="AF441" i="1" s="1"/>
  <c r="X441" i="1"/>
  <c r="AF440" i="1" a="1"/>
  <c r="AF440" i="1" s="1"/>
  <c r="X440" i="1"/>
  <c r="AF439" i="1" a="1"/>
  <c r="AF439" i="1" s="1"/>
  <c r="AF438" i="1" a="1"/>
  <c r="AF438" i="1" s="1"/>
  <c r="AF437" i="1" a="1"/>
  <c r="AF437" i="1" s="1"/>
  <c r="X437" i="1"/>
  <c r="AF436" i="1" a="1"/>
  <c r="AF436" i="1" s="1"/>
  <c r="AF435" i="1" a="1"/>
  <c r="AF435" i="1" s="1"/>
  <c r="X435" i="1"/>
  <c r="AF434" i="1" a="1"/>
  <c r="AF434" i="1" s="1"/>
  <c r="X434" i="1"/>
  <c r="AF433" i="1" a="1"/>
  <c r="AF433" i="1" s="1"/>
  <c r="X433" i="1"/>
  <c r="AF432" i="1" a="1"/>
  <c r="AF432" i="1" s="1"/>
  <c r="X432" i="1"/>
  <c r="AF431" i="1" a="1"/>
  <c r="AF431" i="1" s="1"/>
  <c r="AF430" i="1" a="1"/>
  <c r="AF430" i="1" s="1"/>
  <c r="AF429" i="1" a="1"/>
  <c r="AF429" i="1" s="1"/>
  <c r="X429" i="1"/>
  <c r="AF428" i="1" a="1"/>
  <c r="AF428" i="1" s="1"/>
  <c r="X428" i="1"/>
  <c r="AF427" i="1" a="1"/>
  <c r="AF427" i="1" s="1"/>
  <c r="X427" i="1"/>
  <c r="AF426" i="1" a="1"/>
  <c r="AF426" i="1" s="1"/>
  <c r="X426" i="1"/>
  <c r="AF425" i="1" a="1"/>
  <c r="AF425" i="1" s="1"/>
  <c r="X425" i="1"/>
  <c r="AF424" i="1" a="1"/>
  <c r="AF424" i="1" s="1"/>
  <c r="X424" i="1"/>
  <c r="AF423" i="1" a="1"/>
  <c r="AF423" i="1" s="1"/>
  <c r="X423" i="1"/>
  <c r="AF422" i="1" a="1"/>
  <c r="AF422" i="1" s="1"/>
  <c r="X422" i="1"/>
  <c r="AF421" i="1" a="1"/>
  <c r="AF421" i="1" s="1"/>
  <c r="X421" i="1"/>
  <c r="AF420" i="1" a="1"/>
  <c r="AF420" i="1" s="1"/>
  <c r="X420" i="1"/>
  <c r="AF419" i="1" a="1"/>
  <c r="AF419" i="1" s="1"/>
  <c r="X419" i="1"/>
  <c r="AF418" i="1" a="1"/>
  <c r="AF418" i="1" s="1"/>
  <c r="X418" i="1"/>
  <c r="AF417" i="1" a="1"/>
  <c r="AF417" i="1" s="1"/>
  <c r="X417" i="1"/>
  <c r="AF416" i="1" a="1"/>
  <c r="AF416" i="1" s="1"/>
  <c r="X416" i="1"/>
  <c r="AF415" i="1" a="1"/>
  <c r="AF415" i="1" s="1"/>
  <c r="X415" i="1"/>
  <c r="AF414" i="1" a="1"/>
  <c r="AF414" i="1" s="1"/>
  <c r="X414" i="1"/>
  <c r="AF413" i="1" a="1"/>
  <c r="AF413" i="1" s="1"/>
  <c r="AF412" i="1" a="1"/>
  <c r="AF412" i="1" s="1"/>
  <c r="AF411" i="1" a="1"/>
  <c r="AF411" i="1" s="1"/>
  <c r="X411" i="1"/>
  <c r="AF410" i="1" a="1"/>
  <c r="AF410" i="1" s="1"/>
  <c r="AF409" i="1" a="1"/>
  <c r="AF409" i="1" s="1"/>
  <c r="X409" i="1"/>
  <c r="AF408" i="1" a="1"/>
  <c r="AF408" i="1" s="1"/>
  <c r="X408" i="1"/>
  <c r="AF407" i="1" a="1"/>
  <c r="AF407" i="1" s="1"/>
  <c r="AF406" i="1" a="1"/>
  <c r="AF406" i="1" s="1"/>
  <c r="AF405" i="1" a="1"/>
  <c r="AF405" i="1" s="1"/>
  <c r="AF404" i="1" a="1"/>
  <c r="AF404" i="1" s="1"/>
  <c r="X404" i="1"/>
  <c r="AF403" i="1" a="1"/>
  <c r="AF403" i="1" s="1"/>
  <c r="AF402" i="1" a="1"/>
  <c r="AF402" i="1" s="1"/>
  <c r="AF401" i="1" a="1"/>
  <c r="AF401" i="1" s="1"/>
  <c r="X401" i="1"/>
  <c r="AF400" i="1" a="1"/>
  <c r="AF400" i="1" s="1"/>
  <c r="AF399" i="1" a="1"/>
  <c r="AF399" i="1" s="1"/>
  <c r="X399" i="1"/>
  <c r="AF372" i="1" a="1"/>
  <c r="AF372" i="1" s="1"/>
  <c r="AF371" i="1" a="1"/>
  <c r="AF371" i="1" s="1"/>
  <c r="AF370" i="1" a="1"/>
  <c r="AF370" i="1" s="1"/>
  <c r="AF369" i="1" a="1"/>
  <c r="AF369" i="1" s="1"/>
  <c r="AF368" i="1" a="1"/>
  <c r="AF368" i="1" s="1"/>
  <c r="AF367" i="1" a="1"/>
  <c r="AF367" i="1" s="1"/>
  <c r="AF366" i="1" a="1"/>
  <c r="AF366" i="1" s="1"/>
  <c r="AF365" i="1" a="1"/>
  <c r="AF365" i="1" s="1"/>
  <c r="AF364" i="1" a="1"/>
  <c r="AF364" i="1" s="1"/>
  <c r="AF363" i="1" a="1"/>
  <c r="AF363" i="1" s="1"/>
  <c r="AF362" i="1" a="1"/>
  <c r="AF362" i="1" s="1"/>
  <c r="AF361" i="1" a="1"/>
  <c r="AF361" i="1" s="1"/>
  <c r="AF360" i="1" a="1"/>
  <c r="AF360" i="1" s="1"/>
  <c r="AF359" i="1" a="1"/>
  <c r="AF359" i="1" s="1"/>
  <c r="AF398" i="1" a="1"/>
  <c r="AF398" i="1" s="1"/>
  <c r="AF397" i="1" a="1"/>
  <c r="AF397" i="1" s="1"/>
  <c r="AF396" i="1" a="1"/>
  <c r="AF396" i="1" s="1"/>
  <c r="AF395" i="1" a="1"/>
  <c r="AF395" i="1" s="1"/>
  <c r="AF394" i="1" a="1"/>
  <c r="AF394" i="1" s="1"/>
  <c r="AF393" i="1" a="1"/>
  <c r="AF393" i="1" s="1"/>
  <c r="AF392" i="1" a="1"/>
  <c r="AF392" i="1" s="1"/>
  <c r="AF391" i="1" a="1"/>
  <c r="AF391" i="1" s="1"/>
  <c r="AF390" i="1" a="1"/>
  <c r="AF390" i="1" s="1"/>
  <c r="AF389" i="1" a="1"/>
  <c r="AF389" i="1" s="1"/>
  <c r="AF388" i="1" a="1"/>
  <c r="AF388" i="1" s="1"/>
  <c r="AF387" i="1" a="1"/>
  <c r="AF387" i="1" s="1"/>
  <c r="AF386" i="1" a="1"/>
  <c r="AF386" i="1" s="1"/>
  <c r="AF385" i="1" a="1"/>
  <c r="AF385" i="1" s="1"/>
  <c r="AF384" i="1" a="1"/>
  <c r="AF384" i="1" s="1"/>
  <c r="AF383" i="1" a="1"/>
  <c r="AF383" i="1" s="1"/>
  <c r="AF382" i="1" a="1"/>
  <c r="AF382" i="1" s="1"/>
  <c r="AF381" i="1" a="1"/>
  <c r="AF381" i="1" s="1"/>
  <c r="AF380" i="1" a="1"/>
  <c r="AF380" i="1" s="1"/>
  <c r="AF379" i="1" a="1"/>
  <c r="AF379" i="1" s="1"/>
  <c r="AF378" i="1" a="1"/>
  <c r="AF378" i="1" s="1"/>
  <c r="AF377" i="1" a="1"/>
  <c r="AF377" i="1" s="1"/>
  <c r="AF376" i="1" a="1"/>
  <c r="AF376" i="1" s="1"/>
  <c r="AF375" i="1" a="1"/>
  <c r="AF375" i="1" s="1"/>
  <c r="AF374" i="1" a="1"/>
  <c r="AF374" i="1" s="1"/>
  <c r="AF373" i="1" a="1"/>
  <c r="AF373" i="1" s="1"/>
  <c r="AF358" i="1" a="1"/>
  <c r="AF358" i="1" s="1"/>
  <c r="AF357" i="1" a="1"/>
  <c r="AF357" i="1" s="1"/>
  <c r="AF356" i="1" a="1"/>
  <c r="AF356" i="1" s="1"/>
  <c r="AF355" i="1" a="1"/>
  <c r="AF355" i="1" s="1"/>
  <c r="AF354" i="1" a="1"/>
  <c r="AF354" i="1" s="1"/>
  <c r="AF350" i="1" a="1"/>
  <c r="AF350" i="1" s="1"/>
  <c r="AF341" i="1" a="1"/>
  <c r="AF341" i="1" s="1"/>
  <c r="AF336" i="1" a="1"/>
  <c r="AF336" i="1" s="1"/>
  <c r="AF334" i="1" a="1"/>
  <c r="AF334" i="1" s="1"/>
  <c r="X334" i="1"/>
  <c r="AF333" i="1" a="1"/>
  <c r="AF333" i="1" s="1"/>
  <c r="X333" i="1"/>
  <c r="AF335" i="1" a="1"/>
  <c r="AF335" i="1" s="1"/>
  <c r="X335" i="1"/>
  <c r="AF332" i="1" a="1"/>
  <c r="AF332" i="1" s="1"/>
  <c r="X332" i="1"/>
  <c r="AF331" i="1" a="1"/>
  <c r="AF331" i="1" s="1"/>
  <c r="X331" i="1"/>
  <c r="AF330" i="1" a="1"/>
  <c r="AF330" i="1" s="1"/>
  <c r="X330" i="1"/>
  <c r="AF325" i="1" a="1"/>
  <c r="AF325" i="1" s="1"/>
  <c r="AF329" i="1" a="1"/>
  <c r="AF329" i="1" s="1"/>
  <c r="AF328" i="1" a="1"/>
  <c r="AF328" i="1" s="1"/>
  <c r="AF327" i="1" a="1"/>
  <c r="AF327" i="1" s="1"/>
  <c r="AF326" i="1" a="1"/>
  <c r="AF326" i="1" s="1"/>
  <c r="AF324" i="1" a="1"/>
  <c r="AF324" i="1" s="1"/>
  <c r="AF323" i="1" a="1"/>
  <c r="AF323" i="1" s="1"/>
  <c r="AF322" i="1" a="1"/>
  <c r="AF322" i="1" s="1"/>
  <c r="X322" i="1"/>
  <c r="AF321" i="1" a="1"/>
  <c r="AF321" i="1" s="1"/>
  <c r="X321" i="1"/>
  <c r="AF320" i="1" a="1"/>
  <c r="AF320" i="1" s="1"/>
  <c r="X320" i="1"/>
  <c r="AF319" i="1" a="1"/>
  <c r="AF319" i="1" s="1"/>
  <c r="X319" i="1"/>
  <c r="AF318" i="1" a="1"/>
  <c r="AF318" i="1" s="1"/>
  <c r="X318" i="1"/>
  <c r="AF317" i="1" a="1"/>
  <c r="AF317" i="1" s="1"/>
  <c r="X317" i="1"/>
  <c r="AF316" i="1" a="1"/>
  <c r="AF316" i="1" s="1"/>
  <c r="X316" i="1"/>
  <c r="AF315" i="1" a="1"/>
  <c r="AF315" i="1" s="1"/>
  <c r="X315" i="1"/>
  <c r="AF314" i="1" a="1"/>
  <c r="AF314" i="1" s="1"/>
  <c r="AF313" i="1" a="1"/>
  <c r="AF313" i="1" s="1"/>
  <c r="AF311" i="1" a="1"/>
  <c r="AF311" i="1" s="1"/>
  <c r="AF310" i="1" a="1"/>
  <c r="AF310" i="1" s="1"/>
  <c r="AF309" i="1" a="1"/>
  <c r="AF309" i="1" s="1"/>
  <c r="AF308" i="1" a="1"/>
  <c r="AF308" i="1" s="1"/>
  <c r="AF312" i="1" a="1"/>
  <c r="AF312" i="1" s="1"/>
  <c r="AF307" i="1" a="1"/>
  <c r="AF307" i="1" s="1"/>
  <c r="X307" i="1"/>
  <c r="AF306" i="1" a="1"/>
  <c r="AF306" i="1" s="1"/>
  <c r="X306" i="1"/>
  <c r="AF305" i="1" a="1"/>
  <c r="AF305" i="1" s="1"/>
  <c r="X305" i="1"/>
  <c r="AF304" i="1" a="1"/>
  <c r="AF304" i="1" s="1"/>
  <c r="X304" i="1"/>
  <c r="AF303" i="1" a="1"/>
  <c r="AF303" i="1" s="1"/>
  <c r="X303" i="1"/>
  <c r="AF302" i="1" a="1"/>
  <c r="AF302" i="1" s="1"/>
  <c r="X302" i="1"/>
  <c r="AF301" i="1" a="1"/>
  <c r="AF301" i="1" s="1"/>
  <c r="X301" i="1"/>
  <c r="AF300" i="1" a="1"/>
  <c r="AF300" i="1" s="1"/>
  <c r="X300" i="1"/>
  <c r="AF299" i="1" a="1"/>
  <c r="AF299" i="1" s="1"/>
  <c r="X299" i="1"/>
  <c r="AF298" i="1" a="1"/>
  <c r="AF298" i="1" s="1"/>
  <c r="X298" i="1"/>
  <c r="AF297" i="1" a="1"/>
  <c r="AF297" i="1" s="1"/>
  <c r="AF296" i="1" a="1"/>
  <c r="AF296" i="1" s="1"/>
  <c r="AF295" i="1" a="1"/>
  <c r="AF295" i="1" s="1"/>
  <c r="X295" i="1"/>
  <c r="AF294" i="1" a="1"/>
  <c r="AF294" i="1" s="1"/>
  <c r="X294" i="1"/>
  <c r="AF293" i="1" a="1"/>
  <c r="AF293" i="1" s="1"/>
  <c r="X293" i="1"/>
  <c r="AF292" i="1" a="1"/>
  <c r="AF292" i="1" s="1"/>
  <c r="AF291" i="1" a="1"/>
  <c r="AF291" i="1" s="1"/>
  <c r="AF290" i="1" a="1"/>
  <c r="AF290" i="1" s="1"/>
  <c r="AF289" i="1" a="1"/>
  <c r="AF289" i="1" s="1"/>
  <c r="AF288" i="1" a="1"/>
  <c r="AF288" i="1" s="1"/>
  <c r="AF287" i="1" a="1"/>
  <c r="AF287" i="1" s="1"/>
  <c r="AF286" i="1" a="1"/>
  <c r="AF286" i="1" s="1"/>
  <c r="AF285" i="1" a="1"/>
  <c r="AF285" i="1" s="1"/>
  <c r="X285" i="1"/>
  <c r="AF284" i="1" a="1"/>
  <c r="AF284" i="1" s="1"/>
  <c r="X284" i="1"/>
  <c r="AF283" i="1" a="1"/>
  <c r="AF283" i="1" s="1"/>
  <c r="X283" i="1"/>
  <c r="AF282" i="1" a="1"/>
  <c r="AF282" i="1" s="1"/>
  <c r="X282" i="1"/>
  <c r="AF281" i="1" a="1"/>
  <c r="AF281" i="1" s="1"/>
  <c r="AF280" i="1" a="1"/>
  <c r="AF280" i="1" s="1"/>
  <c r="AF279" i="1" a="1"/>
  <c r="AF279" i="1" s="1"/>
  <c r="AF278" i="1" a="1"/>
  <c r="AF278" i="1" s="1"/>
  <c r="AF277" i="1" a="1"/>
  <c r="AF277" i="1" s="1"/>
  <c r="AF275" i="1" a="1"/>
  <c r="AF275" i="1" s="1"/>
  <c r="X275" i="1"/>
  <c r="AF274" i="1" a="1"/>
  <c r="AF274" i="1" s="1"/>
  <c r="X274" i="1"/>
  <c r="AF273" i="1" a="1"/>
  <c r="AF273" i="1" s="1"/>
  <c r="X273" i="1"/>
  <c r="AF276" i="1" a="1"/>
  <c r="AF276" i="1" s="1"/>
  <c r="AF272" i="1" a="1"/>
  <c r="AF272" i="1" s="1"/>
  <c r="AF271" i="1" a="1"/>
  <c r="AF271" i="1" s="1"/>
  <c r="X271" i="1"/>
  <c r="AF270" i="1" a="1"/>
  <c r="AF270" i="1" s="1"/>
  <c r="AF269" i="1" a="1"/>
  <c r="AF269" i="1" s="1"/>
  <c r="X269" i="1"/>
  <c r="AF268" i="1" a="1"/>
  <c r="AF268" i="1" s="1"/>
  <c r="X268" i="1"/>
  <c r="AF267" i="1" a="1"/>
  <c r="AF267" i="1" s="1"/>
  <c r="X267" i="1"/>
  <c r="AF266" i="1" a="1"/>
  <c r="AF266" i="1" s="1"/>
  <c r="X266" i="1"/>
  <c r="AF265" i="1" a="1"/>
  <c r="AF265" i="1" s="1"/>
  <c r="X265" i="1"/>
  <c r="AF264" i="1" a="1"/>
  <c r="AF264" i="1" s="1"/>
  <c r="X264" i="1"/>
  <c r="AF263" i="1" a="1"/>
  <c r="AF263" i="1" s="1"/>
  <c r="AF262" i="1" a="1"/>
  <c r="AF262" i="1" s="1"/>
  <c r="AF261" i="1" a="1"/>
  <c r="AF261" i="1" s="1"/>
  <c r="X261" i="1"/>
  <c r="AF260" i="1" a="1"/>
  <c r="AF260" i="1" s="1"/>
  <c r="AF259" i="1" a="1"/>
  <c r="AF259" i="1" s="1"/>
  <c r="AF258" i="1" a="1"/>
  <c r="AF258" i="1" s="1"/>
  <c r="X258" i="1"/>
  <c r="AF253" i="1" a="1"/>
  <c r="AF253" i="1" s="1"/>
  <c r="AF252" i="1" a="1"/>
  <c r="AF252" i="1" s="1"/>
  <c r="AF251" i="1" a="1"/>
  <c r="AF251" i="1" s="1"/>
  <c r="AF250" i="1" a="1"/>
  <c r="AF250" i="1" s="1"/>
  <c r="AF249" i="1" a="1"/>
  <c r="AF249" i="1" s="1"/>
  <c r="AF248" i="1" a="1"/>
  <c r="AF248" i="1" s="1"/>
  <c r="AF247" i="1" a="1"/>
  <c r="AF247" i="1" s="1"/>
  <c r="AF246" i="1" a="1"/>
  <c r="AF246" i="1" s="1"/>
  <c r="AF257" i="1" a="1"/>
  <c r="AF257" i="1" s="1"/>
  <c r="AF256" i="1" a="1"/>
  <c r="AF256" i="1" s="1"/>
  <c r="AF255" i="1" a="1"/>
  <c r="AF255" i="1" s="1"/>
  <c r="AF254" i="1" a="1"/>
  <c r="AF254" i="1" s="1"/>
  <c r="AF245" i="1" a="1"/>
  <c r="AF245" i="1" s="1"/>
  <c r="AF244" i="1" a="1"/>
  <c r="AF244" i="1" s="1"/>
  <c r="AF243" i="1" a="1"/>
  <c r="AF243" i="1" s="1"/>
  <c r="AF242" i="1" a="1"/>
  <c r="AF242" i="1" s="1"/>
  <c r="X242" i="1"/>
  <c r="AF241" i="1" a="1"/>
  <c r="AF241" i="1" s="1"/>
  <c r="AF240" i="1" a="1"/>
  <c r="AF240" i="1" s="1"/>
  <c r="X240" i="1"/>
  <c r="AF239" i="1" a="1"/>
  <c r="AF239" i="1" s="1"/>
  <c r="X239" i="1"/>
  <c r="AF238" i="1" a="1"/>
  <c r="AF238" i="1" s="1"/>
  <c r="AF237" i="1" a="1"/>
  <c r="AF237" i="1" s="1"/>
  <c r="AF236" i="1" a="1"/>
  <c r="AF236" i="1" s="1"/>
  <c r="AF223" i="1" a="1"/>
  <c r="AF223" i="1" s="1"/>
  <c r="AF222" i="1" a="1"/>
  <c r="AF222" i="1" s="1"/>
  <c r="AF235" i="1" a="1"/>
  <c r="AF235" i="1" s="1"/>
  <c r="AF234" i="1" a="1"/>
  <c r="AF234" i="1" s="1"/>
  <c r="AF233" i="1" a="1"/>
  <c r="AF233" i="1" s="1"/>
  <c r="AF232" i="1" a="1"/>
  <c r="AF232" i="1" s="1"/>
  <c r="AF231" i="1" a="1"/>
  <c r="AF231" i="1" s="1"/>
  <c r="AF230" i="1" a="1"/>
  <c r="AF230" i="1" s="1"/>
  <c r="AF229" i="1" a="1"/>
  <c r="AF229" i="1" s="1"/>
  <c r="AF228" i="1" a="1"/>
  <c r="AF228" i="1" s="1"/>
  <c r="AF227" i="1" a="1"/>
  <c r="AF227" i="1" s="1"/>
  <c r="AF226" i="1" a="1"/>
  <c r="AF226" i="1" s="1"/>
  <c r="AF225" i="1" a="1"/>
  <c r="AF225" i="1" s="1"/>
  <c r="AF224" i="1" a="1"/>
  <c r="AF224" i="1" s="1"/>
  <c r="AF221" i="1" a="1"/>
  <c r="AF221" i="1" s="1"/>
  <c r="X221" i="1"/>
  <c r="AF220" i="1" a="1"/>
  <c r="AF220" i="1" s="1"/>
  <c r="AF219" i="1" a="1"/>
  <c r="AF219" i="1" s="1"/>
  <c r="AF218" i="1" a="1"/>
  <c r="AF218" i="1" s="1"/>
  <c r="AF217" i="1" a="1"/>
  <c r="AF217" i="1" s="1"/>
  <c r="X217" i="1"/>
  <c r="AF216" i="1" a="1"/>
  <c r="AF216" i="1" s="1"/>
  <c r="X216" i="1"/>
  <c r="AF215" i="1" a="1"/>
  <c r="AF215" i="1" s="1"/>
  <c r="X215" i="1"/>
  <c r="AF214" i="1" a="1"/>
  <c r="AF214" i="1" s="1"/>
  <c r="X214" i="1"/>
  <c r="AF213" i="1" a="1"/>
  <c r="AF213" i="1" s="1"/>
  <c r="X213" i="1"/>
  <c r="AF212" i="1" a="1"/>
  <c r="AF212" i="1" s="1"/>
  <c r="X212" i="1"/>
  <c r="AF211" i="1" a="1"/>
  <c r="AF211" i="1" s="1"/>
  <c r="X211" i="1"/>
  <c r="AF210" i="1" a="1"/>
  <c r="AF210" i="1" s="1"/>
  <c r="X210" i="1"/>
  <c r="AF209" i="1" a="1"/>
  <c r="AF209" i="1" s="1"/>
  <c r="X209" i="1"/>
  <c r="AF208" i="1" a="1"/>
  <c r="AF208" i="1" s="1"/>
  <c r="X208" i="1"/>
  <c r="AF207" i="1" a="1"/>
  <c r="AF207" i="1" s="1"/>
  <c r="X207" i="1"/>
  <c r="AF201" i="1" a="1"/>
  <c r="AF201" i="1" s="1"/>
  <c r="AF199" i="1" a="1"/>
  <c r="AF199" i="1" s="1"/>
  <c r="AF197" i="1" a="1"/>
  <c r="AF197" i="1" s="1"/>
  <c r="AF202" i="1" a="1"/>
  <c r="AF202" i="1" s="1"/>
  <c r="AF200" i="1" a="1"/>
  <c r="AF200" i="1" s="1"/>
  <c r="AF198" i="1" a="1"/>
  <c r="AF198" i="1" s="1"/>
  <c r="AF206" i="1" a="1"/>
  <c r="AF206" i="1" s="1"/>
  <c r="AF205" i="1" a="1"/>
  <c r="AF205" i="1" s="1"/>
  <c r="AF204" i="1" a="1"/>
  <c r="AF204" i="1" s="1"/>
  <c r="AF203" i="1" a="1"/>
  <c r="AF203" i="1" s="1"/>
  <c r="AF195" i="1" a="1"/>
  <c r="AF195" i="1" s="1"/>
  <c r="X195" i="1"/>
  <c r="AF191" i="1" a="1"/>
  <c r="AF191" i="1" s="1"/>
  <c r="X191" i="1"/>
  <c r="AF190" i="1" a="1"/>
  <c r="AF190" i="1" s="1"/>
  <c r="X190" i="1"/>
  <c r="AF189" i="1" a="1"/>
  <c r="AF189" i="1" s="1"/>
  <c r="X189" i="1"/>
  <c r="AF186" i="1" a="1"/>
  <c r="AF186" i="1" s="1"/>
  <c r="X186" i="1"/>
  <c r="AF196" i="1" a="1"/>
  <c r="AF196" i="1" s="1"/>
  <c r="X196" i="1"/>
  <c r="AF194" i="1" a="1"/>
  <c r="AF194" i="1" s="1"/>
  <c r="X194" i="1"/>
  <c r="AF193" i="1" a="1"/>
  <c r="AF193" i="1" s="1"/>
  <c r="X193" i="1"/>
  <c r="AF188" i="1" a="1"/>
  <c r="AF188" i="1" s="1"/>
  <c r="X188" i="1"/>
  <c r="AF184" i="1" a="1"/>
  <c r="AF184" i="1" s="1"/>
  <c r="X184" i="1"/>
  <c r="AF183" i="1" a="1"/>
  <c r="AF183" i="1" s="1"/>
  <c r="X183" i="1"/>
  <c r="AF192" i="1" a="1"/>
  <c r="AF192" i="1" s="1"/>
  <c r="X192" i="1"/>
  <c r="AF187" i="1" a="1"/>
  <c r="AF187" i="1" s="1"/>
  <c r="X187" i="1"/>
  <c r="AF185" i="1" a="1"/>
  <c r="AF185" i="1" s="1"/>
  <c r="X185" i="1"/>
  <c r="AF182" i="1" a="1"/>
  <c r="AF182" i="1" s="1"/>
  <c r="AF181" i="1" a="1"/>
  <c r="AF181" i="1" s="1"/>
  <c r="X181" i="1"/>
  <c r="AF180" i="1" a="1"/>
  <c r="AF180" i="1" s="1"/>
  <c r="X180" i="1"/>
  <c r="AF179" i="1" a="1"/>
  <c r="AF179" i="1" s="1"/>
  <c r="X179" i="1"/>
  <c r="AF178" i="1" a="1"/>
  <c r="AF178" i="1" s="1"/>
  <c r="X178" i="1"/>
  <c r="AF177" i="1" a="1"/>
  <c r="AF177" i="1" s="1"/>
  <c r="AF176" i="1" a="1"/>
  <c r="AF176" i="1" s="1"/>
  <c r="AF170" i="1" a="1"/>
  <c r="AF170" i="1" s="1"/>
  <c r="AF174" i="1" a="1"/>
  <c r="AF174" i="1" s="1"/>
  <c r="AF173" i="1" a="1"/>
  <c r="AF173" i="1" s="1"/>
  <c r="AF172" i="1" a="1"/>
  <c r="AF172" i="1" s="1"/>
  <c r="AF175" i="1" a="1"/>
  <c r="AF175" i="1" s="1"/>
  <c r="AF168" i="1" a="1"/>
  <c r="AF168" i="1" s="1"/>
  <c r="AF167" i="1" a="1"/>
  <c r="AF167" i="1" s="1"/>
  <c r="X167" i="1"/>
  <c r="AF166" i="1" a="1"/>
  <c r="AF166" i="1" s="1"/>
  <c r="X166" i="1"/>
  <c r="AF165" i="1" a="1"/>
  <c r="AF165" i="1" s="1"/>
  <c r="X165" i="1"/>
  <c r="AF164" i="1" a="1"/>
  <c r="AF164" i="1" s="1"/>
  <c r="X164" i="1"/>
  <c r="AF163" i="1" a="1"/>
  <c r="AF163" i="1" s="1"/>
  <c r="X163" i="1"/>
  <c r="AF162" i="1" a="1"/>
  <c r="AF162" i="1" s="1"/>
  <c r="X162" i="1"/>
  <c r="AF161" i="1" a="1"/>
  <c r="AF161" i="1" s="1"/>
  <c r="X161" i="1"/>
  <c r="AF160" i="1" a="1"/>
  <c r="AF160" i="1" s="1"/>
  <c r="X160" i="1"/>
  <c r="AF159" i="1" a="1"/>
  <c r="AF159" i="1" s="1"/>
  <c r="X159" i="1"/>
  <c r="AF158" i="1" a="1"/>
  <c r="AF158" i="1" s="1"/>
  <c r="X158" i="1"/>
  <c r="AF157" i="1" a="1"/>
  <c r="AF157" i="1" s="1"/>
  <c r="X157" i="1"/>
  <c r="AF156" i="1" a="1"/>
  <c r="AF156" i="1" s="1"/>
  <c r="AF155" i="1" a="1"/>
  <c r="AF155" i="1" s="1"/>
  <c r="AF154" i="1" a="1"/>
  <c r="AF154" i="1" s="1"/>
  <c r="AF153" i="1" a="1"/>
  <c r="AF153" i="1" s="1"/>
  <c r="AF152" i="1" a="1"/>
  <c r="AF152" i="1" s="1"/>
  <c r="AF151" i="1" a="1"/>
  <c r="AF151" i="1" s="1"/>
  <c r="AF142" i="1" a="1"/>
  <c r="AF142" i="1" s="1"/>
  <c r="AF141" i="1" a="1"/>
  <c r="AF141" i="1" s="1"/>
  <c r="AF150" i="1" a="1"/>
  <c r="AF150" i="1" s="1"/>
  <c r="X150" i="1"/>
  <c r="AF149" i="1" a="1"/>
  <c r="AF149" i="1" s="1"/>
  <c r="X149" i="1"/>
  <c r="AF148" i="1" a="1"/>
  <c r="AF148" i="1" s="1"/>
  <c r="X148" i="1"/>
  <c r="AF147" i="1" a="1"/>
  <c r="AF147" i="1" s="1"/>
  <c r="X147" i="1"/>
  <c r="AF146" i="1" a="1"/>
  <c r="AF146" i="1" s="1"/>
  <c r="X146" i="1"/>
  <c r="AF145" i="1" a="1"/>
  <c r="AF145" i="1" s="1"/>
  <c r="X145" i="1"/>
  <c r="AF144" i="1" a="1"/>
  <c r="AF144" i="1" s="1"/>
  <c r="X144" i="1"/>
  <c r="AF143" i="1" a="1"/>
  <c r="AF143" i="1" s="1"/>
  <c r="X143" i="1"/>
  <c r="AF139" i="1" a="1"/>
  <c r="AF139" i="1" s="1"/>
  <c r="X139" i="1"/>
  <c r="AF140" i="1" a="1"/>
  <c r="AF140" i="1" s="1"/>
  <c r="X140" i="1"/>
  <c r="AF138" i="1" a="1"/>
  <c r="AF138" i="1" s="1"/>
  <c r="X138" i="1"/>
  <c r="AF137" i="1" a="1"/>
  <c r="AF137" i="1" s="1"/>
  <c r="X137" i="1"/>
  <c r="AF136" i="1" a="1"/>
  <c r="AF136" i="1" s="1"/>
  <c r="X136" i="1"/>
  <c r="AF135" i="1" a="1"/>
  <c r="AF135" i="1" s="1"/>
  <c r="X135" i="1"/>
  <c r="AF134" i="1" a="1"/>
  <c r="AF134" i="1" s="1"/>
  <c r="X134" i="1"/>
  <c r="AF133" i="1" a="1"/>
  <c r="AF133" i="1" s="1"/>
  <c r="X133" i="1"/>
  <c r="AF132" i="1" a="1"/>
  <c r="AF132" i="1" s="1"/>
  <c r="AF131" i="1" a="1"/>
  <c r="AF131" i="1" s="1"/>
  <c r="AF130" i="1" a="1"/>
  <c r="AF130" i="1" s="1"/>
  <c r="AF129" i="1" a="1"/>
  <c r="AF129" i="1" s="1"/>
  <c r="AF128" i="1" a="1"/>
  <c r="AF128" i="1" s="1"/>
  <c r="AF127" i="1" a="1"/>
  <c r="AF127" i="1" s="1"/>
  <c r="X127" i="1"/>
  <c r="AF126" i="1" a="1"/>
  <c r="AF126" i="1" s="1"/>
  <c r="X126" i="1"/>
  <c r="AF125" i="1" a="1"/>
  <c r="AF125" i="1" s="1"/>
  <c r="AF124" i="1" a="1"/>
  <c r="AF124" i="1" s="1"/>
  <c r="AF123" i="1" a="1"/>
  <c r="AF123" i="1" s="1"/>
  <c r="AF122" i="1" a="1"/>
  <c r="AF122" i="1" s="1"/>
  <c r="AF121" i="1" a="1"/>
  <c r="AF121" i="1" s="1"/>
  <c r="X121" i="1"/>
  <c r="AF118" i="1" a="1"/>
  <c r="AF118" i="1" s="1"/>
  <c r="AF117" i="1" a="1"/>
  <c r="AF117" i="1" s="1"/>
  <c r="AF116" i="1" a="1"/>
  <c r="AF116" i="1" s="1"/>
  <c r="AF115" i="1" a="1"/>
  <c r="AF115" i="1" s="1"/>
  <c r="AF114" i="1" a="1"/>
  <c r="AF114" i="1" s="1"/>
  <c r="X114" i="1"/>
  <c r="AF113" i="1" a="1"/>
  <c r="AF113" i="1" s="1"/>
  <c r="X113" i="1"/>
  <c r="AF111" i="1" a="1"/>
  <c r="AF111" i="1" s="1"/>
  <c r="AF107" i="1" a="1"/>
  <c r="AF107" i="1" s="1"/>
  <c r="AF112" i="1" a="1"/>
  <c r="AF112" i="1" s="1"/>
  <c r="AF110" i="1" a="1"/>
  <c r="AF110" i="1" s="1"/>
  <c r="AF109" i="1" a="1"/>
  <c r="AF109" i="1" s="1"/>
  <c r="AF108" i="1" a="1"/>
  <c r="AF108" i="1" s="1"/>
  <c r="AF106" i="1" a="1"/>
  <c r="AF106" i="1" s="1"/>
  <c r="AF90" i="1" a="1"/>
  <c r="AF90" i="1" s="1"/>
  <c r="AF89" i="1" a="1"/>
  <c r="AF89" i="1" s="1"/>
  <c r="X89" i="1"/>
  <c r="AF86" i="1" a="1"/>
  <c r="AF86" i="1" s="1"/>
  <c r="X86" i="1"/>
  <c r="AF87" i="1" a="1"/>
  <c r="AF87" i="1" s="1"/>
  <c r="X87" i="1"/>
  <c r="AF85" i="1" a="1"/>
  <c r="AF85" i="1" s="1"/>
  <c r="AF84" i="1" a="1"/>
  <c r="AF84" i="1" s="1"/>
  <c r="AF83" i="1" a="1"/>
  <c r="AF83" i="1" s="1"/>
  <c r="AF82" i="1" a="1"/>
  <c r="AF82" i="1" s="1"/>
  <c r="AF80" i="1" a="1"/>
  <c r="AF80" i="1" s="1"/>
  <c r="X80" i="1"/>
  <c r="AF79" i="1" a="1"/>
  <c r="AF79" i="1" s="1"/>
  <c r="X79" i="1"/>
  <c r="AF81" i="1" a="1"/>
  <c r="AF81" i="1" s="1"/>
  <c r="X81" i="1"/>
  <c r="AF78" i="1" a="1"/>
  <c r="AF78" i="1" s="1"/>
  <c r="X78" i="1"/>
  <c r="AF77" i="1" a="1"/>
  <c r="AF77" i="1" s="1"/>
  <c r="X77" i="1"/>
  <c r="AF76" i="1" a="1"/>
  <c r="AF76" i="1" s="1"/>
  <c r="X76" i="1"/>
  <c r="AF75" i="1" a="1"/>
  <c r="AF75" i="1" s="1"/>
  <c r="X75" i="1"/>
  <c r="X74" i="1"/>
  <c r="AF73" i="1" a="1"/>
  <c r="AF73" i="1" s="1"/>
  <c r="X73" i="1"/>
  <c r="AF72" i="1" a="1"/>
  <c r="AF72" i="1" s="1"/>
  <c r="X72" i="1"/>
  <c r="AF71" i="1" a="1"/>
  <c r="AF71" i="1" s="1"/>
  <c r="X71" i="1"/>
  <c r="AF70" i="1" a="1"/>
  <c r="AF70" i="1" s="1"/>
  <c r="X70" i="1"/>
  <c r="AF69" i="1" a="1"/>
  <c r="AF69" i="1" s="1"/>
  <c r="AF68" i="1" a="1"/>
  <c r="AF68" i="1" s="1"/>
  <c r="AF67" i="1" a="1"/>
  <c r="AF67" i="1" s="1"/>
  <c r="AF66" i="1" a="1"/>
  <c r="AF66" i="1" s="1"/>
  <c r="AF65" i="1" a="1"/>
  <c r="AF65" i="1" s="1"/>
  <c r="AF64" i="1" a="1"/>
  <c r="AF64" i="1" s="1"/>
  <c r="AF63" i="1" a="1"/>
  <c r="AF63" i="1" s="1"/>
  <c r="AF62" i="1" a="1"/>
  <c r="AF62" i="1" s="1"/>
  <c r="X62" i="1"/>
  <c r="AF61" i="1" a="1"/>
  <c r="AF61" i="1" s="1"/>
  <c r="X61" i="1"/>
  <c r="AF60" i="1" a="1"/>
  <c r="AF60" i="1" s="1"/>
  <c r="X60" i="1"/>
  <c r="AF59" i="1" a="1"/>
  <c r="AF59" i="1" s="1"/>
  <c r="X59" i="1"/>
  <c r="AF58" i="1" a="1"/>
  <c r="AF58" i="1" s="1"/>
  <c r="X58" i="1"/>
  <c r="AF57" i="1" a="1"/>
  <c r="AF57" i="1" s="1"/>
  <c r="X57" i="1"/>
  <c r="AF56" i="1" a="1"/>
  <c r="AF56" i="1" s="1"/>
  <c r="X56" i="1"/>
  <c r="AF55" i="1" a="1"/>
  <c r="AF55" i="1" s="1"/>
  <c r="X55" i="1"/>
  <c r="AF54" i="1" a="1"/>
  <c r="AF54" i="1" s="1"/>
  <c r="X54" i="1"/>
  <c r="AF53" i="1" a="1"/>
  <c r="AF53" i="1" s="1"/>
  <c r="X53" i="1"/>
  <c r="AF52" i="1" a="1"/>
  <c r="AF52" i="1" s="1"/>
  <c r="X52" i="1"/>
  <c r="AF49" i="1" a="1"/>
  <c r="AF49" i="1" s="1"/>
  <c r="X49" i="1"/>
  <c r="AF48" i="1" a="1"/>
  <c r="AF48" i="1" s="1"/>
  <c r="X48" i="1"/>
  <c r="AF51" i="1" a="1"/>
  <c r="AF51" i="1" s="1"/>
  <c r="AF50" i="1" a="1"/>
  <c r="AF50" i="1" s="1"/>
  <c r="AF47" i="1" a="1"/>
  <c r="AF47" i="1" s="1"/>
  <c r="AF46" i="1" a="1"/>
  <c r="AF46" i="1" s="1"/>
  <c r="X46" i="1"/>
  <c r="AF45" i="1" a="1"/>
  <c r="AF45" i="1" s="1"/>
  <c r="X45" i="1"/>
  <c r="AF44" i="1" a="1"/>
  <c r="AF44" i="1" s="1"/>
  <c r="X44" i="1"/>
  <c r="AF43" i="1" a="1"/>
  <c r="AF43" i="1" s="1"/>
  <c r="X43" i="1"/>
  <c r="AF42" i="1" a="1"/>
  <c r="AF42" i="1" s="1"/>
  <c r="X42" i="1"/>
  <c r="AF41" i="1" a="1"/>
  <c r="AF41" i="1" s="1"/>
  <c r="X41" i="1"/>
  <c r="AF40" i="1" a="1"/>
  <c r="AF40" i="1" s="1"/>
  <c r="X40" i="1"/>
  <c r="AF39" i="1" a="1"/>
  <c r="AF39" i="1" s="1"/>
  <c r="AF38" i="1" a="1"/>
  <c r="AF38" i="1" s="1"/>
  <c r="AF37" i="1" a="1"/>
  <c r="AF37" i="1" s="1"/>
  <c r="AF36" i="1" a="1"/>
  <c r="AF36" i="1" s="1"/>
  <c r="X36" i="1"/>
  <c r="AF35" i="1" a="1"/>
  <c r="AF35" i="1" s="1"/>
  <c r="X35" i="1"/>
  <c r="AF34" i="1" a="1"/>
  <c r="AF34" i="1" s="1"/>
  <c r="X34" i="1"/>
  <c r="AF31" i="1" a="1"/>
  <c r="AF31" i="1" s="1"/>
  <c r="X31" i="1"/>
  <c r="AF33" i="1" a="1"/>
  <c r="AF33" i="1" s="1"/>
  <c r="X33" i="1"/>
  <c r="AF32" i="1" a="1"/>
  <c r="AF32" i="1" s="1"/>
  <c r="X32" i="1"/>
  <c r="AF30" i="1" a="1"/>
  <c r="AF30" i="1" s="1"/>
  <c r="AF29" i="1" a="1"/>
  <c r="AF29" i="1" s="1"/>
  <c r="AF28" i="1" a="1"/>
  <c r="AF28" i="1" s="1"/>
  <c r="AF27" i="1" a="1"/>
  <c r="AF27" i="1" s="1"/>
  <c r="AF26" i="1" a="1"/>
  <c r="AF26" i="1" s="1"/>
  <c r="X26" i="1"/>
  <c r="AF25" i="1" a="1"/>
  <c r="AF25" i="1" s="1"/>
  <c r="X25" i="1"/>
  <c r="AF24" i="1" a="1"/>
  <c r="AF24" i="1" s="1"/>
  <c r="X24" i="1"/>
  <c r="AF22" i="1" a="1"/>
  <c r="AF22" i="1" s="1"/>
  <c r="AF21" i="1" a="1"/>
  <c r="AF21" i="1" s="1"/>
  <c r="X21" i="1"/>
  <c r="AF20" i="1" a="1"/>
  <c r="AF20" i="1" s="1"/>
  <c r="AF19" i="1" a="1"/>
  <c r="AF19" i="1" s="1"/>
  <c r="X19" i="1"/>
  <c r="AF18" i="1" a="1"/>
  <c r="AF18" i="1" s="1"/>
  <c r="X18" i="1"/>
  <c r="AF17" i="1" a="1"/>
  <c r="AF17" i="1" s="1"/>
  <c r="X17" i="1"/>
  <c r="AF16" i="1" a="1"/>
  <c r="AF16" i="1" s="1"/>
  <c r="X16" i="1"/>
  <c r="AF15" i="1" a="1"/>
  <c r="AF15" i="1" s="1"/>
  <c r="AF14" i="1" a="1"/>
  <c r="AF14" i="1" s="1"/>
  <c r="AF13" i="1" a="1"/>
  <c r="AF13" i="1" s="1"/>
  <c r="AF12" i="1" a="1"/>
  <c r="AF12" i="1" s="1"/>
  <c r="AF11" i="1" a="1"/>
  <c r="AF11" i="1" s="1"/>
  <c r="AF10" i="1" a="1"/>
  <c r="AF10" i="1" s="1"/>
  <c r="X10" i="1"/>
  <c r="AF9" i="1" a="1"/>
  <c r="AF9" i="1" s="1"/>
  <c r="X9" i="1"/>
  <c r="AF8" i="1" a="1"/>
  <c r="AF8" i="1" s="1"/>
  <c r="X8" i="1"/>
  <c r="AF7" i="1" a="1"/>
  <c r="AF7" i="1" s="1"/>
  <c r="X7" i="1"/>
  <c r="AF6" i="1" a="1"/>
  <c r="AF6" i="1" s="1"/>
  <c r="X6" i="1"/>
  <c r="AF5" i="1" a="1"/>
  <c r="AF5" i="1" s="1"/>
  <c r="AF4" i="1" a="1"/>
  <c r="AF4" i="1" s="1"/>
  <c r="AF3" i="1" a="1"/>
  <c r="AF3" i="1" s="1"/>
  <c r="X3" i="1"/>
  <c r="AF2" i="1" a="1"/>
  <c r="AF2" i="1" s="1"/>
  <c r="X2" i="1"/>
  <c r="D29" i="3" l="1"/>
  <c r="D28" i="3"/>
  <c r="O11" i="3"/>
  <c r="O9" i="3"/>
  <c r="O18" i="3"/>
  <c r="O6" i="3"/>
  <c r="O8" i="3"/>
  <c r="O5" i="3"/>
  <c r="O12" i="3"/>
  <c r="O10" i="3"/>
  <c r="O15" i="3"/>
  <c r="O14" i="3"/>
  <c r="O7" i="3"/>
  <c r="O13" i="3"/>
  <c r="O16" i="3"/>
  <c r="O4" i="3"/>
  <c r="O17" i="3"/>
  <c r="N10" i="3"/>
  <c r="N7" i="3"/>
  <c r="N5" i="3"/>
  <c r="N14" i="3"/>
  <c r="N9" i="3"/>
  <c r="N18" i="3"/>
  <c r="N13" i="3"/>
  <c r="N16" i="3"/>
  <c r="N15" i="3"/>
  <c r="N6" i="3"/>
  <c r="N8" i="3"/>
  <c r="N17" i="3"/>
  <c r="N11" i="3"/>
  <c r="N12" i="3"/>
  <c r="N4" i="3"/>
  <c r="E51" i="4"/>
  <c r="E50" i="4"/>
  <c r="B29" i="3"/>
  <c r="B28" i="3"/>
  <c r="C61" i="3"/>
  <c r="C58" i="3"/>
  <c r="C59" i="3"/>
  <c r="C57" i="3"/>
  <c r="C60" i="3"/>
  <c r="L5" i="3"/>
  <c r="L14" i="3"/>
  <c r="L9" i="3"/>
  <c r="L18" i="3"/>
  <c r="L6" i="3"/>
  <c r="L7" i="3"/>
  <c r="L10" i="3"/>
  <c r="L15" i="3"/>
  <c r="L12" i="3"/>
  <c r="L4" i="3"/>
  <c r="L17" i="3"/>
  <c r="L11" i="3"/>
  <c r="L16" i="3"/>
  <c r="L13" i="3"/>
  <c r="L8" i="3"/>
  <c r="M10" i="3"/>
  <c r="M6" i="3"/>
  <c r="M17" i="3"/>
  <c r="M16" i="3"/>
  <c r="M15" i="3"/>
  <c r="M18" i="3"/>
  <c r="M12" i="3"/>
  <c r="M7" i="3"/>
  <c r="M8" i="3"/>
  <c r="M4" i="3"/>
  <c r="M13" i="3"/>
  <c r="M9" i="3"/>
  <c r="M14" i="3"/>
  <c r="M11" i="3"/>
  <c r="M5" i="3"/>
  <c r="D50" i="4"/>
  <c r="D51" i="4"/>
  <c r="R10" i="3" l="1"/>
  <c r="R7" i="3"/>
  <c r="R5" i="3"/>
  <c r="R14" i="3"/>
  <c r="R16" i="3"/>
  <c r="R6" i="3"/>
  <c r="R18" i="3"/>
  <c r="R13" i="3"/>
  <c r="R11" i="3"/>
  <c r="R8" i="3"/>
  <c r="R17" i="3"/>
  <c r="R15" i="3"/>
  <c r="R12" i="3"/>
  <c r="R9" i="3"/>
  <c r="R4" i="3"/>
  <c r="S14" i="3"/>
  <c r="S16" i="3"/>
  <c r="S13" i="3"/>
  <c r="S7" i="3"/>
  <c r="S17" i="3"/>
  <c r="S15" i="3"/>
  <c r="S5" i="3"/>
  <c r="S12" i="3"/>
  <c r="S8" i="3"/>
  <c r="S4" i="3"/>
  <c r="S11" i="3"/>
  <c r="S9" i="3"/>
  <c r="S18" i="3"/>
  <c r="S6" i="3"/>
  <c r="S10" i="3"/>
  <c r="O24" i="3"/>
  <c r="M24" i="3"/>
  <c r="N24" i="3"/>
  <c r="L24" i="3"/>
  <c r="Q15" i="3"/>
  <c r="Q5" i="3"/>
  <c r="Q14" i="3"/>
  <c r="Q9" i="3"/>
  <c r="Q12" i="3"/>
  <c r="Q18" i="3"/>
  <c r="Q4" i="3"/>
  <c r="Q13" i="3"/>
  <c r="Q10" i="3"/>
  <c r="Q6" i="3"/>
  <c r="Q7" i="3"/>
  <c r="Q17" i="3"/>
  <c r="Q16" i="3"/>
  <c r="Q11" i="3"/>
  <c r="Q8" i="3"/>
  <c r="O23" i="3"/>
  <c r="N23" i="3"/>
  <c r="D59" i="4"/>
  <c r="D61" i="4" s="1"/>
  <c r="L23" i="3"/>
  <c r="M23" i="3"/>
  <c r="M25" i="3"/>
  <c r="O25" i="3"/>
  <c r="L25" i="3"/>
  <c r="N25" i="3"/>
  <c r="L26" i="3"/>
  <c r="M26" i="3"/>
  <c r="O26" i="3"/>
  <c r="N26" i="3"/>
  <c r="D58" i="4"/>
  <c r="L22" i="3"/>
  <c r="O22" i="3"/>
  <c r="M22" i="3"/>
  <c r="B58" i="3"/>
  <c r="B59" i="3" s="1"/>
  <c r="B60" i="3" s="1"/>
  <c r="B61" i="3" s="1"/>
  <c r="N22" i="3"/>
  <c r="P6" i="3"/>
  <c r="P7" i="3"/>
  <c r="P9" i="3"/>
  <c r="P18" i="3"/>
  <c r="P4" i="3"/>
  <c r="P15" i="3"/>
  <c r="P14" i="3"/>
  <c r="P8" i="3"/>
  <c r="P12" i="3"/>
  <c r="P11" i="3"/>
  <c r="P10" i="3"/>
  <c r="P13" i="3"/>
  <c r="P16" i="3"/>
  <c r="P5" i="3"/>
  <c r="P17" i="3"/>
  <c r="D6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tc={A56075DF-4819-464F-89A6-ECAFF3DDD092}</author>
    <author>tc={BBE21AC2-55AD-4A63-AAA9-93FEA64DFD2E}</author>
    <author>tc={9C561A68-967A-4CAC-BE0F-17E15F9EBCB5}</author>
    <author>tc={C94DB40B-F154-44FC-B43F-A71F4864ACEE}</author>
    <author>tc={38823FBF-9C9A-45B9-BA4D-63014B76DDF0}</author>
    <author>tc={F9BD0844-F248-4514-B5DB-B2F97EC7E199}</author>
    <author>tc={8DDB26F4-B3E4-4B00-952F-013FDEFC1419}</author>
    <author>tc={7D6959BB-E5A1-4AEC-A3C5-6CBB8CAD9C9D}</author>
    <author>tc={DFB0E493-21B9-40C1-BB8E-C4FFAECABA84}</author>
    <author>tc={000F033D-159D-4E37-A780-0941E592C793}</author>
    <author>tc={BD4DDE26-834B-4B50-96AF-7D804EE45193}</author>
    <author>tc={59E24387-D1B3-4F15-8D99-077629E1C3E5}</author>
    <author>tc={DE7CC77B-8475-4DB8-9E47-D7C1A3CAEDF7}</author>
    <author>tc={86FA6FD4-85EF-4BBA-85B9-208075D143C5}</author>
  </authors>
  <commentList>
    <comment ref="AB785" authorId="0" shapeId="0" xr:uid="{A56075DF-4819-464F-89A6-ECAFF3DDD092}">
      <text>
        <t>[Threaded comment]
Your version of Excel allows you to read this threaded comment; however, any edits to it will get removed if the file is opened in a newer version of Excel. Learn more: https://go.microsoft.com/fwlink/?linkid=870924
Comment:
    Updated per 1/27/22 email from Harish Patel.</t>
      </text>
    </comment>
    <comment ref="O786" authorId="1" shapeId="0" xr:uid="{BBE21AC2-55AD-4A63-AAA9-93FEA64DFD2E}">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87" authorId="2" shapeId="0" xr:uid="{9C561A68-967A-4CAC-BE0F-17E15F9EBCB5}">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88" authorId="3" shapeId="0" xr:uid="{C94DB40B-F154-44FC-B43F-A71F4864ACEE}">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89" authorId="4" shapeId="0" xr:uid="{38823FBF-9C9A-45B9-BA4D-63014B76DDF0}">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90" authorId="5" shapeId="0" xr:uid="{F9BD0844-F248-4514-B5DB-B2F97EC7E199}">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91" authorId="6" shapeId="0" xr:uid="{8DDB26F4-B3E4-4B00-952F-013FDEFC1419}">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92" authorId="7" shapeId="0" xr:uid="{7D6959BB-E5A1-4AEC-A3C5-6CBB8CAD9C9D}">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O793" authorId="8" shapeId="0" xr:uid="{DFB0E493-21B9-40C1-BB8E-C4FFAECABA84}">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AB793" authorId="9" shapeId="0" xr:uid="{000F033D-159D-4E37-A780-0941E592C793}">
      <text>
        <t>[Threaded comment]
Your version of Excel allows you to read this threaded comment; however, any edits to it will get removed if the file is opened in a newer version of Excel. Learn more: https://go.microsoft.com/fwlink/?linkid=870924
Comment:
    Updated per 1/27/22 email from Harish Patel.</t>
      </text>
    </comment>
    <comment ref="O794" authorId="10" shapeId="0" xr:uid="{BD4DDE26-834B-4B50-96AF-7D804EE45193}">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AB794" authorId="11" shapeId="0" xr:uid="{59E24387-D1B3-4F15-8D99-077629E1C3E5}">
      <text>
        <t>[Threaded comment]
Your version of Excel allows you to read this threaded comment; however, any edits to it will get removed if the file is opened in a newer version of Excel. Learn more: https://go.microsoft.com/fwlink/?linkid=870924
Comment:
    Updated per 1/27/22 email from Harish Patel.</t>
      </text>
    </comment>
    <comment ref="O795" authorId="12" shapeId="0" xr:uid="{DE7CC77B-8475-4DB8-9E47-D7C1A3CAEDF7}">
      <text>
        <t>[Threaded comment]
Your version of Excel allows you to read this threaded comment; however, any edits to it will get removed if the file is opened in a newer version of Excel. Learn more: https://go.microsoft.com/fwlink/?linkid=870924
Comment:
    Described as gas turbines that are "dual-fuel ready, with capability to use diesel (low-sulfur No. 2 fuel oil) or in the future natural gas as fuel"; so far have only fired oil.</t>
      </text>
    </comment>
    <comment ref="AB795" authorId="13" shapeId="0" xr:uid="{86FA6FD4-85EF-4BBA-85B9-208075D143C5}">
      <text>
        <t>[Threaded comment]
Your version of Excel allows you to read this threaded comment; however, any edits to it will get removed if the file is opened in a newer version of Excel. Learn more: https://go.microsoft.com/fwlink/?linkid=870924
Comment:
    Updated per 1/27/22 email from Harish Patel.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tc={88751A33-3DAA-4467-9CC9-57B304DC3B2A}</author>
    <author>tc={451C5EDB-EAA5-43CE-99A8-9BB0F269D7F8}</author>
    <author>tc={79587D79-B507-4DB7-A246-12456427634F}</author>
  </authors>
  <commentList>
    <comment ref="P46" authorId="0" shapeId="0" xr:uid="{88751A33-3DAA-4467-9CC9-57B304DC3B2A}">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 ref="R46" authorId="1" shapeId="0" xr:uid="{451C5EDB-EAA5-43CE-99A8-9BB0F269D7F8}">
      <text>
        <t>[Threaded comment]
Your version of Excel allows you to read this threaded comment; however, any edits to it will get removed if the file is opened in a newer version of Excel. Learn more: https://go.microsoft.com/fwlink/?linkid=870924
Comment:
    The permit screenshot has one line item for "OXIDATION CATALYST" and based on the "sub-facility ID" assuming that it is the Solar Titan 250 turbine</t>
      </text>
    </comment>
    <comment ref="P47" authorId="2" shapeId="0" xr:uid="{79587D79-B507-4DB7-A246-12456427634F}">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tc={525FF15F-9FAA-467F-B570-47FB46717B13}</author>
    <author>tc={853E25A8-3C9E-452A-9A32-D63D019D986F}</author>
    <author>tc={3619F49B-E825-4B01-BFD4-7EB02845F3E7}</author>
    <author>tc={BC643084-9FF7-4D26-B64D-270A786ECAD8}</author>
    <author>tc={FE84A833-C4C0-4A63-A422-13B9C7121385}</author>
    <author>tc={3CE52A63-D49B-44C3-8AAF-5FF48394BB89}</author>
    <author>tc={7A1E5C38-0C24-427E-AA4D-2912C1186C4D}</author>
    <author>tc={6D066B88-8D59-4EFD-8774-2C0E0E8B5470}</author>
    <author>tc={97184B1B-9149-47E9-8AE0-C967366A94C1}</author>
    <author>tc={F5EA98FF-2B17-4908-B29E-7E1BB9AC8841}</author>
    <author>tc={4F471580-AE3C-4051-B0D9-8CBE46B8B9F3}</author>
    <author>tc={0DB9ACAC-556A-481E-8168-F011DB3885BA}</author>
    <author>tc={4B51611D-7351-49F7-9104-0CD45E57076F}</author>
    <author>tc={637AC483-D09E-426E-8FB5-8887C6B9873A}</author>
    <author>tc={33C2D75E-CDD4-4E82-8C78-98C90BF53575}</author>
    <author>tc={A9F73853-E68B-496F-A372-AA83CB7DCF43}</author>
  </authors>
  <commentList>
    <comment ref="E95" authorId="0" shapeId="0" xr:uid="{525FF15F-9FAA-467F-B570-47FB46717B13}">
      <text>
        <t>[Threaded comment]
Your version of Excel allows you to read this threaded comment; however, any edits to it will get removed if the file is opened in a newer version of Excel. Learn more: https://go.microsoft.com/fwlink/?linkid=870924
Comment:
    Emergency generator - not sure if this is required for the review. It is subject to NSPS GG,</t>
      </text>
    </comment>
    <comment ref="Y128" authorId="1" shapeId="0" xr:uid="{853E25A8-3C9E-452A-9A32-D63D019D986F}">
      <text>
        <t>[Threaded comment]
Your version of Excel allows you to read this threaded comment; however, any edits to it will get removed if the file is opened in a newer version of Excel. Learn more: https://go.microsoft.com/fwlink/?linkid=870924
Comment:
    MS permit lists 4 identical units with oxcats</t>
      </text>
    </comment>
    <comment ref="BF128" authorId="2" shapeId="0" xr:uid="{3619F49B-E825-4B01-BFD4-7EB02845F3E7}">
      <text>
        <t>[Threaded comment]
Your version of Excel allows you to read this threaded comment; however, any edits to it will get removed if the file is opened in a newer version of Excel. Learn more: https://go.microsoft.com/fwlink/?linkid=870924
Comment:
    MS permit lists 4 identical units with oxcats</t>
      </text>
    </comment>
    <comment ref="W132" authorId="3" shapeId="0" xr:uid="{BC643084-9FF7-4D26-B64D-270A786ECAD8}">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 ref="Y132" authorId="4" shapeId="0" xr:uid="{FE84A833-C4C0-4A63-A422-13B9C7121385}">
      <text>
        <t>[Threaded comment]
Your version of Excel allows you to read this threaded comment; however, any edits to it will get removed if the file is opened in a newer version of Excel. Learn more: https://go.microsoft.com/fwlink/?linkid=870924
Comment:
    The permit screenshot has one line item for "OXIDATION CATALYST" and based on the "sub-facility ID" assuming that it is the Solar Titan 250 turbine</t>
      </text>
    </comment>
    <comment ref="W133" authorId="5" shapeId="0" xr:uid="{3CE52A63-D49B-44C3-8AAF-5FF48394BB89}">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 ref="E136" authorId="6" shapeId="0" xr:uid="{7A1E5C38-0C24-427E-AA4D-2912C1186C4D}">
      <text>
        <t>[Threaded comment]
Your version of Excel allows you to read this threaded comment; however, any edits to it will get removed if the file is opened in a newer version of Excel. Learn more: https://go.microsoft.com/fwlink/?linkid=870924
Comment:
    Permit screenshot lists as 15,000 HP</t>
      </text>
    </comment>
    <comment ref="Y136" authorId="7" shapeId="0" xr:uid="{6D066B88-8D59-4EFD-8774-2C0E0E8B5470}">
      <text>
        <t>[Threaded comment]
Your version of Excel allows you to read this threaded comment; however, any edits to it will get removed if the file is opened in a newer version of Excel. Learn more: https://go.microsoft.com/fwlink/?linkid=870924
Comment:
    Permit screenshot has line for "Oxidation Catalyst on Mars Turbine #3"</t>
      </text>
    </comment>
    <comment ref="BI136" authorId="8" shapeId="0" xr:uid="{97184B1B-9149-47E9-8AE0-C967366A94C1}">
      <text>
        <t>[Threaded comment]
Your version of Excel allows you to read this threaded comment; however, any edits to it will get removed if the file is opened in a newer version of Excel. Learn more: https://go.microsoft.com/fwlink/?linkid=870924
Comment:
    Same model number as Unit 3 and document from PA agency shows both 2 and 3 having catalysts</t>
      </text>
    </comment>
    <comment ref="E150" authorId="9" shapeId="0" xr:uid="{F5EA98FF-2B17-4908-B29E-7E1BB9AC8841}">
      <text>
        <t>[Threaded comment]
Your version of Excel allows you to read this threaded comment; however, any edits to it will get removed if the file is opened in a newer version of Excel. Learn more: https://go.microsoft.com/fwlink/?linkid=870924
Comment:
    Permit screenshot lists as 15,000 HP</t>
      </text>
    </comment>
    <comment ref="Y150" authorId="10" shapeId="0" xr:uid="{4F471580-AE3C-4051-B0D9-8CBE46B8B9F3}">
      <text>
        <t>[Threaded comment]
Your version of Excel allows you to read this threaded comment; however, any edits to it will get removed if the file is opened in a newer version of Excel. Learn more: https://go.microsoft.com/fwlink/?linkid=870924
Comment:
    Permit screenshot has line for "Oxidation Catalyst on Mars Turbine #3"</t>
      </text>
    </comment>
    <comment ref="Y154" authorId="11" shapeId="0" xr:uid="{0DB9ACAC-556A-481E-8168-F011DB3885BA}">
      <text>
        <t>[Threaded comment]
Your version of Excel allows you to read this threaded comment; however, any edits to it will get removed if the file is opened in a newer version of Excel. Learn more: https://go.microsoft.com/fwlink/?linkid=870924
Comment:
    MS permit lists 4 identical units with oxcats</t>
      </text>
    </comment>
    <comment ref="BF154" authorId="12" shapeId="0" xr:uid="{4B51611D-7351-49F7-9104-0CD45E57076F}">
      <text>
        <t>[Threaded comment]
Your version of Excel allows you to read this threaded comment; however, any edits to it will get removed if the file is opened in a newer version of Excel. Learn more: https://go.microsoft.com/fwlink/?linkid=870924
Comment:
    MS permit lists 4 identical units with oxcats</t>
      </text>
    </comment>
    <comment ref="W158" authorId="13" shapeId="0" xr:uid="{637AC483-D09E-426E-8FB5-8887C6B9873A}">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 ref="Y158" authorId="14" shapeId="0" xr:uid="{33C2D75E-CDD4-4E82-8C78-98C90BF53575}">
      <text>
        <t>[Threaded comment]
Your version of Excel allows you to read this threaded comment; however, any edits to it will get removed if the file is opened in a newer version of Excel. Learn more: https://go.microsoft.com/fwlink/?linkid=870924
Comment:
    The permit screenshot has one line item for "OXIDATION CATALYST" and based on the "sub-facility ID" assuming that it is the Solar Titan 250 turbine</t>
      </text>
    </comment>
    <comment ref="W159" authorId="15" shapeId="0" xr:uid="{A9F73853-E68B-496F-A372-AA83CB7DCF43}">
      <text>
        <t>[Threaded comment]
Your version of Excel allows you to read this threaded comment; however, any edits to it will get removed if the file is opened in a newer version of Excel. Learn more: https://go.microsoft.com/fwlink/?linkid=870924
Comment:
    The permit screenshot has two line items for "SOLO NOX SYSTEM" so changing both turbines to "Yes" for Lean Premix</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<sst xmlns="http://schemas.openxmlformats.org/spreadsheetml/2006/main" count="34739" uniqueCount="5996">
  <si>
    <t>FACILITY_RECORD_ID</t>
  </si>
  <si>
    <t>UNIT_RECORD_ID</t>
  </si>
  <si>
    <t>FACILITY_ID</t>
  </si>
  <si>
    <t>EMISSION_UNIT_ID24</t>
  </si>
  <si>
    <t>ORIS_PL</t>
  </si>
  <si>
    <t>ORIS UNIT ID</t>
  </si>
  <si>
    <t>EMISSION_UNIT_DESCRIPTION</t>
  </si>
  <si>
    <t>PROCESS_ID</t>
  </si>
  <si>
    <t>PROCESS_DESC</t>
  </si>
  <si>
    <t>EMERGENCY_USE</t>
  </si>
  <si>
    <t>Plant Type/Function</t>
  </si>
  <si>
    <t>SCC</t>
  </si>
  <si>
    <t>SCC_DESC</t>
  </si>
  <si>
    <t>Fuel Type</t>
  </si>
  <si>
    <t>Dual Fuel?</t>
  </si>
  <si>
    <t>Turbine Make</t>
  </si>
  <si>
    <t>Turbine Model</t>
  </si>
  <si>
    <t>Turbine Cycle</t>
  </si>
  <si>
    <t>Is Turbine Lean Premix?</t>
  </si>
  <si>
    <t>Permit Emission Controls</t>
  </si>
  <si>
    <t>Does Turbine Have Oxidation Catalyst?</t>
  </si>
  <si>
    <t>Permit Design Capacity</t>
  </si>
  <si>
    <t>Permit Design Capacity UOM</t>
  </si>
  <si>
    <t>Capacity in MW</t>
  </si>
  <si>
    <t>NEI Design Capacity</t>
  </si>
  <si>
    <t>NEI Design Capacity UOM</t>
  </si>
  <si>
    <t>Permit Construction Date</t>
  </si>
  <si>
    <t>Turbine Count</t>
  </si>
  <si>
    <t>New/Existing Per YYYY?</t>
  </si>
  <si>
    <t>Comments</t>
  </si>
  <si>
    <t>Parent Company</t>
  </si>
  <si>
    <t>OWNER/OPERATOR (Needs &gt; FRS &gt; Facility Name)</t>
  </si>
  <si>
    <t>FACILITY_NAME</t>
  </si>
  <si>
    <t>REGION</t>
  </si>
  <si>
    <t>STATE_ABBR</t>
  </si>
  <si>
    <t>COUNTY_NAME</t>
  </si>
  <si>
    <t>LOCATION_ADDRESS</t>
  </si>
  <si>
    <t>CITY</t>
  </si>
  <si>
    <t>ZIPCODE</t>
  </si>
  <si>
    <t>X_COORDINATE</t>
  </si>
  <si>
    <t>Y_COORDINATE</t>
  </si>
  <si>
    <t>FRS_ORG_NAME</t>
  </si>
  <si>
    <t>FRS_REGISTRY_ID</t>
  </si>
  <si>
    <t>needs_owner_name</t>
  </si>
  <si>
    <t>needs_owner_percent</t>
  </si>
  <si>
    <t>needs_holding_company</t>
  </si>
  <si>
    <t>needs_holding_company_percent</t>
  </si>
  <si>
    <t>Category</t>
  </si>
  <si>
    <t>140311</t>
  </si>
  <si>
    <t>51356213</t>
  </si>
  <si>
    <t>GAS TURBINE</t>
  </si>
  <si>
    <t>58889814</t>
  </si>
  <si>
    <t>GAS TURBINE (S-6)</t>
  </si>
  <si>
    <t>No</t>
  </si>
  <si>
    <t>Landfill Gas to Energy</t>
  </si>
  <si>
    <t>Internal Combustion Engines Commercial/Institutional Landfill Gas Turbine</t>
  </si>
  <si>
    <t>Landfill Gas</t>
  </si>
  <si>
    <t>Solar</t>
  </si>
  <si>
    <t>Centaur T-4500</t>
  </si>
  <si>
    <t/>
  </si>
  <si>
    <t>Fogging system, water injection</t>
  </si>
  <si>
    <t>kW</t>
  </si>
  <si>
    <t>HP</t>
  </si>
  <si>
    <t>Existing</t>
  </si>
  <si>
    <t>Operation of controls is optional. Permit indicates that the portions of Subpart YYYY for existing sources are applicable.</t>
  </si>
  <si>
    <t>Waste Management</t>
  </si>
  <si>
    <t>WASTE MANAGEMENT OF ALAMEDA COUNTY</t>
  </si>
  <si>
    <t>CA</t>
  </si>
  <si>
    <t>Alameda County</t>
  </si>
  <si>
    <t>10840 ALTAMONT PASS RD</t>
  </si>
  <si>
    <t>LIVERMORE</t>
  </si>
  <si>
    <t>94551</t>
  </si>
  <si>
    <t>LFG</t>
  </si>
  <si>
    <t>51356313</t>
  </si>
  <si>
    <t>58889714</t>
  </si>
  <si>
    <t>GAS TURBINE (S-7)</t>
  </si>
  <si>
    <t>68177513</t>
  </si>
  <si>
    <t>GT1</t>
  </si>
  <si>
    <t>COMBUSTION TURBINE EU-1</t>
  </si>
  <si>
    <t>94053514</t>
  </si>
  <si>
    <t>COMBUSTION TURBINE - GENERATOR</t>
  </si>
  <si>
    <t>Power Plant</t>
  </si>
  <si>
    <t>Internal Combustion Engines Electric Generation Distillate Oil (Diesel) Turbine</t>
  </si>
  <si>
    <t>Distillate Oil</t>
  </si>
  <si>
    <t>MMBtu/hr</t>
  </si>
  <si>
    <t>CITY OF AMES COMBUSTION TURBINE</t>
  </si>
  <si>
    <t>IA</t>
  </si>
  <si>
    <t>Story County</t>
  </si>
  <si>
    <t>DAYTON &amp; PULLMAN</t>
  </si>
  <si>
    <t>AMES</t>
  </si>
  <si>
    <t>50010</t>
  </si>
  <si>
    <t>100</t>
  </si>
  <si>
    <t>DF Oil</t>
  </si>
  <si>
    <t>12806511</t>
  </si>
  <si>
    <t>68177613</t>
  </si>
  <si>
    <t>GT2</t>
  </si>
  <si>
    <t>COMBUSTION TURBINE EU-3</t>
  </si>
  <si>
    <t>94053614</t>
  </si>
  <si>
    <t>COMBUSTION TURBINE-GENERATOR(ELECTRIC POWER)</t>
  </si>
  <si>
    <t>Water Injection, oxidation catalyst</t>
  </si>
  <si>
    <t>Yes</t>
  </si>
  <si>
    <t>New</t>
  </si>
  <si>
    <t>3063611</t>
  </si>
  <si>
    <t>38176313</t>
  </si>
  <si>
    <t>9,1000 HP GE FRAME 3 TURBINE</t>
  </si>
  <si>
    <t>12292214</t>
  </si>
  <si>
    <t>9,100 HP GE FRAME 3 TURBINE</t>
  </si>
  <si>
    <t>Compressor Station</t>
  </si>
  <si>
    <t>Internal Combustion Engines Industrial Natural Gas Turbine</t>
  </si>
  <si>
    <t>Natural Gas</t>
  </si>
  <si>
    <t>GE</t>
  </si>
  <si>
    <t>Frame 3F</t>
  </si>
  <si>
    <t>Unknown</t>
  </si>
  <si>
    <t>ANR PIPELINE COMPANY, BROWNSVILLE</t>
  </si>
  <si>
    <t>TN</t>
  </si>
  <si>
    <t>Haywood County</t>
  </si>
  <si>
    <t>70 PUMPING STATION RD</t>
  </si>
  <si>
    <t>BROWNSVILLE</t>
  </si>
  <si>
    <t>38012</t>
  </si>
  <si>
    <t>DF NG</t>
  </si>
  <si>
    <t>New1</t>
  </si>
  <si>
    <t>Solar Mars 100 Natural Gas-Fired Turbine</t>
  </si>
  <si>
    <t>Solar Mars 100 Natural Gas-Fired Turbine (Unit 509)</t>
  </si>
  <si>
    <t>Mars</t>
  </si>
  <si>
    <t>Simple Cycle</t>
  </si>
  <si>
    <t>4890911</t>
  </si>
  <si>
    <t>31546713</t>
  </si>
  <si>
    <t>Turbine T-10 (5500 HP)</t>
  </si>
  <si>
    <t>45624214</t>
  </si>
  <si>
    <t>Natural gas combustion</t>
  </si>
  <si>
    <t>Dry Low NOx</t>
  </si>
  <si>
    <t>E6BTU/HR</t>
  </si>
  <si>
    <t>Constructed December 1992</t>
  </si>
  <si>
    <t>ANR Pipeline Co</t>
  </si>
  <si>
    <t>IL</t>
  </si>
  <si>
    <t>McHenry County</t>
  </si>
  <si>
    <t>15313 W South St</t>
  </si>
  <si>
    <t>Woodstock</t>
  </si>
  <si>
    <t>60098</t>
  </si>
  <si>
    <t>LP NG</t>
  </si>
  <si>
    <t>31547513</t>
  </si>
  <si>
    <t>Turbine T-12 (15,927 HP)</t>
  </si>
  <si>
    <t>45623414</t>
  </si>
  <si>
    <t>Constructed November 1999</t>
  </si>
  <si>
    <t>31547713</t>
  </si>
  <si>
    <t>Turbine T-11 (15,927 HP)</t>
  </si>
  <si>
    <t>45623214</t>
  </si>
  <si>
    <t>6494111</t>
  </si>
  <si>
    <t>17545013</t>
  </si>
  <si>
    <t>SOLAR TURBINE #925</t>
  </si>
  <si>
    <t>11117714</t>
  </si>
  <si>
    <t>Industrial (Process)</t>
  </si>
  <si>
    <t>Centaur</t>
  </si>
  <si>
    <t>Existing for purposes of subpart YYYY</t>
  </si>
  <si>
    <t>ARMSTRONG GAS PLANT</t>
  </si>
  <si>
    <t>TX</t>
  </si>
  <si>
    <t>DeWitt County</t>
  </si>
  <si>
    <t>10 MI S OF YOAKUM ON FM 682</t>
  </si>
  <si>
    <t>YOAKUM</t>
  </si>
  <si>
    <t>77995</t>
  </si>
  <si>
    <t>17545113</t>
  </si>
  <si>
    <t>CENTAUR TURBINE UNIT #924</t>
  </si>
  <si>
    <t>11117614</t>
  </si>
  <si>
    <t>17546413</t>
  </si>
  <si>
    <t>SOLAR TURBINE #926</t>
  </si>
  <si>
    <t>11116314</t>
  </si>
  <si>
    <t>17546513</t>
  </si>
  <si>
    <t>SOLAR TURBINE #927</t>
  </si>
  <si>
    <t>11116214</t>
  </si>
  <si>
    <t>17546613</t>
  </si>
  <si>
    <t>SOLAR TURBINE SATURN COMPRESSOR #930</t>
  </si>
  <si>
    <t>11116114</t>
  </si>
  <si>
    <t>Saturn</t>
  </si>
  <si>
    <t>&lt;1 MW</t>
  </si>
  <si>
    <t>715111</t>
  </si>
  <si>
    <t>67190413</t>
  </si>
  <si>
    <t>HC3</t>
  </si>
  <si>
    <t>GE LM6000 Sprint Combustion Turbine HC3 with Inlet Chilling</t>
  </si>
  <si>
    <t>92622814_&amp;_92622714</t>
  </si>
  <si>
    <t>no established limit_&amp;_No established limit.  4000 hours per year on distillate.</t>
  </si>
  <si>
    <t>20100201_&amp;_20100101</t>
  </si>
  <si>
    <t>Internal Combustion Engines Electric Generation Natural Gas Turbine_&amp;_Internal Combustion Engines Electric Generation Distillate Oil (Diesel) Turbine</t>
  </si>
  <si>
    <t>Natural Gas &amp; Distillate Oil</t>
  </si>
  <si>
    <t>LM6000</t>
  </si>
  <si>
    <t>SCR and Oxidation Catalyst</t>
  </si>
  <si>
    <t>MW</t>
  </si>
  <si>
    <t>Construction date is initial startup date</t>
  </si>
  <si>
    <t>CITY OF TALLAHASSEE</t>
  </si>
  <si>
    <t>FL</t>
  </si>
  <si>
    <t>Leon County</t>
  </si>
  <si>
    <t>1125 Geddie Road</t>
  </si>
  <si>
    <t>TALLAHASSEE</t>
  </si>
  <si>
    <t>32304</t>
  </si>
  <si>
    <t>DF NG/DF Oil</t>
  </si>
  <si>
    <t>67190513</t>
  </si>
  <si>
    <t>HC4</t>
  </si>
  <si>
    <t>GE LM6000 Sprint Combustion Turbine HC4 with Inlet Chilling</t>
  </si>
  <si>
    <t>92623014_&amp;_92622914</t>
  </si>
  <si>
    <t>No established limit_&amp;_No established limit.  4000 hours per year on distillate.</t>
  </si>
  <si>
    <t>67190613</t>
  </si>
  <si>
    <t>2A</t>
  </si>
  <si>
    <t>GE 7FA Gas Turbine</t>
  </si>
  <si>
    <t>92623114_&amp;_92623214</t>
  </si>
  <si>
    <t>Max annual rate based on 8760 hours of operation_&amp;_Permit limits maximum annual rate to 6,926,500 MMBtu/12 months (equivalent to</t>
  </si>
  <si>
    <t>7FA</t>
  </si>
  <si>
    <t>Combined Cycle</t>
  </si>
  <si>
    <t>Yes for gas</t>
  </si>
  <si>
    <t>SCR, Dry Low NOx when firing natural gas, Water injection when firing distillate oil</t>
  </si>
  <si>
    <t>LP NG/DF Oil</t>
  </si>
  <si>
    <t>412511</t>
  </si>
  <si>
    <t>49172513</t>
  </si>
  <si>
    <t>GEN1</t>
  </si>
  <si>
    <t>COGEN #001</t>
  </si>
  <si>
    <t>60129014</t>
  </si>
  <si>
    <t>NATURAL GAS TURBINE</t>
  </si>
  <si>
    <t>Internal Combustion Engines Electric Generation Natural Gas Turbine</t>
  </si>
  <si>
    <t>5000</t>
  </si>
  <si>
    <t>SCR, CO Catalyst, Steam Injection</t>
  </si>
  <si>
    <t>BADGER CREEK LIMITED</t>
  </si>
  <si>
    <t>Kern County</t>
  </si>
  <si>
    <t>535 FANO RD, HEAVY OIL CENTRAL</t>
  </si>
  <si>
    <t>BAKERSFIELD</t>
  </si>
  <si>
    <t>93308</t>
  </si>
  <si>
    <t>4897511</t>
  </si>
  <si>
    <t>29132713_&amp;_29134313</t>
  </si>
  <si>
    <t>COGENERATION UNIT W/O DUCT BURNER_&amp;_COGENERATION UNIT WITH DUCT BURNER FIRE</t>
  </si>
  <si>
    <t>12605414_&amp;_12603714</t>
  </si>
  <si>
    <t>Industrial (Power Generation)</t>
  </si>
  <si>
    <t>20200203_&amp;_20200203</t>
  </si>
  <si>
    <t>Internal Combustion Engines Industrial Natural Gas Turbine: Cogeneration_&amp;_Internal Combustion Engines Industrial Natural Gas Turbine: Cogeneration</t>
  </si>
  <si>
    <t>Frame 7EA</t>
  </si>
  <si>
    <t>FREEPORT SITE</t>
  </si>
  <si>
    <t>Brazoria County</t>
  </si>
  <si>
    <t>602 COPPER RD</t>
  </si>
  <si>
    <t>FREEPORT</t>
  </si>
  <si>
    <t>77541</t>
  </si>
  <si>
    <t>458111</t>
  </si>
  <si>
    <t>48843613</t>
  </si>
  <si>
    <t>60776214</t>
  </si>
  <si>
    <t>NG COMBUSTION TURBINE</t>
  </si>
  <si>
    <t>LM5000</t>
  </si>
  <si>
    <t>SCR, Oxidation Catalyst, Steam Injection</t>
  </si>
  <si>
    <t>BEAR MOUNTAIN LIMITED</t>
  </si>
  <si>
    <t>7001 CAMINO GRANDE DR., HEAVY OIL CENTRAL</t>
  </si>
  <si>
    <t>6640511</t>
  </si>
  <si>
    <t>69655413</t>
  </si>
  <si>
    <t>ENERGY CENTER 10.2 CT5</t>
  </si>
  <si>
    <t>122017514</t>
  </si>
  <si>
    <t>Landfill Gas Turbine</t>
  </si>
  <si>
    <t>Internal Combustion Engines Electric Generation Landfill Gas Turbine</t>
  </si>
  <si>
    <t>Landfill Gas and Landfill/Natural Gas Blend</t>
  </si>
  <si>
    <t>Cogeneration</t>
  </si>
  <si>
    <t>Updated per section 114 response. 75 MMBtu/hr. Installed in 2009, month and day unknown. Permitted to "burn natural gas or landfill gas or a blend thereof as fuel." Permit indicates that 40 CFR 63 Subpart YYYY is applicable.</t>
  </si>
  <si>
    <t>BMW MANUFACTURING CO LLC</t>
  </si>
  <si>
    <t>SC</t>
  </si>
  <si>
    <t>Spartanburg County</t>
  </si>
  <si>
    <t>1400 HWY 101 S</t>
  </si>
  <si>
    <t>GREER</t>
  </si>
  <si>
    <t>29651</t>
  </si>
  <si>
    <t>ENERGY CENTER 10.2 CT6</t>
  </si>
  <si>
    <t>2491811</t>
  </si>
  <si>
    <t>40406713</t>
  </si>
  <si>
    <t>JCSWD 3600 HP NG fired Solar Centaur turbine</t>
  </si>
  <si>
    <t>48710114</t>
  </si>
  <si>
    <t>Constructed in 1983, month and day unknown.</t>
  </si>
  <si>
    <t>BREITBURN OPERATING, L.P.</t>
  </si>
  <si>
    <t>Santa Rosa County</t>
  </si>
  <si>
    <t>5415 Oil Plant Road</t>
  </si>
  <si>
    <t>JAY</t>
  </si>
  <si>
    <t>32565</t>
  </si>
  <si>
    <t>40407113</t>
  </si>
  <si>
    <t>NG fired 14,300 HP Water Flood Turbine (North)</t>
  </si>
  <si>
    <t>48859414</t>
  </si>
  <si>
    <t>hourly rate per turbine</t>
  </si>
  <si>
    <t>67189213</t>
  </si>
  <si>
    <t>14,300-Hp South Water Flood Gas Turbine</t>
  </si>
  <si>
    <t>92619614</t>
  </si>
  <si>
    <t>Existing turbine for purposes of subpart YYYY, per permit.</t>
  </si>
  <si>
    <t>5511811</t>
  </si>
  <si>
    <t>27179313</t>
  </si>
  <si>
    <t>COMBUSTION TURBINE #1</t>
  </si>
  <si>
    <t>41674614_&amp;_41674514</t>
  </si>
  <si>
    <t>COMBUSTION TURBINE#1 - NATURAL GAS_&amp;_COMBUSTION TURBINE#1 - FUEL OIL</t>
  </si>
  <si>
    <t>Alliant Energy</t>
  </si>
  <si>
    <t>IPL - BURLINGTON GENERATING STATION</t>
  </si>
  <si>
    <t>Des Moines County</t>
  </si>
  <si>
    <t>4282 SULLIVAN SLOUGH RD</t>
  </si>
  <si>
    <t>BURLINGTON</t>
  </si>
  <si>
    <t>52601-9015</t>
  </si>
  <si>
    <t>27179513</t>
  </si>
  <si>
    <t>COMBUSTION TURBINE #2</t>
  </si>
  <si>
    <t>41674214_&amp;_41674314</t>
  </si>
  <si>
    <t>COMBUSTION TURBINE #2 - NATURAL GAS_&amp;_COMBUSTION TURBINE #2 - FUEL OIL</t>
  </si>
  <si>
    <t>27179713</t>
  </si>
  <si>
    <t>COMBUSTION TURBINE #3</t>
  </si>
  <si>
    <t>41674014_&amp;_41673914</t>
  </si>
  <si>
    <t>COMBUSTION TURBINE #3 - NATURAL GAS_&amp;_COMBUSTION TURBINE #3 - FUEL OIL</t>
  </si>
  <si>
    <t>27181713</t>
  </si>
  <si>
    <t>COMBUSTION TURBINE #4</t>
  </si>
  <si>
    <t>41922214_&amp;_41922314</t>
  </si>
  <si>
    <t>COMBUSTION TURBINE #4 - NATURAL GAS_&amp;_COMBUSTION TURBINE #4 - FUEL OIL</t>
  </si>
  <si>
    <t>558411</t>
  </si>
  <si>
    <t>48171013</t>
  </si>
  <si>
    <t>A 250 MW Combined Cycle Turbine with Supplemental Duct Firg</t>
  </si>
  <si>
    <t>45914014</t>
  </si>
  <si>
    <t>Natural gas firing @ 19 deg F, 100% = 1696 mmBtu/hr LHV, 1882 mmBtu/hr HHV.</t>
  </si>
  <si>
    <t>MS7241FA</t>
  </si>
  <si>
    <t>SCR when CC, Dry Low NOx when SC</t>
  </si>
  <si>
    <t>Commercial operation began on 1/1/01. Rated at 250 MW in combined cycle</t>
  </si>
  <si>
    <t>KISSIMMEE UTILITY AUTHORITY</t>
  </si>
  <si>
    <t>Osceola County</t>
  </si>
  <si>
    <t>BOBROFF BLVD &amp; OLD TAMPA HWY</t>
  </si>
  <si>
    <t>INTERCESSION CITY</t>
  </si>
  <si>
    <t>33848</t>
  </si>
  <si>
    <t>48171113</t>
  </si>
  <si>
    <t>Simple Cycle CT Unit: 1, (Phase II Acid Rain Unit)</t>
  </si>
  <si>
    <t>45913914_&amp;_45913814</t>
  </si>
  <si>
    <t>(407 mmBtu/h (HHV))/(1034 mmBtu/mscf (HHV)) = 0.394 mscf/h  (0.394 mscf/h)x(77_&amp;_(397 MBtu/h)/(138 MBtu/thousand gal)= 2.87 thousand gal/h  (2.87 thousand gal/</t>
  </si>
  <si>
    <t>LM6000PA</t>
  </si>
  <si>
    <t>Dry Low NOx and Water Injection</t>
  </si>
  <si>
    <t>Commercial operation began in 1994</t>
  </si>
  <si>
    <t>LP NG/LP Oil</t>
  </si>
  <si>
    <t>48171213</t>
  </si>
  <si>
    <t>Combined Cycle CT Unit: 2, (Phase II Acid Rain Unit)</t>
  </si>
  <si>
    <t>45913714</t>
  </si>
  <si>
    <t>(964 mmBtu/h (HHV))/(1034 mmBtu/mscf (HHV))= 0.93 mscf/h  (0.93 mscf/h)x(7760</t>
  </si>
  <si>
    <t>PG7111(EA)</t>
  </si>
  <si>
    <t>Commercial operation began in 1995. 80 MW during simple cycle operation and 120 MW during combined cycle operation</t>
  </si>
  <si>
    <t>89409413</t>
  </si>
  <si>
    <t>Unit#4 300MW gas fired turbine with supplementary fired HRSG</t>
  </si>
  <si>
    <t>125182614</t>
  </si>
  <si>
    <t>THE DUCT BURNER IS FIRED ONLY WITH NATURAL GAS</t>
  </si>
  <si>
    <t>7241FA</t>
  </si>
  <si>
    <t>Commercial operation began on 7/12/11. Rated at 300 MW when used in combined cycle.</t>
  </si>
  <si>
    <t>4566411</t>
  </si>
  <si>
    <t>120515313</t>
  </si>
  <si>
    <t>KMCE2 - Solar T1000 Turbine</t>
  </si>
  <si>
    <t>172139714</t>
  </si>
  <si>
    <t>T-1000</t>
  </si>
  <si>
    <t>Casper Gas Plant and Compressor Station</t>
  </si>
  <si>
    <t>WY</t>
  </si>
  <si>
    <t>Natrona County</t>
  </si>
  <si>
    <t>5,33N,78W</t>
  </si>
  <si>
    <t>Natrona</t>
  </si>
  <si>
    <t>82601</t>
  </si>
  <si>
    <t>120515413</t>
  </si>
  <si>
    <t>KMCE3 - Solar T1000 Turbine</t>
  </si>
  <si>
    <t>172139814</t>
  </si>
  <si>
    <t>5847411</t>
  </si>
  <si>
    <t>70141113</t>
  </si>
  <si>
    <t>CBY41</t>
  </si>
  <si>
    <t>COMBUSTION TURBINE 41 (COMBINED CYCLE STACK)</t>
  </si>
  <si>
    <t>97227614</t>
  </si>
  <si>
    <t>SCR</t>
  </si>
  <si>
    <t>CEDAR BAYOU GEN STATION</t>
  </si>
  <si>
    <t>Chambers County</t>
  </si>
  <si>
    <t>7705 OLD WEST BAY RD</t>
  </si>
  <si>
    <t>ELDON</t>
  </si>
  <si>
    <t>77001</t>
  </si>
  <si>
    <t>50</t>
  </si>
  <si>
    <t>70141213</t>
  </si>
  <si>
    <t>CBY42</t>
  </si>
  <si>
    <t>COMBUSTION TURBINE 42 (COMBINED CYCLE STACK)</t>
  </si>
  <si>
    <t>97227714</t>
  </si>
  <si>
    <t>8384811</t>
  </si>
  <si>
    <t>821713</t>
  </si>
  <si>
    <t>AB-003</t>
  </si>
  <si>
    <t>26110814</t>
  </si>
  <si>
    <t>328MMBTUH NG COGENERATION</t>
  </si>
  <si>
    <t>Internal Combustion Engines Industrial Natural Gas Turbine: Cogeneration</t>
  </si>
  <si>
    <t>LM2500</t>
  </si>
  <si>
    <t>Rating may include HRSG. Existing turbine under subpart YYYY.</t>
  </si>
  <si>
    <t>CF INDUSTRIES NITROGEN LLC</t>
  </si>
  <si>
    <t>MS</t>
  </si>
  <si>
    <t>Yazoo County</t>
  </si>
  <si>
    <t>4612 Highway 49 East</t>
  </si>
  <si>
    <t>Yazoo City</t>
  </si>
  <si>
    <t>39194</t>
  </si>
  <si>
    <t>6735211</t>
  </si>
  <si>
    <t>82380613</t>
  </si>
  <si>
    <t>Turbine - Solar Centaur Turbine 40-4002</t>
  </si>
  <si>
    <t>105913414</t>
  </si>
  <si>
    <t>Turbine</t>
  </si>
  <si>
    <t>Centaur 40-4002</t>
  </si>
  <si>
    <t>Construction date is turbine manufacture date</t>
  </si>
  <si>
    <t>Chaco Compressor Station</t>
  </si>
  <si>
    <t>NM</t>
  </si>
  <si>
    <t>San Juan County</t>
  </si>
  <si>
    <t>1 mile S of Bloomfield</t>
  </si>
  <si>
    <t>Bloomfield</t>
  </si>
  <si>
    <t>87413</t>
  </si>
  <si>
    <t>82380713</t>
  </si>
  <si>
    <t>Turbine - Solar Saturn Turbine 10-1202</t>
  </si>
  <si>
    <t>105913514</t>
  </si>
  <si>
    <t>Saturn 10-1202</t>
  </si>
  <si>
    <t>82380813</t>
  </si>
  <si>
    <t>Turbine - Solar Saturn Turbine 10-1001</t>
  </si>
  <si>
    <t>105913614</t>
  </si>
  <si>
    <t>Saturn 10-1001</t>
  </si>
  <si>
    <t>82380913</t>
  </si>
  <si>
    <t>105913714</t>
  </si>
  <si>
    <t>492111</t>
  </si>
  <si>
    <t>48640813</t>
  </si>
  <si>
    <t>NG TURBINE</t>
  </si>
  <si>
    <t>58811214</t>
  </si>
  <si>
    <t>SCR and Steam Injection</t>
  </si>
  <si>
    <t>CHALK CLIFF LIMITED</t>
  </si>
  <si>
    <t>29041 HWY 33, HEAVY OIL WESTERN</t>
  </si>
  <si>
    <t>13645711</t>
  </si>
  <si>
    <t>82358813</t>
  </si>
  <si>
    <t>8A</t>
  </si>
  <si>
    <t>Siemens V84.3a Turbine  and Duct Burner Nat. Gas</t>
  </si>
  <si>
    <t>105891714</t>
  </si>
  <si>
    <t>Turbine 8A and Duct Burner 8A</t>
  </si>
  <si>
    <t>Siemens-Westinghouse</t>
  </si>
  <si>
    <t>V84.3a2</t>
  </si>
  <si>
    <t>Dry Low NOx, SCR, Oxidation Catalyst</t>
  </si>
  <si>
    <t>Total capacity (2 turbines + 2 HRSGs) is 521 MW</t>
  </si>
  <si>
    <t>Oglethorpe Power</t>
  </si>
  <si>
    <t>Chattahoochee Energy Facility</t>
  </si>
  <si>
    <t>GA</t>
  </si>
  <si>
    <t>Heard County</t>
  </si>
  <si>
    <t>3461 Hollingsworth Ferry Road</t>
  </si>
  <si>
    <t>Franklin</t>
  </si>
  <si>
    <t>30170</t>
  </si>
  <si>
    <t>82358913</t>
  </si>
  <si>
    <t>8B</t>
  </si>
  <si>
    <t>Siemens V84.3a Turbine with Duct Burner Nat. Gas</t>
  </si>
  <si>
    <t>105891814</t>
  </si>
  <si>
    <t>Turbine 8B and Duct Burner 8B</t>
  </si>
  <si>
    <t>5019011</t>
  </si>
  <si>
    <t>29845913</t>
  </si>
  <si>
    <t>22C-120-PROPYLENE TURBINE</t>
  </si>
  <si>
    <t>96925714</t>
  </si>
  <si>
    <t>SWEENY COMPLEX</t>
  </si>
  <si>
    <t>21441 LOOP 419</t>
  </si>
  <si>
    <t>OLD OCEAN</t>
  </si>
  <si>
    <t>77463</t>
  </si>
  <si>
    <t>8350611</t>
  </si>
  <si>
    <t>909213</t>
  </si>
  <si>
    <t>2</t>
  </si>
  <si>
    <t>CT#2 Siemens V84.3A Combustion Turbine</t>
  </si>
  <si>
    <t>16381814</t>
  </si>
  <si>
    <t>Siemens</t>
  </si>
  <si>
    <t>V84.3A</t>
  </si>
  <si>
    <t>Installed 1999</t>
  </si>
  <si>
    <t>CHOUTEAU PWR PLT</t>
  </si>
  <si>
    <t>OK</t>
  </si>
  <si>
    <t>Mayes County</t>
  </si>
  <si>
    <t>NE OF HUNT AVE &amp; E0550 RD</t>
  </si>
  <si>
    <t>CHOUTEAU</t>
  </si>
  <si>
    <t>74337</t>
  </si>
  <si>
    <t>ASSOCIATED ELECTRIC COOP</t>
  </si>
  <si>
    <t>Associated Electric Coop Inc</t>
  </si>
  <si>
    <t>909613</t>
  </si>
  <si>
    <t>1</t>
  </si>
  <si>
    <t>CT#1 Siemens V84.3a Combustion Turbine</t>
  </si>
  <si>
    <t>16381414</t>
  </si>
  <si>
    <t>97012313</t>
  </si>
  <si>
    <t>4</t>
  </si>
  <si>
    <t>CT#4 Siemens V84.3a Combustion Turbine</t>
  </si>
  <si>
    <t>135231914</t>
  </si>
  <si>
    <t>Dry Low NOx Combustors, SCR</t>
  </si>
  <si>
    <t>Installed 2009</t>
  </si>
  <si>
    <t>97012613</t>
  </si>
  <si>
    <t>3</t>
  </si>
  <si>
    <t>CT#3 Siemens V84.3a Combustion Turbine</t>
  </si>
  <si>
    <t>135232214</t>
  </si>
  <si>
    <t>6323111</t>
  </si>
  <si>
    <t>15998713</t>
  </si>
  <si>
    <t>GT4</t>
  </si>
  <si>
    <t>EP-04 - EXHAUST STACK FOR #4 TURBINE</t>
  </si>
  <si>
    <t>87898314</t>
  </si>
  <si>
    <t>Pratt &amp; Whitney</t>
  </si>
  <si>
    <t>GG4</t>
  </si>
  <si>
    <t>Installed in 1971</t>
  </si>
  <si>
    <t>FULTON POWER PLANT-FULTON</t>
  </si>
  <si>
    <t>MO</t>
  </si>
  <si>
    <t>Callaway County</t>
  </si>
  <si>
    <t>2101 POWER LANE</t>
  </si>
  <si>
    <t>FULTON</t>
  </si>
  <si>
    <t>65251</t>
  </si>
  <si>
    <t>6515311</t>
  </si>
  <si>
    <t>19308013</t>
  </si>
  <si>
    <t>NATURAL GAS COGENERATION</t>
  </si>
  <si>
    <t>60629614</t>
  </si>
  <si>
    <t>COGENERATION, NATURAL GAS</t>
  </si>
  <si>
    <t>Frame 6</t>
  </si>
  <si>
    <t>COALINGA COGENERATION CO</t>
  </si>
  <si>
    <t>Fresno County</t>
  </si>
  <si>
    <t>32812 W GALE AVE</t>
  </si>
  <si>
    <t>COALINGA</t>
  </si>
  <si>
    <t>93210</t>
  </si>
  <si>
    <t>7982911</t>
  </si>
  <si>
    <t>6442213</t>
  </si>
  <si>
    <t>Solar Saturn Turbine Compressor CG-8 1160 BHP</t>
  </si>
  <si>
    <t>16328814</t>
  </si>
  <si>
    <t>Turbine:NatGas</t>
  </si>
  <si>
    <t>Installed 1980. Information except for construction date revised per 7/6/22 email from Kinder Morgan. Email listed construction date as "1979"</t>
  </si>
  <si>
    <t>Kinder Morgan</t>
  </si>
  <si>
    <t>MOCANE CMPSR STA</t>
  </si>
  <si>
    <t>Beaver County</t>
  </si>
  <si>
    <t>8 MILES E ON HWY 64 OF</t>
  </si>
  <si>
    <t>FORGAN</t>
  </si>
  <si>
    <t>73932</t>
  </si>
  <si>
    <t>6442313</t>
  </si>
  <si>
    <t>Solar Saturn Turbine Compressor CG-7 1160 BHP</t>
  </si>
  <si>
    <t>16328714</t>
  </si>
  <si>
    <t>6442413</t>
  </si>
  <si>
    <t>Solar Centaur Turbine- CG-6 3830 BHP</t>
  </si>
  <si>
    <t>16328614</t>
  </si>
  <si>
    <t>Turbine Eng. NatGas</t>
  </si>
  <si>
    <t>Installed 1973. Information except for construction date revised per 7/6/22 email from Kinder Morgan. Email listed construction date as "1970-1990"</t>
  </si>
  <si>
    <t>6442513</t>
  </si>
  <si>
    <t>Solar Centaur Turbine- CG-5 3830 BHP</t>
  </si>
  <si>
    <t>16328514</t>
  </si>
  <si>
    <t>6443013</t>
  </si>
  <si>
    <t>Solar Saturn Turbine Compressor CG-9 1160 BHP</t>
  </si>
  <si>
    <t>16328014</t>
  </si>
  <si>
    <t>5740711</t>
  </si>
  <si>
    <t>Solar Titan Compressor Turbine 907</t>
  </si>
  <si>
    <t>Titan 130</t>
  </si>
  <si>
    <t>Columbia Gulf Transmission Co - Alexandria Compressor Station</t>
  </si>
  <si>
    <t>6</t>
  </si>
  <si>
    <t>LA</t>
  </si>
  <si>
    <t>Rapides Parish</t>
  </si>
  <si>
    <t>7666 Hickory Grove Loop</t>
  </si>
  <si>
    <t>Deville</t>
  </si>
  <si>
    <t>71328</t>
  </si>
  <si>
    <t>New2</t>
  </si>
  <si>
    <t>Solar Mars Compressor Turbine 908</t>
  </si>
  <si>
    <t>Mars 90</t>
  </si>
  <si>
    <t>5787111</t>
  </si>
  <si>
    <t>73302313</t>
  </si>
  <si>
    <t>Turbine/Compressor # 108</t>
  </si>
  <si>
    <t>108218514</t>
  </si>
  <si>
    <t>13976  HP GAS TURBINE</t>
  </si>
  <si>
    <t>Mars 100-T15000S</t>
  </si>
  <si>
    <t>None</t>
  </si>
  <si>
    <t>Constructed in 2001</t>
  </si>
  <si>
    <t>Columbia Gulf Transmission Sta</t>
  </si>
  <si>
    <t>KY</t>
  </si>
  <si>
    <t>Powell County</t>
  </si>
  <si>
    <t>3066 Morris Creek Rd</t>
  </si>
  <si>
    <t>Stanton</t>
  </si>
  <si>
    <t>40380</t>
  </si>
  <si>
    <t>73302613</t>
  </si>
  <si>
    <t>Turbine/Compressor # 106</t>
  </si>
  <si>
    <t>108219014</t>
  </si>
  <si>
    <t>10500 AVG HP GAS TURBINE</t>
  </si>
  <si>
    <t>GC3C-1</t>
  </si>
  <si>
    <t>Constructed in 1968</t>
  </si>
  <si>
    <t>6385811</t>
  </si>
  <si>
    <t>16305713</t>
  </si>
  <si>
    <t>COMPRESSOR TURBINE #2</t>
  </si>
  <si>
    <t>5497614</t>
  </si>
  <si>
    <t>Internal Combustion Engines Commercial/Institutional Natural Gas Turbine</t>
  </si>
  <si>
    <t>COMFORT COMPRESSOR STATION</t>
  </si>
  <si>
    <t>Kendall County</t>
  </si>
  <si>
    <t>4.8 MI NE OF COMFORT ON HWY 473</t>
  </si>
  <si>
    <t>COMFORT</t>
  </si>
  <si>
    <t>78013</t>
  </si>
  <si>
    <t>16305913</t>
  </si>
  <si>
    <t>COMPRESSOR TURBINE #1</t>
  </si>
  <si>
    <t>5497414</t>
  </si>
  <si>
    <t>16306313</t>
  </si>
  <si>
    <t>COMPRESSOR TURBINE #4</t>
  </si>
  <si>
    <t>5497014</t>
  </si>
  <si>
    <t>16306513</t>
  </si>
  <si>
    <t>COMPRESSOR TURBINE #3</t>
  </si>
  <si>
    <t>5496814</t>
  </si>
  <si>
    <t>3864411</t>
  </si>
  <si>
    <t>107012013</t>
  </si>
  <si>
    <t>LFG TURBINE NO. 1 (Permit ID 114)</t>
  </si>
  <si>
    <t>151506214</t>
  </si>
  <si>
    <t>INTERNAL COMBUSTION ENGINES  ;  ELECTRIC GENERATION  ;  LANDFILL GAS  ;  TURBINE</t>
  </si>
  <si>
    <t>cf/hr</t>
  </si>
  <si>
    <t>Permit indicates that Subpart YYYY applies but the provisions for existing sources and sources smaller than 1 MW do not apply; corollary is that provisions for new LFG sources greater than 1 MW do apply</t>
  </si>
  <si>
    <t>DART CONTAINER CORP/LEOLA</t>
  </si>
  <si>
    <t>PA</t>
  </si>
  <si>
    <t>Lancaster County</t>
  </si>
  <si>
    <t>60 E MAIN ST</t>
  </si>
  <si>
    <t>LEOLA</t>
  </si>
  <si>
    <t>17540-1940</t>
  </si>
  <si>
    <t>107012113</t>
  </si>
  <si>
    <t>LFG TURBINE NO. 2 (Permit ID 115)</t>
  </si>
  <si>
    <t>151506314</t>
  </si>
  <si>
    <t>2372211</t>
  </si>
  <si>
    <t>39920413</t>
  </si>
  <si>
    <t>Combustion Turbine</t>
  </si>
  <si>
    <t>54274014</t>
  </si>
  <si>
    <t>ELECTRIC POWER AND STEAM COGENERATION FACILITY</t>
  </si>
  <si>
    <t>SCR, Oxidation Catalyst, Steam or Water Injection</t>
  </si>
  <si>
    <t>CORONA ENERGY PARTNERS, LTD</t>
  </si>
  <si>
    <t>Riverside County</t>
  </si>
  <si>
    <t>1130 W RINCON ST</t>
  </si>
  <si>
    <t>CORONA</t>
  </si>
  <si>
    <t>92880</t>
  </si>
  <si>
    <t>9118811</t>
  </si>
  <si>
    <t>57546613</t>
  </si>
  <si>
    <t>CT1</t>
  </si>
  <si>
    <t>COMBUSTION TURBINE 1</t>
  </si>
  <si>
    <t>74253414</t>
  </si>
  <si>
    <t>Dry Low NOx, SCR</t>
  </si>
  <si>
    <t>COTTONWOOD ENERGY CO LP</t>
  </si>
  <si>
    <t>Newton County</t>
  </si>
  <si>
    <t>INDIAN LAKE RD .75 MI W OF INDIAN LAKE</t>
  </si>
  <si>
    <t>DEWEYVILLE</t>
  </si>
  <si>
    <t>77614</t>
  </si>
  <si>
    <t>57546713</t>
  </si>
  <si>
    <t>CT2</t>
  </si>
  <si>
    <t>COMBUSTION TURBINE 2</t>
  </si>
  <si>
    <t>75532914</t>
  </si>
  <si>
    <t>57546813</t>
  </si>
  <si>
    <t>CT3</t>
  </si>
  <si>
    <t>COMBUSTION TURBINE 3</t>
  </si>
  <si>
    <t>75559914</t>
  </si>
  <si>
    <t>57546913</t>
  </si>
  <si>
    <t>CT4</t>
  </si>
  <si>
    <t>COMBUSTION TURBINE 4</t>
  </si>
  <si>
    <t>75595914</t>
  </si>
  <si>
    <t>7937011</t>
  </si>
  <si>
    <t>3108113</t>
  </si>
  <si>
    <t>65.1 mmBtu/hr natural gas-fired combustion turbine with NOx emissions contorl technology and a 5...</t>
  </si>
  <si>
    <t>100526914</t>
  </si>
  <si>
    <t>Low NOx Combustor</t>
  </si>
  <si>
    <t>DTE Ashtabula, LLC</t>
  </si>
  <si>
    <t>OH</t>
  </si>
  <si>
    <t>Ashtabula County</t>
  </si>
  <si>
    <t>2426 Middle Road</t>
  </si>
  <si>
    <t>Ashtabula</t>
  </si>
  <si>
    <t>44004</t>
  </si>
  <si>
    <t>3108213</t>
  </si>
  <si>
    <t>65.1 mmBtu/hr (4.92 MW) natural gas-fired combustion turbine with NOx emissions control technolo...</t>
  </si>
  <si>
    <t>100526814</t>
  </si>
  <si>
    <t>3108313</t>
  </si>
  <si>
    <t>100526714</t>
  </si>
  <si>
    <t>3108413</t>
  </si>
  <si>
    <t>100526614</t>
  </si>
  <si>
    <t>3108613</t>
  </si>
  <si>
    <t>65.1 mmBtu/hr natural gas-fired turbine with NOx emissions control technology and a heat recover...</t>
  </si>
  <si>
    <t>100527014</t>
  </si>
  <si>
    <t>845411</t>
  </si>
  <si>
    <t>B</t>
  </si>
  <si>
    <t>170 MW COMB TURBINE W/FIRED HRSG</t>
  </si>
  <si>
    <t>92646914_&amp;_92647014</t>
  </si>
  <si>
    <t>1.5 GR/100SCF_&amp;_1000 HRS PER YEAR</t>
  </si>
  <si>
    <t>7FA (PG7241FA)</t>
  </si>
  <si>
    <t>Dry Low NOx, SCR, Water injection during oil firing</t>
  </si>
  <si>
    <t>Construction date is commercial start date</t>
  </si>
  <si>
    <t>ORLANDO UTILITIES COMMISSION - Stanton Energy Center</t>
  </si>
  <si>
    <t>Orange County</t>
  </si>
  <si>
    <t>5100 Alafaya Trail</t>
  </si>
  <si>
    <t>ORLANDO</t>
  </si>
  <si>
    <t>32831</t>
  </si>
  <si>
    <t>67201513</t>
  </si>
  <si>
    <t>B1</t>
  </si>
  <si>
    <t>92647114_&amp;_92647214</t>
  </si>
  <si>
    <t>89408913</t>
  </si>
  <si>
    <t>CCB</t>
  </si>
  <si>
    <t>150 MW turbine with supplementary fired HRSG Unit B(AKA CCB)</t>
  </si>
  <si>
    <t>121160114_&amp;_121160214</t>
  </si>
  <si>
    <t>This unit also burn ultra low sulfur distillate oil (ULSD)_&amp;_</t>
  </si>
  <si>
    <t>7FA (7241FA)</t>
  </si>
  <si>
    <t>Dry Low NOx, SCR during CC, Water injection for oil firing</t>
  </si>
  <si>
    <t>6251011</t>
  </si>
  <si>
    <t>16467313</t>
  </si>
  <si>
    <t>4A</t>
  </si>
  <si>
    <t>AA-005</t>
  </si>
  <si>
    <t>24955314</t>
  </si>
  <si>
    <t>1946MMBTU TURBINE W/ HRSG</t>
  </si>
  <si>
    <t>Mississippi Power Company, Plant Victor J Daniel</t>
  </si>
  <si>
    <t>Jackson County</t>
  </si>
  <si>
    <t>13201 Highway 63 North</t>
  </si>
  <si>
    <t>Moss Point</t>
  </si>
  <si>
    <t>39562</t>
  </si>
  <si>
    <t>16467413</t>
  </si>
  <si>
    <t>3B</t>
  </si>
  <si>
    <t>AA-004</t>
  </si>
  <si>
    <t>24955214</t>
  </si>
  <si>
    <t>16467513</t>
  </si>
  <si>
    <t>4B</t>
  </si>
  <si>
    <t>AA-006</t>
  </si>
  <si>
    <t>24955114</t>
  </si>
  <si>
    <t>16467613</t>
  </si>
  <si>
    <t>3A</t>
  </si>
  <si>
    <t>AA-003</t>
  </si>
  <si>
    <t>24921914</t>
  </si>
  <si>
    <t>6127911</t>
  </si>
  <si>
    <t>23416513</t>
  </si>
  <si>
    <t>(13) Gas Turbine  (General Electric Frame 5 Turbin</t>
  </si>
  <si>
    <t>40199114</t>
  </si>
  <si>
    <t>151.89 MMBtu/hr TURBINE</t>
  </si>
  <si>
    <t>Frame 5</t>
  </si>
  <si>
    <t>Oxidation Catalyst installed in 2017</t>
  </si>
  <si>
    <t>Mmbtu/hr</t>
  </si>
  <si>
    <t>Updated per section 114 response.</t>
  </si>
  <si>
    <t>Texas Eastern Transmission LP - Danville Compressor Station</t>
  </si>
  <si>
    <t>Lincoln County</t>
  </si>
  <si>
    <t>1745 Airport Rd</t>
  </si>
  <si>
    <t>Danville</t>
  </si>
  <si>
    <t>40422</t>
  </si>
  <si>
    <t>23416613</t>
  </si>
  <si>
    <t>(11) Gas Turbine (General Electric Frame 3)</t>
  </si>
  <si>
    <t>63.92 MMBtu/hr TURBINE</t>
  </si>
  <si>
    <t>Frame 3</t>
  </si>
  <si>
    <t>SCR / Oxidation Catalyst</t>
  </si>
  <si>
    <t>(12) Gas Turbine (General Electric Frame 3)</t>
  </si>
  <si>
    <t>16652211</t>
  </si>
  <si>
    <t>107228013</t>
  </si>
  <si>
    <t>C</t>
  </si>
  <si>
    <t>Gas Turbine</t>
  </si>
  <si>
    <t>151849714</t>
  </si>
  <si>
    <t>D1 Gas Turbine</t>
  </si>
  <si>
    <t>LM2500+</t>
  </si>
  <si>
    <t>DTE Calvert City LLC</t>
  </si>
  <si>
    <t>Marshall County</t>
  </si>
  <si>
    <t>480 N Main St</t>
  </si>
  <si>
    <t>Calvert City</t>
  </si>
  <si>
    <t>42029</t>
  </si>
  <si>
    <t>7731511</t>
  </si>
  <si>
    <t>3480013</t>
  </si>
  <si>
    <t>combustion turbines</t>
  </si>
  <si>
    <t>18721514_&amp;_18721614</t>
  </si>
  <si>
    <t>combustion turbines buring gas_&amp;_combustion turbines burning oil (total all 16)</t>
  </si>
  <si>
    <t>7EA</t>
  </si>
  <si>
    <t>Water Injection</t>
  </si>
  <si>
    <t>Sixteen turbines.  Existing turbines. ORIS Unit IDs 1-16. Yellow highlights from 3/11/2022 updated unit list from Duke.</t>
  </si>
  <si>
    <t>Duke Energy</t>
  </si>
  <si>
    <t>Duke Energy Corporation LCTS</t>
  </si>
  <si>
    <t>NC</t>
  </si>
  <si>
    <t>6769 Old Plank Road - SR 1511</t>
  </si>
  <si>
    <t>Stanley</t>
  </si>
  <si>
    <t>28164</t>
  </si>
  <si>
    <t>Duke Energy Carolinas</t>
  </si>
  <si>
    <t>Duke Energy Corp</t>
  </si>
  <si>
    <t>5933111</t>
  </si>
  <si>
    <t>86760113</t>
  </si>
  <si>
    <t>EU29 - 1368 MMBtu/hr Combustion Turbine #5  Simple</t>
  </si>
  <si>
    <t>117354114</t>
  </si>
  <si>
    <t>CT #5 - Natural Gas</t>
  </si>
  <si>
    <t>ABB</t>
  </si>
  <si>
    <t>GT 11N2</t>
  </si>
  <si>
    <t>KY Utilities Co - Brown Station</t>
  </si>
  <si>
    <t>Mercer County</t>
  </si>
  <si>
    <t>815 Dix Dam Rd</t>
  </si>
  <si>
    <t>Harrodsburg</t>
  </si>
  <si>
    <t>40330</t>
  </si>
  <si>
    <t>86760313</t>
  </si>
  <si>
    <t>EU28 - 1678 MMBtu/hr Combustion Turbine #7  Simple</t>
  </si>
  <si>
    <t>117354414_&amp;_117354314</t>
  </si>
  <si>
    <t>Ct#7 - Natural Gas_&amp;_CT#7 - Distillate Oil</t>
  </si>
  <si>
    <t>GT 24</t>
  </si>
  <si>
    <t>Water Injection when burning oil, Low NOx burners when burning natural gas</t>
  </si>
  <si>
    <t>86760413</t>
  </si>
  <si>
    <t>EU26 - 1368 MMBtu/hr Combustion Turbine #11  Simpl</t>
  </si>
  <si>
    <t>117354614_&amp;_117354514</t>
  </si>
  <si>
    <t>CT #11 - Natural Gas_&amp;_CT#11 - Distillate Oil</t>
  </si>
  <si>
    <t>86760513</t>
  </si>
  <si>
    <t>EU25 - 1368 MMBtu/hr Combustion Turbine #8  Simple</t>
  </si>
  <si>
    <t>117354814_&amp;_117354714</t>
  </si>
  <si>
    <t>CT #8 - Natural Gas_&amp;_CT #8 - Distillate Oil</t>
  </si>
  <si>
    <t>86760613</t>
  </si>
  <si>
    <t>EU23 - 1368 MMBtu/hr Combustion Turbine #9  Simple</t>
  </si>
  <si>
    <t>117355014_&amp;_117354914</t>
  </si>
  <si>
    <t>CT #9 - Natural Gas_&amp;_CT #9 - Distillate Oil</t>
  </si>
  <si>
    <t>86760913</t>
  </si>
  <si>
    <t>EU27 - 1678 MMBtu/hr Combustion Turbine #6  Simple</t>
  </si>
  <si>
    <t>117355614_&amp;_117355514</t>
  </si>
  <si>
    <t>CT #6 - Natural Gas_&amp;_CT #6 - Distillate Oil</t>
  </si>
  <si>
    <t>86761013</t>
  </si>
  <si>
    <t>EU24 - 1368 MMBtu/hr Combustion Turbine #10  Simpl</t>
  </si>
  <si>
    <t>117355814_&amp;_117355714</t>
  </si>
  <si>
    <t>CT #10 - Natural Gas_&amp;_CT #10 - Distillate Oil</t>
  </si>
  <si>
    <t>7908711</t>
  </si>
  <si>
    <t>2580113</t>
  </si>
  <si>
    <t>COMBUSTION TURBINE NO. 2</t>
  </si>
  <si>
    <t>4206114</t>
  </si>
  <si>
    <t>7241 FA</t>
  </si>
  <si>
    <t>EASTMAN COGENERATION FACILITY</t>
  </si>
  <si>
    <t>Harrison County</t>
  </si>
  <si>
    <t>CALLAHAN RD</t>
  </si>
  <si>
    <t>LONGVIEW</t>
  </si>
  <si>
    <t>75602</t>
  </si>
  <si>
    <t>2580313</t>
  </si>
  <si>
    <t>COMBUSTION TURBINE NO. 1</t>
  </si>
  <si>
    <t>4205914</t>
  </si>
  <si>
    <t>4086111</t>
  </si>
  <si>
    <t>119374913</t>
  </si>
  <si>
    <t>168936914</t>
  </si>
  <si>
    <t>Steam or water injection, SCR, CO Catalyst</t>
  </si>
  <si>
    <t>CHEVRON PRODUCTS CO.</t>
  </si>
  <si>
    <t>Los Angeles County</t>
  </si>
  <si>
    <t>324 W EL SEGUNDO BLVD</t>
  </si>
  <si>
    <t>EL SEGUNDO</t>
  </si>
  <si>
    <t>90245</t>
  </si>
  <si>
    <t>119375113</t>
  </si>
  <si>
    <t>168937114</t>
  </si>
  <si>
    <t>119375313</t>
  </si>
  <si>
    <t>168937314</t>
  </si>
  <si>
    <t>35155013</t>
  </si>
  <si>
    <t>55322614</t>
  </si>
  <si>
    <t>No Description</t>
  </si>
  <si>
    <t>CO Catalyst</t>
  </si>
  <si>
    <t>14055211</t>
  </si>
  <si>
    <t>119492613</t>
  </si>
  <si>
    <t>COGEN A</t>
  </si>
  <si>
    <t>169283514</t>
  </si>
  <si>
    <t>Internal Combustion Engines Industrial Process Gas Refinery Gas: Turbine</t>
  </si>
  <si>
    <t>Process Gas</t>
  </si>
  <si>
    <t>United Technologies</t>
  </si>
  <si>
    <t>FT4</t>
  </si>
  <si>
    <t>SCR, Oxidation Catalyst, Water Injection</t>
  </si>
  <si>
    <t>TESORO REFINING AND MARKETING CO, LLC</t>
  </si>
  <si>
    <t>Equilon Los Angeles Refining</t>
  </si>
  <si>
    <t>2101 E PACIFIC COAST HWY</t>
  </si>
  <si>
    <t>WILMINGTON</t>
  </si>
  <si>
    <t>90744</t>
  </si>
  <si>
    <t>DF Other</t>
  </si>
  <si>
    <t>119492713</t>
  </si>
  <si>
    <t>COGEN B</t>
  </si>
  <si>
    <t>169283614</t>
  </si>
  <si>
    <t>5862111</t>
  </si>
  <si>
    <t>22254013</t>
  </si>
  <si>
    <t>37 M.W. TURBINE</t>
  </si>
  <si>
    <t>2461414</t>
  </si>
  <si>
    <t>Steam Injection</t>
  </si>
  <si>
    <t>CORPUS CHRISTI PLANT</t>
  </si>
  <si>
    <t>Nueces County</t>
  </si>
  <si>
    <t>1501 MCKINZIE RD</t>
  </si>
  <si>
    <t>CORPUS CHRISTI</t>
  </si>
  <si>
    <t>78412</t>
  </si>
  <si>
    <t>7226611</t>
  </si>
  <si>
    <t>81174313</t>
  </si>
  <si>
    <t>GAS TURBINE NG-01</t>
  </si>
  <si>
    <t>104622514</t>
  </si>
  <si>
    <t>ExxonMobil Baton Rouge Chemical Plant</t>
  </si>
  <si>
    <t>East Baton Rouge Parish</t>
  </si>
  <si>
    <t>4999 Scenic Hwy</t>
  </si>
  <si>
    <t>Baton Rouge</t>
  </si>
  <si>
    <t>70805</t>
  </si>
  <si>
    <t>S-85 - COGENERATION, NORMAL SCENARIO</t>
  </si>
  <si>
    <t>104654514</t>
  </si>
  <si>
    <t>GAS TURBINE GENERATOR/HEAT RECOVERY STEAM GENERATOR/SUPPL. DUCT BURNER</t>
  </si>
  <si>
    <t>81212013</t>
  </si>
  <si>
    <t>S-20:EPLA-S Gas Turbine(MLG-01)</t>
  </si>
  <si>
    <t>104660214</t>
  </si>
  <si>
    <t>EPLA-S GAS TURBINE (MLG-01)</t>
  </si>
  <si>
    <t>81230913</t>
  </si>
  <si>
    <t>GT601/B601 GAS TURBINE AND BOILER (RLA-1 EMISSIONS)</t>
  </si>
  <si>
    <t>104679114</t>
  </si>
  <si>
    <t>Turbine Generator, S-85</t>
  </si>
  <si>
    <t>1597811</t>
  </si>
  <si>
    <t>44694113_&amp;_44699013_&amp;_44693613</t>
  </si>
  <si>
    <t>TANDEM MODE (GTG &amp; HRSG)_&amp;_COMBINED CPP AND BYPASS STACKS_&amp;_CPP: COGEN: UNPLANNED STARTUP/SHUTDOWN</t>
  </si>
  <si>
    <t>52442514_&amp;_52438314_&amp;_52443014</t>
  </si>
  <si>
    <t>CPP-NORMAL OPS MODES_&amp;_CPP-PLANNED START-UP/SHUTDOWN MODES_&amp;_</t>
  </si>
  <si>
    <t>LAS FLORES CANYON</t>
  </si>
  <si>
    <t>Santa Barbara County</t>
  </si>
  <si>
    <t>12000 CALLE REAL</t>
  </si>
  <si>
    <t>GOLETA</t>
  </si>
  <si>
    <t>93117</t>
  </si>
  <si>
    <t>5678411</t>
  </si>
  <si>
    <t>22141513</t>
  </si>
  <si>
    <t>REFRIGERATION CMPRSR.--CENTAUR ''T4500''</t>
  </si>
  <si>
    <t>2937914</t>
  </si>
  <si>
    <t>Turbine was constructed, modified or reconstructed on or before 1/14/2003.</t>
  </si>
  <si>
    <t>FAIN GAS PLANT</t>
  </si>
  <si>
    <t>Potter County</t>
  </si>
  <si>
    <t>27 MI N OF AMARILLO ON HWY 287; 2 MI E ON MESARD RD</t>
  </si>
  <si>
    <t>AMARILLO</t>
  </si>
  <si>
    <t>79101</t>
  </si>
  <si>
    <t>22142313</t>
  </si>
  <si>
    <t>RESIDUE CMPRSR. CENTAUR ''T4500''</t>
  </si>
  <si>
    <t>2937114</t>
  </si>
  <si>
    <t>22142413</t>
  </si>
  <si>
    <t>INLET CENTAUR--CENTAUR ''T4500''</t>
  </si>
  <si>
    <t>2937014</t>
  </si>
  <si>
    <t>22145913</t>
  </si>
  <si>
    <t>INLET CMPRSR.--CENTAUR ''T4500''</t>
  </si>
  <si>
    <t>2933514</t>
  </si>
  <si>
    <t>C-5 Solar Turbine No. 1</t>
  </si>
  <si>
    <t>752311</t>
  </si>
  <si>
    <t>46310913</t>
  </si>
  <si>
    <t>Pignone PGT-10B, 15,700 hp (ISO) gas turbine, unit 1208</t>
  </si>
  <si>
    <t>48709414</t>
  </si>
  <si>
    <t>134.8 million Btu's/hour</t>
  </si>
  <si>
    <t>Nuovo Pignone</t>
  </si>
  <si>
    <t>PGT10B</t>
  </si>
  <si>
    <t>Began operation in March 2002</t>
  </si>
  <si>
    <t>FLORIDA GAS TRANSMISSION COMPANY</t>
  </si>
  <si>
    <t>13100 MUNSON HWY</t>
  </si>
  <si>
    <t>MILTON</t>
  </si>
  <si>
    <t>32570</t>
  </si>
  <si>
    <t>46311413</t>
  </si>
  <si>
    <t>Solar Mars 100-T-15000S, 15000 hp (ISO) gas turbine, 1207</t>
  </si>
  <si>
    <t>48708914</t>
  </si>
  <si>
    <t>124.5 million Btu's/hour</t>
  </si>
  <si>
    <t>Mars 100 T-15000S</t>
  </si>
  <si>
    <t>Placed in service in January 2001</t>
  </si>
  <si>
    <t>89395813</t>
  </si>
  <si>
    <t>20,500 bhp combustion turbine compressor engine (FGTC 1209)</t>
  </si>
  <si>
    <t>125223114</t>
  </si>
  <si>
    <t>Titan 130-20502S</t>
  </si>
  <si>
    <t>Lean Premix</t>
  </si>
  <si>
    <t>New for purposes of subpart YYYY</t>
  </si>
  <si>
    <t>769611</t>
  </si>
  <si>
    <t>46279713</t>
  </si>
  <si>
    <t>Nuovo Pignone  PGT-10B 15,700 bhp , gas turbine, 1408</t>
  </si>
  <si>
    <t>46232914</t>
  </si>
  <si>
    <t>PGT-10B</t>
  </si>
  <si>
    <t>Gadsden County</t>
  </si>
  <si>
    <t>3690 HOSFORD HWY</t>
  </si>
  <si>
    <t>QUINCY</t>
  </si>
  <si>
    <t>32351</t>
  </si>
  <si>
    <t>46279813</t>
  </si>
  <si>
    <t>Solar Mars T-90, 13,000 bhp (ISO) natural gas turbine, 1407</t>
  </si>
  <si>
    <t>46232814</t>
  </si>
  <si>
    <t>Mars 90 T13002S</t>
  </si>
  <si>
    <t>Put in service in 2001</t>
  </si>
  <si>
    <t>89396413</t>
  </si>
  <si>
    <t>20,500 bhp combustion turbine (FGTC 1409)</t>
  </si>
  <si>
    <t>125223814</t>
  </si>
  <si>
    <t>Installed 12/16/10</t>
  </si>
  <si>
    <t>922311</t>
  </si>
  <si>
    <t>GFM01</t>
  </si>
  <si>
    <t>Combustion Turbine #1</t>
  </si>
  <si>
    <t>Max% ash=0.01.  Max Annual Rate information provided in is based on 8760 hrs/y</t>
  </si>
  <si>
    <t>Commenced commercial operation in May 1974.</t>
  </si>
  <si>
    <t>FLORIDA POWER &amp; LIGHT</t>
  </si>
  <si>
    <t>Lee County</t>
  </si>
  <si>
    <t>10650 STATE ROAD 80</t>
  </si>
  <si>
    <t>FORT MYERS</t>
  </si>
  <si>
    <t>33905</t>
  </si>
  <si>
    <t>FLORIDA POWER AND LIGHT COMPANY</t>
  </si>
  <si>
    <t>Florida Power &amp; Light Co</t>
  </si>
  <si>
    <t>NextEra Energy Inc</t>
  </si>
  <si>
    <t>GFM09</t>
  </si>
  <si>
    <t>Combustion Turbine #9</t>
  </si>
  <si>
    <t>PFM3C</t>
  </si>
  <si>
    <t>200MW GE 7F.05 Simple Cycle Combustion Turbine (3C)</t>
  </si>
  <si>
    <t>180612714_&amp;_180612814</t>
  </si>
  <si>
    <t>Up to 3390 hr/yr of operation_&amp;_Up to 500 hr/yr on ULSD, as backup fuel</t>
  </si>
  <si>
    <t>7F.05</t>
  </si>
  <si>
    <t>Dry Low NOx (NG)/ water injection (ULSD)</t>
  </si>
  <si>
    <t>Added to reflect new turbine per FLDEP. Updated capacity based on 7/11/22 email from FPL, also lists this unit as NG fired only.</t>
  </si>
  <si>
    <t>PFM3D</t>
  </si>
  <si>
    <t>200MW GE 7F.05 Simple Cycle Combustion Turbine (3D)</t>
  </si>
  <si>
    <t>180612914_&amp;_180613014</t>
  </si>
  <si>
    <t>Up to 3390 hr/yr_&amp;_Allowed up to 500 hr/yr on ULSD</t>
  </si>
  <si>
    <t>46494013</t>
  </si>
  <si>
    <t>FMCT2E</t>
  </si>
  <si>
    <t>250MW Combined Cycle Combustion Turbine (2E)</t>
  </si>
  <si>
    <t>48716014</t>
  </si>
  <si>
    <t>Maximum and Annual rate based on 59 degree F turbine inlet.  MILLION BTU/SCC A</t>
  </si>
  <si>
    <t>46494213</t>
  </si>
  <si>
    <t>FMCT2B</t>
  </si>
  <si>
    <t>250MW Combined Cycle Combustion Turbine (2B)</t>
  </si>
  <si>
    <t>48715814</t>
  </si>
  <si>
    <t>46494313</t>
  </si>
  <si>
    <t>FMCT2A</t>
  </si>
  <si>
    <t>250MW Combined Cycle Combustion Turbine (2A)</t>
  </si>
  <si>
    <t>48715714</t>
  </si>
  <si>
    <t>46494413</t>
  </si>
  <si>
    <t>FMCT2C</t>
  </si>
  <si>
    <t>250MW Combined Cycle Combustion Turbine (2C)</t>
  </si>
  <si>
    <t>48715614</t>
  </si>
  <si>
    <t>46494513</t>
  </si>
  <si>
    <t>FMCT2F</t>
  </si>
  <si>
    <t>250MW Combined Cycle Combustion Turbine (2F)</t>
  </si>
  <si>
    <t>48715514</t>
  </si>
  <si>
    <t>46494613</t>
  </si>
  <si>
    <t>FMCT2D</t>
  </si>
  <si>
    <t>250MW Combined Cycle Combustion Turbine (2D)</t>
  </si>
  <si>
    <t>48715414</t>
  </si>
  <si>
    <t>67302913</t>
  </si>
  <si>
    <t>PFM3A</t>
  </si>
  <si>
    <t>170 MW Simple Cycle Combustion Turbine #1 (3A)</t>
  </si>
  <si>
    <t>92837814_&amp;_92837914</t>
  </si>
  <si>
    <t>_&amp;_limited to 500 hours/year</t>
  </si>
  <si>
    <t>Began commercial operation on April 14, 2003, but would have "commenced" construction well before January 14, 2003, so considered existing for purposes of Subpart YYYY.</t>
  </si>
  <si>
    <t>67303013</t>
  </si>
  <si>
    <t>PFM3B</t>
  </si>
  <si>
    <t>170 MW Simple Cycle Combustion Turbine #2 (3B)</t>
  </si>
  <si>
    <t>92838114_&amp;_92838014</t>
  </si>
  <si>
    <t>Began commercial operation on March 18, 2003, but would have "commenced" construction well before January 14, 2003, so considered existing for purposes of Subpart YYYY.</t>
  </si>
  <si>
    <t>4898411</t>
  </si>
  <si>
    <t>109795813</t>
  </si>
  <si>
    <t>EAST TURBINE</t>
  </si>
  <si>
    <t>155404014</t>
  </si>
  <si>
    <t>FULLERTON GAS PLANT</t>
  </si>
  <si>
    <t>Andrews County</t>
  </si>
  <si>
    <t>5 M N OF THE INTX OF HWYS 181 &amp; 176</t>
  </si>
  <si>
    <t>ANDREWS</t>
  </si>
  <si>
    <t>79714</t>
  </si>
  <si>
    <t>109795913</t>
  </si>
  <si>
    <t>WEST TURBINE</t>
  </si>
  <si>
    <t>155404114</t>
  </si>
  <si>
    <t>7922111</t>
  </si>
  <si>
    <t>3140613</t>
  </si>
  <si>
    <t>LM1500C turbine (EA-203)</t>
  </si>
  <si>
    <t>101053814</t>
  </si>
  <si>
    <t>natural gas-fired turbine ''ATF LM1500 C''</t>
  </si>
  <si>
    <t>LM1500</t>
  </si>
  <si>
    <t>General Electric Aviation, Evendale Plant (1431150060)</t>
  </si>
  <si>
    <t>Hamilton County</t>
  </si>
  <si>
    <t>One Neumann Way</t>
  </si>
  <si>
    <t>Cincinnati</t>
  </si>
  <si>
    <t>45215</t>
  </si>
  <si>
    <t>3140713</t>
  </si>
  <si>
    <t>LM1500B turbine (EA-202)</t>
  </si>
  <si>
    <t>101053714</t>
  </si>
  <si>
    <t>natural gas-fired turbine ''ATF LM1500 B''</t>
  </si>
  <si>
    <t>3141213</t>
  </si>
  <si>
    <t>LM1500A turbine(EA-201)</t>
  </si>
  <si>
    <t>121928214</t>
  </si>
  <si>
    <t>natural gas-fired turbine ''ATF LM1500 A''</t>
  </si>
  <si>
    <t>7984011</t>
  </si>
  <si>
    <t>[AA-900: Natural Gas Fired Combustion Turbine with Heat Recovery Steam Generator (HRSG)]</t>
  </si>
  <si>
    <t>Currently in construction.</t>
  </si>
  <si>
    <t>Georgia-Pacific Wood Products LLC, Taylorsville</t>
  </si>
  <si>
    <t>Smith County</t>
  </si>
  <si>
    <t>Highway 28 West</t>
  </si>
  <si>
    <t>Taylorsville</t>
  </si>
  <si>
    <t>39168</t>
  </si>
  <si>
    <t>536311</t>
  </si>
  <si>
    <t>48424513</t>
  </si>
  <si>
    <t>46085014</t>
  </si>
  <si>
    <t>Natural Gas Usage</t>
  </si>
  <si>
    <t>Georgia-Pacific Consumer Products LP (Savannah River Mill)</t>
  </si>
  <si>
    <t>Effingham County</t>
  </si>
  <si>
    <t>393 Fort Howard Road</t>
  </si>
  <si>
    <t>Rincon</t>
  </si>
  <si>
    <t>31326</t>
  </si>
  <si>
    <t>48424813</t>
  </si>
  <si>
    <t>Combustion Turbine #2</t>
  </si>
  <si>
    <t>2122614</t>
  </si>
  <si>
    <t>6507511</t>
  </si>
  <si>
    <t>109814213</t>
  </si>
  <si>
    <t>GENERAL ELECTRIC DELAVAL</t>
  </si>
  <si>
    <t>155424014</t>
  </si>
  <si>
    <t>TUR-A4</t>
  </si>
  <si>
    <t>Delaval</t>
  </si>
  <si>
    <t>Water/Steam Injection</t>
  </si>
  <si>
    <t>Per 2015 permit, subject to NSPS Subpart GG and not Subpart KKKK, so constructed between 1977 and February 18, 2005. NSR Review Authorization dated 6/13/2001, so assuming this is an existing unit.</t>
  </si>
  <si>
    <t>GOLDSMITH GAS PLANT</t>
  </si>
  <si>
    <t>Ector County</t>
  </si>
  <si>
    <t>FROM INTERCHANGE OF SR 158 &amp; N LOOP 250 ON THE W SIDE OF MIDLAND GO 29 MI NW ON SR 158 TO GOLDSMITH</t>
  </si>
  <si>
    <t>GOLDSMITH</t>
  </si>
  <si>
    <t>79741</t>
  </si>
  <si>
    <t>TUR-B4</t>
  </si>
  <si>
    <t>Added per TCEQ. Per 2015 permit, subject to NSPS Subpart GG and not Subpart KKKK, so constructed between 1977 and February 18, 2005. NSR Review Authorization dated 6/13/2001, so assuming this is an existing unit.</t>
  </si>
  <si>
    <t>4957011</t>
  </si>
  <si>
    <t>120538813</t>
  </si>
  <si>
    <t>(5) Solar Centaur T6100 Turbine</t>
  </si>
  <si>
    <t>172163414</t>
  </si>
  <si>
    <t>Centaur 50 T-6100S</t>
  </si>
  <si>
    <t>Green River Compressor Station</t>
  </si>
  <si>
    <t>Sweetwater County</t>
  </si>
  <si>
    <t>10,15N,109W</t>
  </si>
  <si>
    <t>Sweetwater</t>
  </si>
  <si>
    <t>82935</t>
  </si>
  <si>
    <t>1371711</t>
  </si>
  <si>
    <t>43619513</t>
  </si>
  <si>
    <t>TURBINE (GREENLEAF 2)</t>
  </si>
  <si>
    <t>49851214</t>
  </si>
  <si>
    <t>NATURAL GAS COMBUSTION</t>
  </si>
  <si>
    <t>CALPINE GREENLEAF UNIT II  &amp; Yuba City Energy Ctr</t>
  </si>
  <si>
    <t>Sutter County</t>
  </si>
  <si>
    <t>875 NORTH WALTON AVE</t>
  </si>
  <si>
    <t>YUBA CITY</t>
  </si>
  <si>
    <t>95993</t>
  </si>
  <si>
    <t>CTG1</t>
  </si>
  <si>
    <t>TURBINE (YCEC)</t>
  </si>
  <si>
    <t>9</t>
  </si>
  <si>
    <t>12585611</t>
  </si>
  <si>
    <t>63806113</t>
  </si>
  <si>
    <t>AA-017</t>
  </si>
  <si>
    <t>88352214</t>
  </si>
  <si>
    <t>15KHP NGF TURBINE</t>
  </si>
  <si>
    <t>Mars 100T-15000S</t>
  </si>
  <si>
    <t>Gulf South Pipeline Company LP, Harrisville Compressor Station</t>
  </si>
  <si>
    <t>Simpson County</t>
  </si>
  <si>
    <t>444A Twin Lakes Road and Dan Keyes Road</t>
  </si>
  <si>
    <t>Harrisville</t>
  </si>
  <si>
    <t>39073</t>
  </si>
  <si>
    <t>63806213</t>
  </si>
  <si>
    <t>AA-018</t>
  </si>
  <si>
    <t>88352314</t>
  </si>
  <si>
    <t>4951511</t>
  </si>
  <si>
    <t>28949913</t>
  </si>
  <si>
    <t>IC TURBINE 12-DARLINGTON</t>
  </si>
  <si>
    <t>96214214_&amp;_14480314</t>
  </si>
  <si>
    <t>_&amp;_IC TURBINE 12 - 2 OIL</t>
  </si>
  <si>
    <t>Westinghouse</t>
  </si>
  <si>
    <t>501-D5A</t>
  </si>
  <si>
    <t>Installed in 1994. Yellow highlights from 3/11/2022 updated unit list from Duke.</t>
  </si>
  <si>
    <t>DUKE ENERGY PROGRESS LLC</t>
  </si>
  <si>
    <t>Darlington County</t>
  </si>
  <si>
    <t>3512 LAKESIDE DR</t>
  </si>
  <si>
    <t>HARTSVILLE</t>
  </si>
  <si>
    <t>29550</t>
  </si>
  <si>
    <t>CAROLINA POWER &amp; LIGHT COMPANY</t>
  </si>
  <si>
    <t>110043805326</t>
  </si>
  <si>
    <t>Duke Energy Progress</t>
  </si>
  <si>
    <t>28950013</t>
  </si>
  <si>
    <t>IC TURBINE 13-DARLINGTON</t>
  </si>
  <si>
    <t>96214714_&amp;_14480114</t>
  </si>
  <si>
    <t>_&amp;_IC TURBINE 13 - 2 OIL</t>
  </si>
  <si>
    <t>7265811</t>
  </si>
  <si>
    <t>10757813</t>
  </si>
  <si>
    <t>LEE IC UNIT12</t>
  </si>
  <si>
    <t>18617614_&amp;_101493914</t>
  </si>
  <si>
    <t>LEE IC UNIT12 - Natural Gas Combustion_&amp;_LEE IC UNIT12 - No. 2 Fuel Oil Combustion</t>
  </si>
  <si>
    <t>7FA.03</t>
  </si>
  <si>
    <t>ORIS Unit ID 12. Yellow highlights from 3/11/2022 updated unit list from Duke.</t>
  </si>
  <si>
    <t>Duke Energy Progress, LLC - H.F. Lee Steam Electric Plant</t>
  </si>
  <si>
    <t>Wayne County</t>
  </si>
  <si>
    <t>1199 Black Jack Church Road</t>
  </si>
  <si>
    <t>Goldsboro</t>
  </si>
  <si>
    <t>27530</t>
  </si>
  <si>
    <t>110000496552</t>
  </si>
  <si>
    <t>LEE IC UNIT13</t>
  </si>
  <si>
    <t>LEE IC UNIT13 - Natural Gas Combustion_&amp;_LEE IC UNIT13 - No. 2 Fuel Oil Combustion</t>
  </si>
  <si>
    <t>ORIS Unit ID 13. Yellow highlights from 3/11/2022 updated unit list from Duke.</t>
  </si>
  <si>
    <t>10758113</t>
  </si>
  <si>
    <t>LEE IC UNIT10</t>
  </si>
  <si>
    <t>18617314_&amp;_101493814</t>
  </si>
  <si>
    <t>LEE IC UNIT10 - Natural Gas Combustion_&amp;_LEE IC UNIT10 - No. 2 Fuel Oil Combustion</t>
  </si>
  <si>
    <t>ORIS Unit ID 10. Yellow highlights from 3/11/2022 updated unit list from Duke.</t>
  </si>
  <si>
    <t>LEE IC UNIT11</t>
  </si>
  <si>
    <t>LEE IC UNIT11 - Natural Gas Combustion_&amp;_LEE IC UNIT11 - No. 2 Fuel Oil Combustion</t>
  </si>
  <si>
    <t>ORIS Unit ID 11. Yellow highlights from 3/11/2022 updated unit list from Duke.</t>
  </si>
  <si>
    <t>109330813</t>
  </si>
  <si>
    <t>01A</t>
  </si>
  <si>
    <t>natural gas/No. 2 fuel oil-fired simple/combined-cycle internal combustion turbine, equipped with dr</t>
  </si>
  <si>
    <t>154931714_&amp;_154931814</t>
  </si>
  <si>
    <t>Natural Gas Combustion_&amp;_No. 2 Fuel Oil Combustion</t>
  </si>
  <si>
    <t>20100201_&amp;_20300102</t>
  </si>
  <si>
    <t>Internal Combustion Engines Electric Generation Natural Gas Turbine_&amp;_Internal Combustion Engines Commercial/Institutional Distillate Oil (Diesel) Turbine</t>
  </si>
  <si>
    <t>501F4</t>
  </si>
  <si>
    <t>Dry Low NOx, Water Injection, SCR when CC, Oxidation Catalyst when CC</t>
  </si>
  <si>
    <t>Yellow highlights from 3/11/2022 updated unit list from Duke.</t>
  </si>
  <si>
    <t>109330913</t>
  </si>
  <si>
    <t>01B</t>
  </si>
  <si>
    <t>154932014_&amp;_154931914</t>
  </si>
  <si>
    <t>109331013</t>
  </si>
  <si>
    <t>01C</t>
  </si>
  <si>
    <t>154932114_&amp;_154932214</t>
  </si>
  <si>
    <t>88910013</t>
  </si>
  <si>
    <t>one natural gas/distillate fuel oil-fired simple cycle combustion turbine (1,940.1 million Btu per h</t>
  </si>
  <si>
    <t>120750914_&amp;_120751014</t>
  </si>
  <si>
    <t>Unit 14 - Natural Gas Combustion_&amp;_Unit 14 - No. 2 Fuel Oil Combustion</t>
  </si>
  <si>
    <t>304713</t>
  </si>
  <si>
    <t>250 mmBtu/hour Natural Gas-Fired Turbine, including 450 hp diesel starting engine</t>
  </si>
  <si>
    <t>121898514</t>
  </si>
  <si>
    <t>Natural Gas Fired Operation</t>
  </si>
  <si>
    <t>City of Hamilton Department of Public Utilities (1409040243)</t>
  </si>
  <si>
    <t>Butler County</t>
  </si>
  <si>
    <t>960 North Third Street</t>
  </si>
  <si>
    <t>Hamilton</t>
  </si>
  <si>
    <t>45011</t>
  </si>
  <si>
    <t>7663711</t>
  </si>
  <si>
    <t>12448313</t>
  </si>
  <si>
    <t>EP901 - UNIT #6/9 Combined Cycle CT</t>
  </si>
  <si>
    <t>88027914</t>
  </si>
  <si>
    <t>Combined Cycle Combustion Turbine</t>
  </si>
  <si>
    <t>Installed in 1997</t>
  </si>
  <si>
    <t>KANSAS CITY POWER AND LIGHT CO-HAWTHORN GENERATING STATION</t>
  </si>
  <si>
    <t>8700 HAWTHORN ROAD</t>
  </si>
  <si>
    <t>KANSAS CITY</t>
  </si>
  <si>
    <t>64120</t>
  </si>
  <si>
    <t>DF NG (LP?)</t>
  </si>
  <si>
    <t>12448813</t>
  </si>
  <si>
    <t>EP801 - UNIT #8-GE SIMPLE CYCLE COMBUSTION TURBI</t>
  </si>
  <si>
    <t>88027814</t>
  </si>
  <si>
    <t>Installed in 2000</t>
  </si>
  <si>
    <t>12449413</t>
  </si>
  <si>
    <t>EP701 - UNIT #7-GE SIMPLE CYCLE COMBUSTION TURBI</t>
  </si>
  <si>
    <t>88027714</t>
  </si>
  <si>
    <t>7981411</t>
  </si>
  <si>
    <t>Cogeneration Gas Turbine</t>
  </si>
  <si>
    <t>Industrial (Power Generation?)</t>
  </si>
  <si>
    <t>HQ XVIII ABN Corps &amp; Fort Bragg</t>
  </si>
  <si>
    <t>Cumberland County</t>
  </si>
  <si>
    <t>Bldg 3-1137</t>
  </si>
  <si>
    <t>Fort Bragg</t>
  </si>
  <si>
    <t>28310</t>
  </si>
  <si>
    <t>640911</t>
  </si>
  <si>
    <t>46474813</t>
  </si>
  <si>
    <t>10</t>
  </si>
  <si>
    <t>TURBINE #10</t>
  </si>
  <si>
    <t>48643614</t>
  </si>
  <si>
    <t>#2 OIL</t>
  </si>
  <si>
    <t>FT4-9LF</t>
  </si>
  <si>
    <t>INDIAN RIVER GENERATING STATION</t>
  </si>
  <si>
    <t>DE</t>
  </si>
  <si>
    <t>Sussex County</t>
  </si>
  <si>
    <t>29416 POWER PLANT ROAD</t>
  </si>
  <si>
    <t>DAGSBORO</t>
  </si>
  <si>
    <t>19939</t>
  </si>
  <si>
    <t>NRG Energy Inc</t>
  </si>
  <si>
    <t>1950911</t>
  </si>
  <si>
    <t>41856813</t>
  </si>
  <si>
    <t>5B</t>
  </si>
  <si>
    <t>Combustion Turbine (CT) Peaking Unit 5</t>
  </si>
  <si>
    <t>46025914</t>
  </si>
  <si>
    <t>Heat content based on HHV. Data are for a single generating unit.</t>
  </si>
  <si>
    <t>FT 4C-1DLF</t>
  </si>
  <si>
    <t>Construction date is date turbine began commercial service. Yellow highlights originally from 3/11/2022 updated unit list from Duke but corrected based on 7/1/22 email from Derek Picklesimer (units are not lean premix). Indicated in 7/1/22 email that they are the process of submitting area source reclassification application for this facility.</t>
  </si>
  <si>
    <t>DUKE ENERGY FLORIDA, INC. (Intercession City Plant)</t>
  </si>
  <si>
    <t>6525 Osceola Polk Cnty Line Rd</t>
  </si>
  <si>
    <t>PROGRESS ENERGY INC</t>
  </si>
  <si>
    <t>Duke Energy Florida</t>
  </si>
  <si>
    <t>LP Oil</t>
  </si>
  <si>
    <t>41856913</t>
  </si>
  <si>
    <t>Combustion Turbine (CT) Peaking Unit 4</t>
  </si>
  <si>
    <t>45916314</t>
  </si>
  <si>
    <t>41857013</t>
  </si>
  <si>
    <t>P-13: Simple cycle combustion turbine 91 MW, GE Frame 7EA</t>
  </si>
  <si>
    <t>45916214_&amp;_45916114</t>
  </si>
  <si>
    <t>Sulfur limit is 1 grain/100 SCF of gas fired_&amp;_Annual operating hours limits: 1000 each turbine and 2500 total of three(3) tu</t>
  </si>
  <si>
    <t>Construction date is date turbine began commercial service. Yellow highlights from 3/11/2022 updated unit list from Duke. Indicated in 7/1/22 email that they are the process of submitting area source reclassification application for this facility.</t>
  </si>
  <si>
    <t>41857113</t>
  </si>
  <si>
    <t>Combustion Turbine # 9</t>
  </si>
  <si>
    <t>45915914_&amp;_45916014</t>
  </si>
  <si>
    <t>Sulfur content limit: 1 grain/100 dscf. Max. hourly rate at 59 F for CT._&amp;_Million Btu per SCC Unit: 131.52. See Permit Condition B.5 for capacity factor</t>
  </si>
  <si>
    <t>41857213</t>
  </si>
  <si>
    <t>P-14: Simple cycle combustion turbine 91 MW, GE Frame 7EA</t>
  </si>
  <si>
    <t>45915714_&amp;_45915814</t>
  </si>
  <si>
    <t>41857313</t>
  </si>
  <si>
    <t>Combustion Turbine (CT) Peaking Unit 2</t>
  </si>
  <si>
    <t>45915614</t>
  </si>
  <si>
    <t>41857413</t>
  </si>
  <si>
    <t>Combustion Turbine # 7</t>
  </si>
  <si>
    <t>46066414_&amp;_46066314</t>
  </si>
  <si>
    <t>41857613</t>
  </si>
  <si>
    <t>**11</t>
  </si>
  <si>
    <t>Combustion Turbine # 11</t>
  </si>
  <si>
    <t>46066114</t>
  </si>
  <si>
    <t>Million Btu per SCC Unit: 131.52. See Permit Condition B.5 for capacity factor</t>
  </si>
  <si>
    <t>V84.3</t>
  </si>
  <si>
    <t>Construction date is date turbine began commercial service. Yellow highlights from 3/11/2022 updated unit list from Duke. Permit indicates this unit fires both NG and distillate oil; in 7/1/22 email, Duke confirmed that the unit is a lean-premix turbine that is permitted to burn both distillate oil and natural gas, but it currently has only the capability to burn distillate oil (orange highlight). Indicated in 7/1/22 email that they are the process of submitting area source reclassification application for this facility.</t>
  </si>
  <si>
    <t>41857713</t>
  </si>
  <si>
    <t>Combustion Turbine # 10</t>
  </si>
  <si>
    <t>46066014_&amp;_46065914</t>
  </si>
  <si>
    <t>41857813</t>
  </si>
  <si>
    <t>P-12: Simple cycle combustion turbine 91 MW, GE Frame 7EA</t>
  </si>
  <si>
    <t>46065714_&amp;_46065814</t>
  </si>
  <si>
    <t>41857913</t>
  </si>
  <si>
    <t>1A</t>
  </si>
  <si>
    <t>Combustion Turbine (CT) Peaking Unit 1</t>
  </si>
  <si>
    <t>46065614</t>
  </si>
  <si>
    <t>41858013</t>
  </si>
  <si>
    <t>Combustion Turbine (CT) Peaking Unit 3</t>
  </si>
  <si>
    <t>46065514</t>
  </si>
  <si>
    <t>41858113</t>
  </si>
  <si>
    <t>Combustion Turbine # 8</t>
  </si>
  <si>
    <t>46065314_&amp;_46065414</t>
  </si>
  <si>
    <t>41858213</t>
  </si>
  <si>
    <t>6A</t>
  </si>
  <si>
    <t>Combustion Turbine (CT) Peaking Unit 6</t>
  </si>
  <si>
    <t>46065214</t>
  </si>
  <si>
    <t>3699211</t>
  </si>
  <si>
    <t>105654313</t>
  </si>
  <si>
    <t>Combustion Turbine 4A and Duct Burner 4A</t>
  </si>
  <si>
    <t>149969714_&amp;_149969814</t>
  </si>
  <si>
    <t>Burning Natural Gas_&amp;_Burning #2 Fuel Oil</t>
  </si>
  <si>
    <t>Mitsubishi</t>
  </si>
  <si>
    <t>M501G</t>
  </si>
  <si>
    <t>SCR, Oxidation Catalyst, Dry Low NOx, Water Injection</t>
  </si>
  <si>
    <t>Ga Power Company - Plant McDonough/Atkinson</t>
  </si>
  <si>
    <t>Cobb County</t>
  </si>
  <si>
    <t>5551 S Cobb Dr.</t>
  </si>
  <si>
    <t>Smyrna</t>
  </si>
  <si>
    <t>30080</t>
  </si>
  <si>
    <t>GEORGIA POWER COMPANY</t>
  </si>
  <si>
    <t>110000355972</t>
  </si>
  <si>
    <t>Georgia Power Co</t>
  </si>
  <si>
    <t>Southern Co</t>
  </si>
  <si>
    <t>105654413</t>
  </si>
  <si>
    <t>Combustion Turbine 4B and Duct Burner 4B</t>
  </si>
  <si>
    <t>149969914</t>
  </si>
  <si>
    <t>Burning Natural Gas</t>
  </si>
  <si>
    <t>SCR, Oxidation Catalyst, Dry Low NOx</t>
  </si>
  <si>
    <t>105654513</t>
  </si>
  <si>
    <t>5A</t>
  </si>
  <si>
    <t>Combustion Turbine 5A and Duct Burner 5A</t>
  </si>
  <si>
    <t>149970014_&amp;_149970114</t>
  </si>
  <si>
    <t>20100201_&amp;_20100201</t>
  </si>
  <si>
    <t>Internal Combustion Engines Electric Generation Natural Gas Turbine_&amp;_Internal Combustion Engines Electric Generation Natural Gas Turbine</t>
  </si>
  <si>
    <t>105654613</t>
  </si>
  <si>
    <t>Combustion Turbine 5B and Duct Burner 5B</t>
  </si>
  <si>
    <t>149970214</t>
  </si>
  <si>
    <t>105654713</t>
  </si>
  <si>
    <t>Combustion Turbine 6A and Duct Burner 6A</t>
  </si>
  <si>
    <t>149970314</t>
  </si>
  <si>
    <t>SCR, Oxidation Catalyst, Low NOx Burner</t>
  </si>
  <si>
    <t>105654813</t>
  </si>
  <si>
    <t>6B</t>
  </si>
  <si>
    <t>Combustion Turbine 6B and Duct Burner 6B</t>
  </si>
  <si>
    <t>149970414</t>
  </si>
  <si>
    <t>36889713</t>
  </si>
  <si>
    <t>3BB</t>
  </si>
  <si>
    <t>Combustion turbine 8</t>
  </si>
  <si>
    <t>46395214_&amp;_46395114</t>
  </si>
  <si>
    <t>Burning Natural Gas_&amp;_Burning #2 fuel oil</t>
  </si>
  <si>
    <t>Updated per section 114 response. Turbine ID 8M in response</t>
  </si>
  <si>
    <t>36889913</t>
  </si>
  <si>
    <t>3AB</t>
  </si>
  <si>
    <t>Combustion turbine 6</t>
  </si>
  <si>
    <t>46394714_&amp;_46394614</t>
  </si>
  <si>
    <t>Updated per section 114 response. Turbine ID 6M in response</t>
  </si>
  <si>
    <t>36890113</t>
  </si>
  <si>
    <t>3BA</t>
  </si>
  <si>
    <t>Combustion turbine 7</t>
  </si>
  <si>
    <t>46394114_&amp;_46394214</t>
  </si>
  <si>
    <t>Updated per section 114 response. Turbine ID 7M in response</t>
  </si>
  <si>
    <t>36890213</t>
  </si>
  <si>
    <t>3AA</t>
  </si>
  <si>
    <t>Combustion turbine 5</t>
  </si>
  <si>
    <t>46393914_&amp;_46394014</t>
  </si>
  <si>
    <t>Updated per section 114 response. Turbine ID 5M in response</t>
  </si>
  <si>
    <t>4188311</t>
  </si>
  <si>
    <t>105932113</t>
  </si>
  <si>
    <t>JCC1</t>
  </si>
  <si>
    <t>UNIT 1 COMBINED-CYCLE CT UNIT W/ DUCT BURNER &amp; HRSG BYPASS OPTION</t>
  </si>
  <si>
    <t>150253414_&amp;_150253914</t>
  </si>
  <si>
    <t>UNIT 1 NATURAL-GAS-FIRED SIMPLE-CYCLE CT GENERATOR (HRSG BYPASS)_&amp;_UNIT 1 DISTILLATE-OIL-FIRED SIMPLE-CYCLE CT GENERATOR (HRSG BYPASS)</t>
  </si>
  <si>
    <t>Dry Low NOx, Water Injection when firing oil, SCR and Oxidation Catalyst during CC operation</t>
  </si>
  <si>
    <t>Construction date is date commercial operation began</t>
  </si>
  <si>
    <t>TVA JOHN SEVIER FOSSIL PLANT</t>
  </si>
  <si>
    <t>Hawkins County</t>
  </si>
  <si>
    <t>611 OLD HIGHWAY 70</t>
  </si>
  <si>
    <t>ROGERSVILLE</t>
  </si>
  <si>
    <t>37857</t>
  </si>
  <si>
    <t>105932213</t>
  </si>
  <si>
    <t>JCC2</t>
  </si>
  <si>
    <t>UNIT 2 COMBINED-CYCLE CT UNIT W/ DUCT BURNER &amp; HRSG BYPASS OPTION</t>
  </si>
  <si>
    <t>150254414_&amp;_150254514</t>
  </si>
  <si>
    <t>UNIT 2 NATURAL-GAS-FIRED SIMPLE-CYCLE CT GENERATOR (HRSG BYPASS)_&amp;_UNIT 2 DISTILLATE-OIL-FIRED SIMPLE-CYCLE CT GENERATOR (HRSG BYPASS)</t>
  </si>
  <si>
    <t>105932313</t>
  </si>
  <si>
    <t>JCC3</t>
  </si>
  <si>
    <t>UNIT 3 COMBINED-CYCLE CT UNIT W/ DUCT BURNER &amp; HRSG BYPASS OPTION</t>
  </si>
  <si>
    <t>150254714_&amp;_150254814</t>
  </si>
  <si>
    <t>UNIT 3 NATURAL-GAS-FIRED SIMPLE-CYCLE CT GENERATOR (HRSG BYPASS)_&amp;_UNIT 3 DISTILLATE-OIL-FIRED SIMPLE-CYCLE CT GENERATOR (HRSG BYPASS)</t>
  </si>
  <si>
    <t>7496411</t>
  </si>
  <si>
    <t>11215013</t>
  </si>
  <si>
    <t>CT1A</t>
  </si>
  <si>
    <t>E41 - COMBUSTION TURBINE 1A</t>
  </si>
  <si>
    <t>25983014</t>
  </si>
  <si>
    <t>Electric and Other Services Combined (hydroelectri</t>
  </si>
  <si>
    <t>TP4 Twin Pac/FT4C-1(DF)</t>
  </si>
  <si>
    <t>Manufactured in 1972 but installed in 1982</t>
  </si>
  <si>
    <t>CITY UTILITIES OF SPRINGFIELD MISSOURI-JOHN TWITTY ENERGY CENTER</t>
  </si>
  <si>
    <t>Greene County</t>
  </si>
  <si>
    <t>5100 WEST FARM ROAD 164</t>
  </si>
  <si>
    <t>SPRINGFIELD</t>
  </si>
  <si>
    <t>65807</t>
  </si>
  <si>
    <t>11216513</t>
  </si>
  <si>
    <t>CT1B</t>
  </si>
  <si>
    <t>E42 - COMBUSTION TURBINE 1B</t>
  </si>
  <si>
    <t>25943214</t>
  </si>
  <si>
    <t>11217013</t>
  </si>
  <si>
    <t>CT2A</t>
  </si>
  <si>
    <t>E43 - COMBUSTION TURBINE 2A</t>
  </si>
  <si>
    <t>25942514</t>
  </si>
  <si>
    <t>11218013</t>
  </si>
  <si>
    <t>CT2B</t>
  </si>
  <si>
    <t>E44 - COMBUSTION TURBINE 2B</t>
  </si>
  <si>
    <t>25940614</t>
  </si>
  <si>
    <t>4197011</t>
  </si>
  <si>
    <t>33772313</t>
  </si>
  <si>
    <t>GTAG</t>
  </si>
  <si>
    <t>NATURAL GAS TURBINE UNIT #1</t>
  </si>
  <si>
    <t>57085814</t>
  </si>
  <si>
    <t>75 MW NG COGENERATION TURBINE-UNIT #1</t>
  </si>
  <si>
    <t>KERN RIVER COGENERATION CO</t>
  </si>
  <si>
    <t>HEAVY OIL CENTRAL</t>
  </si>
  <si>
    <t>Oildale</t>
  </si>
  <si>
    <t>00000</t>
  </si>
  <si>
    <t>33772413</t>
  </si>
  <si>
    <t>GTBG</t>
  </si>
  <si>
    <t>NATURAL GAS TURBINE UNIT #2</t>
  </si>
  <si>
    <t>57085714</t>
  </si>
  <si>
    <t>75 MW NG COGENERATION TURBINE-UNIT #2</t>
  </si>
  <si>
    <t>33772513</t>
  </si>
  <si>
    <t>GTCG</t>
  </si>
  <si>
    <t>NATURAL GAS TURBINE UNIT #3</t>
  </si>
  <si>
    <t>57085614</t>
  </si>
  <si>
    <t>75 MW NG COGENERATION TURBINE - UNIT #3</t>
  </si>
  <si>
    <t>33772613</t>
  </si>
  <si>
    <t>GTDG</t>
  </si>
  <si>
    <t>NATURAL GAS TURBINE UNIT #4</t>
  </si>
  <si>
    <t>57085514</t>
  </si>
  <si>
    <t>75 MW NG COGENERATION TURBINE - UNIT #4</t>
  </si>
  <si>
    <t>5654411</t>
  </si>
  <si>
    <t>19754213</t>
  </si>
  <si>
    <t>SOLAR TURBINE</t>
  </si>
  <si>
    <t>5566114_&amp;_5566214_&amp;_5566314</t>
  </si>
  <si>
    <t>20100201_&amp;_20100201_&amp;_20100201</t>
  </si>
  <si>
    <t>Internal Combustion Engines Electric Generation Natural Gas Turbine_&amp;_Internal Combustion Engines Electric Generation Natural Gas Turbine_&amp;_Internal Combustion Engines Electric Generation Natural Gas Turbine</t>
  </si>
  <si>
    <t>-</t>
  </si>
  <si>
    <t>KING RANCH PLANT</t>
  </si>
  <si>
    <t>Kleberg County</t>
  </si>
  <si>
    <t>FROM THE INTX OF US 77 BUS AND SR 141 IN  KINGSVILLE, GO W ON SR 141 APPROX 7.3 MI TO KING RANCH ENT</t>
  </si>
  <si>
    <t>KINGSVILLE</t>
  </si>
  <si>
    <t>78363</t>
  </si>
  <si>
    <t>WASTE HEAT RECOVERY/WESTINGHOUSE TURBINE</t>
  </si>
  <si>
    <t>TURBW</t>
  </si>
  <si>
    <t>14025511</t>
  </si>
  <si>
    <t>85377413</t>
  </si>
  <si>
    <t>100 MMBTU/HR NG FIRED DUCT BURNER</t>
  </si>
  <si>
    <t>112584714</t>
  </si>
  <si>
    <t>100 MMBTU NG FIRED DUCT BURNER</t>
  </si>
  <si>
    <t>KINGSBURG COGEN FACILITY</t>
  </si>
  <si>
    <t>11765 MOUNTAIN VIEW</t>
  </si>
  <si>
    <t>KINGSBURG</t>
  </si>
  <si>
    <t>93631</t>
  </si>
  <si>
    <t>15662811</t>
  </si>
  <si>
    <t>103734613</t>
  </si>
  <si>
    <t>LCC1</t>
  </si>
  <si>
    <t>UNIT 13 COMBINED-CYCLE COMBUSTION TURBINE WITH DUCT BURNER</t>
  </si>
  <si>
    <t>UNIT 13 NATURAL-GAS-FIRED COMBUSTION-TURBINE GENERATOR_&amp;_UNIT 13 NATURAL-GAS-FIRED DUCT BURNER</t>
  </si>
  <si>
    <t>M501F</t>
  </si>
  <si>
    <t>Dry Low NOx, Oxidation Catalyst, SCR</t>
  </si>
  <si>
    <t>TVA LAGOON CREEK COMBINED CYCLE PLANT</t>
  </si>
  <si>
    <t>2585 Hudson Ln</t>
  </si>
  <si>
    <t>103734713</t>
  </si>
  <si>
    <t>LCC2</t>
  </si>
  <si>
    <t>UNIT 14 COMBINED-CYCLE COMBUSTION TURBINE WITH DUCT BURNER</t>
  </si>
  <si>
    <t>UNIT 14 NATURAL-GAS-FIRED COMBUSTION-TURBINE GENERATOR_&amp;_UNIT 14 NATURAL-GAS-FIRED DUCT BURNER</t>
  </si>
  <si>
    <t>3982711</t>
  </si>
  <si>
    <t>35466813</t>
  </si>
  <si>
    <t>LCT12</t>
  </si>
  <si>
    <t>COMBUSTION TURBINE-12</t>
  </si>
  <si>
    <t>12290814_&amp;_12290914</t>
  </si>
  <si>
    <t>NATURAL GAS FIRED TURBINES_&amp;_NO.2 FUEL OIL TURBINES</t>
  </si>
  <si>
    <t>PG7121EA</t>
  </si>
  <si>
    <t>Dry Low NOx for natural gas operation, Water Injection for oil operation</t>
  </si>
  <si>
    <t>TVA LAGOON CREEK COMBUSTION TURBINE PLANT</t>
  </si>
  <si>
    <t>35467113</t>
  </si>
  <si>
    <t>LCT4</t>
  </si>
  <si>
    <t>COMBUSTION TURBINE-4</t>
  </si>
  <si>
    <t>12290514_&amp;_12290414</t>
  </si>
  <si>
    <t>35467313</t>
  </si>
  <si>
    <t>LCT6</t>
  </si>
  <si>
    <t>COMBUSTION TURBINE-6</t>
  </si>
  <si>
    <t>12290114_&amp;_12290214</t>
  </si>
  <si>
    <t>35467413</t>
  </si>
  <si>
    <t>LCT7</t>
  </si>
  <si>
    <t>COMBUSTION TURBINE-7</t>
  </si>
  <si>
    <t>12290014_&amp;_12289914</t>
  </si>
  <si>
    <t>35467613</t>
  </si>
  <si>
    <t>LCT5</t>
  </si>
  <si>
    <t>COMBUSTION TURBINE-5</t>
  </si>
  <si>
    <t>12289714_&amp;_12289614</t>
  </si>
  <si>
    <t>35467713</t>
  </si>
  <si>
    <t>LCT3</t>
  </si>
  <si>
    <t>COMBUSTION TURBINE-3</t>
  </si>
  <si>
    <t>12289514_&amp;_12289414</t>
  </si>
  <si>
    <t>35467813</t>
  </si>
  <si>
    <t>LCT11</t>
  </si>
  <si>
    <t>COMBUSTION TURBINE-11</t>
  </si>
  <si>
    <t>12289214_&amp;_12289314</t>
  </si>
  <si>
    <t>35467913</t>
  </si>
  <si>
    <t>LCT2</t>
  </si>
  <si>
    <t>COMBUSTION TURBINE-2</t>
  </si>
  <si>
    <t>12289114_&amp;_12289014</t>
  </si>
  <si>
    <t>35468013</t>
  </si>
  <si>
    <t>LCT10</t>
  </si>
  <si>
    <t>COMBUSTION TURBINE-10</t>
  </si>
  <si>
    <t>12288914_&amp;_12288814</t>
  </si>
  <si>
    <t>35468113</t>
  </si>
  <si>
    <t>LCT8</t>
  </si>
  <si>
    <t>COMBUSTION TURBINE-8</t>
  </si>
  <si>
    <t>12288714_&amp;_12288614</t>
  </si>
  <si>
    <t>35468213</t>
  </si>
  <si>
    <t>LCT9</t>
  </si>
  <si>
    <t>COMBUSTION TURBINE-9</t>
  </si>
  <si>
    <t>12288414_&amp;_12288514</t>
  </si>
  <si>
    <t>35468313</t>
  </si>
  <si>
    <t>LCT1</t>
  </si>
  <si>
    <t>COMBUSTION TURBINE-1</t>
  </si>
  <si>
    <t>12288314_&amp;_12288214</t>
  </si>
  <si>
    <t>8063811</t>
  </si>
  <si>
    <t>ID P006/12301</t>
  </si>
  <si>
    <t>68.34 MMBtu/hr Natural Gas Fired Turbine</t>
  </si>
  <si>
    <t>Taurus 60</t>
  </si>
  <si>
    <t>SoLoNOX / Catalyst</t>
  </si>
  <si>
    <t>Updated per section 114 response. Permit says new for purposes of subpart YYYY.</t>
  </si>
  <si>
    <t>Texas Eastern Transmission - Lebanon (1483060328)</t>
  </si>
  <si>
    <t>5</t>
  </si>
  <si>
    <t>Warren County</t>
  </si>
  <si>
    <t>1157 State Route 122</t>
  </si>
  <si>
    <t>Lebanon</t>
  </si>
  <si>
    <t>45036</t>
  </si>
  <si>
    <t>8241211</t>
  </si>
  <si>
    <t>82520813</t>
  </si>
  <si>
    <t>Turbine - Solar T-4000, Turbine No 4</t>
  </si>
  <si>
    <t>106045114</t>
  </si>
  <si>
    <t>T-4000</t>
  </si>
  <si>
    <t>Manufacture date 1979</t>
  </si>
  <si>
    <t>Linam Ranch Gas Plant</t>
  </si>
  <si>
    <t>Lea County</t>
  </si>
  <si>
    <t>139 W on Hwy 62/180</t>
  </si>
  <si>
    <t>Hobbs</t>
  </si>
  <si>
    <t>88240</t>
  </si>
  <si>
    <t>82520913</t>
  </si>
  <si>
    <t>Turbine - Solar T-4700, Turbine No 3</t>
  </si>
  <si>
    <t>106045214</t>
  </si>
  <si>
    <t>T-4700</t>
  </si>
  <si>
    <t>Manufacture date 1995</t>
  </si>
  <si>
    <t>82521013</t>
  </si>
  <si>
    <t>Turbine - Solar Taurus T-70, Turbine No 2</t>
  </si>
  <si>
    <t>106045314</t>
  </si>
  <si>
    <t>Taurus T-70</t>
  </si>
  <si>
    <t>82521113</t>
  </si>
  <si>
    <t>Turbine - Solar Taurus T-70, Turbine No 1</t>
  </si>
  <si>
    <t>106045414</t>
  </si>
  <si>
    <t>91871613</t>
  </si>
  <si>
    <t>Turbine - Solar Taurus T-60, Turbine</t>
  </si>
  <si>
    <t>125302614</t>
  </si>
  <si>
    <t>Taurus T-60</t>
  </si>
  <si>
    <t>Manufacture date 2012</t>
  </si>
  <si>
    <t>423811</t>
  </si>
  <si>
    <t>50040413</t>
  </si>
  <si>
    <t>57321014</t>
  </si>
  <si>
    <t>COGENERATION</t>
  </si>
  <si>
    <t>LIVE OAK LIMITED</t>
  </si>
  <si>
    <t>7001 GRANITE ROAD</t>
  </si>
  <si>
    <t>6500611</t>
  </si>
  <si>
    <t>121148913</t>
  </si>
  <si>
    <t>TURBINE GG-101 COGEN</t>
  </si>
  <si>
    <t>172043914_&amp;_172043814</t>
  </si>
  <si>
    <t>20200705_&amp;_20200201</t>
  </si>
  <si>
    <t>Internal Combustion Engines Industrial Process Gas Refinery Gas: Turbine_&amp;_Internal Combustion Engines Industrial Natural Gas Turbine</t>
  </si>
  <si>
    <t>Natural Gas &amp; Process Gas</t>
  </si>
  <si>
    <t>CW251B12A</t>
  </si>
  <si>
    <t>PHILLIPS 66 CO/LA REFINERY WILMINGTON PL</t>
  </si>
  <si>
    <t>1660 W ANAHEIM ST</t>
  </si>
  <si>
    <t>DF NG/DF Other</t>
  </si>
  <si>
    <t>6531011</t>
  </si>
  <si>
    <t>19149513</t>
  </si>
  <si>
    <t>BOILER 6 GAS TURBINE #1</t>
  </si>
  <si>
    <t>59787314</t>
  </si>
  <si>
    <t>Internal Combustion Engines Commercial/Institutional Natural Gas Turbine: Cogeneration</t>
  </si>
  <si>
    <t>SHELL MARTINEZ REFINERY</t>
  </si>
  <si>
    <t>Contra Costa County</t>
  </si>
  <si>
    <t>3485 PACHECO BLVD</t>
  </si>
  <si>
    <t>MARTINEZ</t>
  </si>
  <si>
    <t>94553</t>
  </si>
  <si>
    <t>19169713</t>
  </si>
  <si>
    <t>BOILER 6 GAS TURBINE #2</t>
  </si>
  <si>
    <t>59528814</t>
  </si>
  <si>
    <t>3711211</t>
  </si>
  <si>
    <t>36851013</t>
  </si>
  <si>
    <t>Combustion Turbine Unit #4</t>
  </si>
  <si>
    <t>46569014_&amp;_46569114</t>
  </si>
  <si>
    <t>Natural Gas_&amp;_#2 Oil</t>
  </si>
  <si>
    <t>Asea Brown Boveri</t>
  </si>
  <si>
    <t>GT-11N1</t>
  </si>
  <si>
    <t>Ga Power Co Plt McIntosh</t>
  </si>
  <si>
    <t>981 Old Augusta Road</t>
  </si>
  <si>
    <t>110000516273</t>
  </si>
  <si>
    <t>36851213</t>
  </si>
  <si>
    <t>Combustion Turbine Unit #3</t>
  </si>
  <si>
    <t>46568714_&amp;_46568814</t>
  </si>
  <si>
    <t>36851313</t>
  </si>
  <si>
    <t>CT6</t>
  </si>
  <si>
    <t>Combustion Turbine Unit #6</t>
  </si>
  <si>
    <t>46568514_&amp;_46568614</t>
  </si>
  <si>
    <t>36851413</t>
  </si>
  <si>
    <t>CT8</t>
  </si>
  <si>
    <t>Combustion Turbine Unit #8</t>
  </si>
  <si>
    <t>46568414_&amp;_46568314</t>
  </si>
  <si>
    <t>36851513</t>
  </si>
  <si>
    <t>CT5</t>
  </si>
  <si>
    <t>Combustion Turbine Unit #5</t>
  </si>
  <si>
    <t>46568214_&amp;_46568114</t>
  </si>
  <si>
    <t>36851613</t>
  </si>
  <si>
    <t>CT7</t>
  </si>
  <si>
    <t>Combustion Turbine Unit #7</t>
  </si>
  <si>
    <t>46568014_&amp;_46567914</t>
  </si>
  <si>
    <t>36851713</t>
  </si>
  <si>
    <t>Combustion Turbine Unit #1</t>
  </si>
  <si>
    <t>46567714_&amp;_46567814</t>
  </si>
  <si>
    <t>36851813</t>
  </si>
  <si>
    <t>Combustion Turbine Unit #2</t>
  </si>
  <si>
    <t>46567614_&amp;_46567514</t>
  </si>
  <si>
    <t>9736811</t>
  </si>
  <si>
    <t>57649613</t>
  </si>
  <si>
    <t>10A</t>
  </si>
  <si>
    <t>Combustion Turbine 10A and Duct Burner 10A</t>
  </si>
  <si>
    <t>68459914_&amp;_105890114</t>
  </si>
  <si>
    <t>Dry Low NOx, Water Injection SCR, Oxidation Catalyst</t>
  </si>
  <si>
    <t>Ga Power Company - McIntosh Combined Cycle Facility</t>
  </si>
  <si>
    <t>900 Old Augusta Rd</t>
  </si>
  <si>
    <t>110041241947</t>
  </si>
  <si>
    <t>57649713</t>
  </si>
  <si>
    <t>10B</t>
  </si>
  <si>
    <t>Combustion Turbine 10B and Duct Burner 10B</t>
  </si>
  <si>
    <t>68460014_&amp;_105890214</t>
  </si>
  <si>
    <t>57649813</t>
  </si>
  <si>
    <t>11A</t>
  </si>
  <si>
    <t>Combustion Turbine 11A and Duct Burner 11A</t>
  </si>
  <si>
    <t>68460114_&amp;_71086514</t>
  </si>
  <si>
    <t>57649913</t>
  </si>
  <si>
    <t>11B</t>
  </si>
  <si>
    <t>Combustion Turbine 11B and Duct Burner 11B</t>
  </si>
  <si>
    <t>68460214_&amp;_71086614</t>
  </si>
  <si>
    <t>13890611</t>
  </si>
  <si>
    <t>85205713</t>
  </si>
  <si>
    <t>112258014</t>
  </si>
  <si>
    <t>Steam Injection, Oxidation Catalyst, SCR</t>
  </si>
  <si>
    <t>MCKITTRICK LIMITED</t>
  </si>
  <si>
    <t>4905 REWARD RD</t>
  </si>
  <si>
    <t>6816611</t>
  </si>
  <si>
    <t>109322113</t>
  </si>
  <si>
    <t>006A - CT2A</t>
  </si>
  <si>
    <t>154925414</t>
  </si>
  <si>
    <t>Natural Gas Combustion - Turbine 2A</t>
  </si>
  <si>
    <t>FT4-C1D</t>
  </si>
  <si>
    <t>Date of manufacture 1974</t>
  </si>
  <si>
    <t>AMEREN MISSOURI-MERAMEC PLANT</t>
  </si>
  <si>
    <t>St. Louis County</t>
  </si>
  <si>
    <t>8200 FINE RD</t>
  </si>
  <si>
    <t>ST. LOUIS</t>
  </si>
  <si>
    <t>63129</t>
  </si>
  <si>
    <t>109322213</t>
  </si>
  <si>
    <t>006B - CT2B</t>
  </si>
  <si>
    <t>154925614</t>
  </si>
  <si>
    <t>Natural Gas Combustion - Turbine CT2B</t>
  </si>
  <si>
    <t>13792213</t>
  </si>
  <si>
    <t>CT01</t>
  </si>
  <si>
    <t>006 - CT01</t>
  </si>
  <si>
    <t>87926614</t>
  </si>
  <si>
    <t>MS7001</t>
  </si>
  <si>
    <t>Date of manufacture 11/72</t>
  </si>
  <si>
    <t>3942411</t>
  </si>
  <si>
    <t>37583113</t>
  </si>
  <si>
    <t>EMERGENCY GENERATOR</t>
  </si>
  <si>
    <t>94013414</t>
  </si>
  <si>
    <t>EMERGENCY GENERATOR #1</t>
  </si>
  <si>
    <t>Internal Combustion Engines Industrial Distillate Oil (Diesel) Turbine</t>
  </si>
  <si>
    <t>MIDAMERICAN ENERGY CO - LOUISA STATION</t>
  </si>
  <si>
    <t>Louisa County</t>
  </si>
  <si>
    <t>8602 172ND ST</t>
  </si>
  <si>
    <t>MUSCATINE</t>
  </si>
  <si>
    <t>52761</t>
  </si>
  <si>
    <t>37583213</t>
  </si>
  <si>
    <t>EMERGENCY GENRATOR</t>
  </si>
  <si>
    <t>94013514</t>
  </si>
  <si>
    <t>EMERGENCY GENERATOR #2</t>
  </si>
  <si>
    <t>715711</t>
  </si>
  <si>
    <t>46361313</t>
  </si>
  <si>
    <t>P&amp;W FT4A-8 TURBINE</t>
  </si>
  <si>
    <t>47533614</t>
  </si>
  <si>
    <t>EU-5</t>
  </si>
  <si>
    <t>Internal Combustion Engines Electric Generation Kerosene/Naphtha (Jet Fuel) Turbine</t>
  </si>
  <si>
    <t>FT-4A</t>
  </si>
  <si>
    <t>Updated per section 114 response, Facility ID: Middletown Power LLC Unit 10; Unit ID: EU-5</t>
  </si>
  <si>
    <t>MIDDLETOWN POWER LLC</t>
  </si>
  <si>
    <t>CT</t>
  </si>
  <si>
    <t>Middlesex County</t>
  </si>
  <si>
    <t>1866 RIVER RD</t>
  </si>
  <si>
    <t>MIDDLETOWN</t>
  </si>
  <si>
    <t>06457-5712</t>
  </si>
  <si>
    <t>NRG ENERGY INC</t>
  </si>
  <si>
    <t>110000316266</t>
  </si>
  <si>
    <t>NRG Middletown Operations Inc</t>
  </si>
  <si>
    <t>99518413</t>
  </si>
  <si>
    <t>15</t>
  </si>
  <si>
    <t>GE LM6000 Turbine 50 MW - Unit 15</t>
  </si>
  <si>
    <t>140162414_&amp;_140162314</t>
  </si>
  <si>
    <t>EU-8</t>
  </si>
  <si>
    <t>Distillate Oil &amp; Natural Gas</t>
  </si>
  <si>
    <t>LM6000PC</t>
  </si>
  <si>
    <t>Water Injection (on oil), SCR, Oxidation Catalyst</t>
  </si>
  <si>
    <t>Updated per section 114 response, Facility ID: GenConn Middletown ; Unit ID: EU-8. Primary fuel is ULSD; secondary is Natural Gas.</t>
  </si>
  <si>
    <t>99518513</t>
  </si>
  <si>
    <t>14</t>
  </si>
  <si>
    <t>GE LM6000 Turbine 50 MW - Unit 14</t>
  </si>
  <si>
    <t>140162614_&amp;_140162514</t>
  </si>
  <si>
    <t>EU-9</t>
  </si>
  <si>
    <t>Updated per section 114 response, Facility ID: GenConn Middletown ; Unit ID: EU-9. Primary fuel is ULSD; secondary is Natural Gas.</t>
  </si>
  <si>
    <t>99518613</t>
  </si>
  <si>
    <t>13</t>
  </si>
  <si>
    <t>GE LM6000 Turbine 50 MW - Unit 13</t>
  </si>
  <si>
    <t>140162814_&amp;_140162714</t>
  </si>
  <si>
    <t>EU-10</t>
  </si>
  <si>
    <t>Updated per section 114 response, Facility ID: GenConn Middletown ; Unit ID: EU-10. Primary fuel is ULSD; secondary is Natural Gas.</t>
  </si>
  <si>
    <t>99518713</t>
  </si>
  <si>
    <t>12</t>
  </si>
  <si>
    <t>GE LM6000 Turbine 50 MW - Unit 12</t>
  </si>
  <si>
    <t>140163014_&amp;_140162914</t>
  </si>
  <si>
    <t>EU-11</t>
  </si>
  <si>
    <t>Updated per section 114 response, Facility ID: GenConn Middletown ; Unit ID: EU-11. Primary fuel is ULSD; secondary is Natural Gas.</t>
  </si>
  <si>
    <t>13847911</t>
  </si>
  <si>
    <t>84891013</t>
  </si>
  <si>
    <t>NATURAL GAS TURBINE COGENERATION</t>
  </si>
  <si>
    <t>111667614</t>
  </si>
  <si>
    <t>Frame 6 Model PG6531(B)</t>
  </si>
  <si>
    <t>SCR, Water Injection</t>
  </si>
  <si>
    <t>MID-SET COGENERATION COMPANY</t>
  </si>
  <si>
    <t>13705 SHALE RD</t>
  </si>
  <si>
    <t>FELLOWS</t>
  </si>
  <si>
    <t>93224</t>
  </si>
  <si>
    <t>424311</t>
  </si>
  <si>
    <t>50003013</t>
  </si>
  <si>
    <t>57070414</t>
  </si>
  <si>
    <t>MIDSUN PARTNERS L.P. COGENERAT</t>
  </si>
  <si>
    <t>CROCKER SPRINGS ROAD</t>
  </si>
  <si>
    <t>93225</t>
  </si>
  <si>
    <t>5529611</t>
  </si>
  <si>
    <t>27164513</t>
  </si>
  <si>
    <t>Turbine #16</t>
  </si>
  <si>
    <t>45577414</t>
  </si>
  <si>
    <t>Taurus 70-9702S</t>
  </si>
  <si>
    <t>Revised per 7/6/22 email from Kinder Morgan</t>
  </si>
  <si>
    <t>Natural Gas Pipeline Co of America</t>
  </si>
  <si>
    <t>Henry County</t>
  </si>
  <si>
    <t>Sec 8 T16 N R3E</t>
  </si>
  <si>
    <t>Geneseo</t>
  </si>
  <si>
    <t>61254</t>
  </si>
  <si>
    <t>4633811</t>
  </si>
  <si>
    <t>63911713</t>
  </si>
  <si>
    <t>NO4 TURBINE</t>
  </si>
  <si>
    <t>88545214_&amp;_88545314</t>
  </si>
  <si>
    <t>NO4 TURBINE_&amp;_NO4 TURBINE</t>
  </si>
  <si>
    <t>Kansas City BPU - Nearman</t>
  </si>
  <si>
    <t>KS</t>
  </si>
  <si>
    <t>Wyandotte County</t>
  </si>
  <si>
    <t>4240 N 55TH</t>
  </si>
  <si>
    <t>66104</t>
  </si>
  <si>
    <t>643411</t>
  </si>
  <si>
    <t>107238013</t>
  </si>
  <si>
    <t>NHHS3</t>
  </si>
  <si>
    <t>50MW GE LM6000PC Combustion Turbine 2</t>
  </si>
  <si>
    <t>151860414_&amp;_151860314</t>
  </si>
  <si>
    <t>Water Injection, SCR, Oxidation Catalyst</t>
  </si>
  <si>
    <t>New name for facility in 2022 Title V</t>
  </si>
  <si>
    <t>GB II New Haven LLC</t>
  </si>
  <si>
    <t>PSEG FOSSIL LLC/ POWER CT LLC</t>
  </si>
  <si>
    <t>New Haven County</t>
  </si>
  <si>
    <t>1 WATERFRONT ST</t>
  </si>
  <si>
    <t>NEW HAVEN</t>
  </si>
  <si>
    <t>06512-1714</t>
  </si>
  <si>
    <t>107238113</t>
  </si>
  <si>
    <t>NHHS4</t>
  </si>
  <si>
    <t>50MW GE LM6000PC Combustion Turbine 3</t>
  </si>
  <si>
    <t>151860614_&amp;_151860514</t>
  </si>
  <si>
    <t>107238213</t>
  </si>
  <si>
    <t>NHHS2</t>
  </si>
  <si>
    <t>50MW GE LM6000PC Combustion Turbine 1</t>
  </si>
  <si>
    <t>151860814_&amp;_151860714</t>
  </si>
  <si>
    <t>50MW GE LM6000PC Combustion Turbine 1 Natural Gas_&amp;_50MW GE LM6000PC Combustion Turbine 1 Distillate Oil</t>
  </si>
  <si>
    <t>46449813</t>
  </si>
  <si>
    <t>SOLAR GS350 TURBINE - Emergency Generator</t>
  </si>
  <si>
    <t>48687014</t>
  </si>
  <si>
    <t>SOLAR GS350 TURBINE</t>
  </si>
  <si>
    <t>Internal Combustion Engines Commercial/Institutional Distillate Oil (Diesel) Turbine</t>
  </si>
  <si>
    <t>Spartan GS350</t>
  </si>
  <si>
    <t>17240911</t>
  </si>
  <si>
    <t>119936713</t>
  </si>
  <si>
    <t>COGEN</t>
  </si>
  <si>
    <t>170293814</t>
  </si>
  <si>
    <t>PG 6531(B)</t>
  </si>
  <si>
    <t>SCR, Steam Injection</t>
  </si>
  <si>
    <t>NEW- INDY ONTARIO, LLC</t>
  </si>
  <si>
    <t>San Bernardino County</t>
  </si>
  <si>
    <t>5100  JURUPA ST</t>
  </si>
  <si>
    <t>ONTARIO</t>
  </si>
  <si>
    <t>91761</t>
  </si>
  <si>
    <t>111379913</t>
  </si>
  <si>
    <t>CCGT-6A - Combined Cycle - Unit 6A</t>
  </si>
  <si>
    <t>157340814</t>
  </si>
  <si>
    <t>Internal Combustion Engines Electric Generation Natural Gas Turbine: Exhaust</t>
  </si>
  <si>
    <t>Updated Capacity from NEEDS</t>
  </si>
  <si>
    <t>Entergy Louisiana LLC - Ninemile Point Plant</t>
  </si>
  <si>
    <t>Jefferson Parish</t>
  </si>
  <si>
    <t>1617 River Rd</t>
  </si>
  <si>
    <t>Westwego</t>
  </si>
  <si>
    <t>70094</t>
  </si>
  <si>
    <t>Entergy Louisiana LLC</t>
  </si>
  <si>
    <t>5521211</t>
  </si>
  <si>
    <t>111380013</t>
  </si>
  <si>
    <t>CCGT-6B - Combined Cycle - Unit 6B</t>
  </si>
  <si>
    <t>157340914</t>
  </si>
  <si>
    <t>12807211</t>
  </si>
  <si>
    <t>67836113</t>
  </si>
  <si>
    <t>93601014</t>
  </si>
  <si>
    <t>NG PRIME MOVER TURBINE UNC.</t>
  </si>
  <si>
    <t>Allison</t>
  </si>
  <si>
    <t>501K13H</t>
  </si>
  <si>
    <t>NORTHERN NATURAL GAS CO - VENTURA COMPRESSOR</t>
  </si>
  <si>
    <t>Hancock County</t>
  </si>
  <si>
    <t>2415 270TH ST</t>
  </si>
  <si>
    <t>GARNER</t>
  </si>
  <si>
    <t>50438</t>
  </si>
  <si>
    <t>NORTHERN NATURAL GAS CO</t>
  </si>
  <si>
    <t>110001761479</t>
  </si>
  <si>
    <t>67836213</t>
  </si>
  <si>
    <t>93601114</t>
  </si>
  <si>
    <t>7767611</t>
  </si>
  <si>
    <t>1718413</t>
  </si>
  <si>
    <t>Unit #26</t>
  </si>
  <si>
    <t>24454314</t>
  </si>
  <si>
    <t>M3912R</t>
  </si>
  <si>
    <t>Northern Natural Gas Company</t>
  </si>
  <si>
    <t>NE</t>
  </si>
  <si>
    <t>Otoe County</t>
  </si>
  <si>
    <t>1170 N 10th Rd</t>
  </si>
  <si>
    <t>Palmyra</t>
  </si>
  <si>
    <t>68418-4031</t>
  </si>
  <si>
    <t>1718513</t>
  </si>
  <si>
    <t>Unit #27</t>
  </si>
  <si>
    <t>24454214</t>
  </si>
  <si>
    <t>Saturn 10-T1202</t>
  </si>
  <si>
    <t>1718613</t>
  </si>
  <si>
    <t>Unit #28</t>
  </si>
  <si>
    <t>24454114</t>
  </si>
  <si>
    <t>87272213</t>
  </si>
  <si>
    <t>Unit #29</t>
  </si>
  <si>
    <t>118131714</t>
  </si>
  <si>
    <t>Unit 29</t>
  </si>
  <si>
    <t>Centaur 40-4700S</t>
  </si>
  <si>
    <t>2397811</t>
  </si>
  <si>
    <t>78479213</t>
  </si>
  <si>
    <t>0NE GENERAL ELECTRIC LM 2500 COMBUSTION</t>
  </si>
  <si>
    <t>116097714</t>
  </si>
  <si>
    <t>TURBINE NATURAL GAS FIRED</t>
  </si>
  <si>
    <t>APPLIED ENERGY LLC MCRD</t>
  </si>
  <si>
    <t>San Diego County</t>
  </si>
  <si>
    <t>MCRD BLD 566 END OF NEVILLE RD</t>
  </si>
  <si>
    <t>SAN DIEGO</t>
  </si>
  <si>
    <t>92133</t>
  </si>
  <si>
    <t>2992911</t>
  </si>
  <si>
    <t>67991813</t>
  </si>
  <si>
    <t>SOLAR MARS GAS TURBINE</t>
  </si>
  <si>
    <t>150089414</t>
  </si>
  <si>
    <t>INDUSTRIAL TURBINE</t>
  </si>
  <si>
    <t>Mars 100-15000s</t>
  </si>
  <si>
    <t>SoLoNOx</t>
  </si>
  <si>
    <t>Updated per section 114 response (Unit 20).</t>
  </si>
  <si>
    <t>NORTHERN NATURAL GAS CO - OAKLAND COMPRESSOR</t>
  </si>
  <si>
    <t>Pottawattamie County</t>
  </si>
  <si>
    <t>46299 HWY 6</t>
  </si>
  <si>
    <t>OAKLAND</t>
  </si>
  <si>
    <t>51560</t>
  </si>
  <si>
    <t>110006163132</t>
  </si>
  <si>
    <t>3414111</t>
  </si>
  <si>
    <t>119972913</t>
  </si>
  <si>
    <t>170361014</t>
  </si>
  <si>
    <t>LM2500-33</t>
  </si>
  <si>
    <t>SCR, Steam or Water Injection</t>
  </si>
  <si>
    <t>OLS ENERGY-CHINO</t>
  </si>
  <si>
    <t>5601  EUCALYPTUS AVE</t>
  </si>
  <si>
    <t>CHINO</t>
  </si>
  <si>
    <t>91710</t>
  </si>
  <si>
    <t>5076011</t>
  </si>
  <si>
    <t>64851913</t>
  </si>
  <si>
    <t>LANDFILL GAS TURBINE GENERATOR - CG85674 Number 1</t>
  </si>
  <si>
    <t>89944514</t>
  </si>
  <si>
    <t>Turbine 1</t>
  </si>
  <si>
    <t>ORCHARD RIDGE RECYCLING AND DISPOSAL FACILITY COMPLEX</t>
  </si>
  <si>
    <t>WI</t>
  </si>
  <si>
    <t>Waukesha County</t>
  </si>
  <si>
    <t>W124 N9355 Boundary Road</t>
  </si>
  <si>
    <t>Menomonee Falls</t>
  </si>
  <si>
    <t>53051</t>
  </si>
  <si>
    <t>64852013</t>
  </si>
  <si>
    <t>LANDFILL GAS TURBINE GENERATOR - CG85673 Number 2</t>
  </si>
  <si>
    <t>89944614</t>
  </si>
  <si>
    <t>Turbine 2</t>
  </si>
  <si>
    <t>64852113</t>
  </si>
  <si>
    <t>LANDFILL GAS TURBINE GENERATOR  DCG0209 Number 3</t>
  </si>
  <si>
    <t>89944714</t>
  </si>
  <si>
    <t>Turbine 3</t>
  </si>
  <si>
    <t>91906713</t>
  </si>
  <si>
    <t>TURBINE 4</t>
  </si>
  <si>
    <t>125345414</t>
  </si>
  <si>
    <t>5702311</t>
  </si>
  <si>
    <t>95159713</t>
  </si>
  <si>
    <t>GT11 and CD1</t>
  </si>
  <si>
    <t>130328214</t>
  </si>
  <si>
    <t>simple cycle combustion turbine</t>
  </si>
  <si>
    <t>5001LA</t>
  </si>
  <si>
    <t>Louisville Gas &amp; Electric Co., Paddy's Run Station</t>
  </si>
  <si>
    <t>Jefferson County</t>
  </si>
  <si>
    <t>4512 BELLS LN</t>
  </si>
  <si>
    <t>LOUISVILLE</t>
  </si>
  <si>
    <t>40211-2129</t>
  </si>
  <si>
    <t>95159813</t>
  </si>
  <si>
    <t>GT12 and CD2</t>
  </si>
  <si>
    <t>130328414</t>
  </si>
  <si>
    <t>simple cycle combustion turbine.</t>
  </si>
  <si>
    <t>W-301G</t>
  </si>
  <si>
    <t>95159913</t>
  </si>
  <si>
    <t>GT13</t>
  </si>
  <si>
    <t>130328614</t>
  </si>
  <si>
    <t>One (1) 175 MW rated, natural gas fueled, simple cycle combustion turbine</t>
  </si>
  <si>
    <t>Siemens Westinghouse</t>
  </si>
  <si>
    <t>V84.3A2</t>
  </si>
  <si>
    <t>7807611</t>
  </si>
  <si>
    <t>2245813</t>
  </si>
  <si>
    <t>Turbine 1018</t>
  </si>
  <si>
    <t>43088614</t>
  </si>
  <si>
    <t>Panhandle Eastern Pipe Line Co</t>
  </si>
  <si>
    <t>Pike County</t>
  </si>
  <si>
    <t>4-1/2 Miles SE Atlas On Hwy 96</t>
  </si>
  <si>
    <t>Pleasant Hill</t>
  </si>
  <si>
    <t>62366</t>
  </si>
  <si>
    <t>60268513</t>
  </si>
  <si>
    <t>Turbine 1019</t>
  </si>
  <si>
    <t>86340014</t>
  </si>
  <si>
    <t>7166411</t>
  </si>
  <si>
    <t>58923213</t>
  </si>
  <si>
    <t>919 - 10310 hp Solar Taurus 70S Turbine</t>
  </si>
  <si>
    <t>88179914_&amp;_157660314</t>
  </si>
  <si>
    <t>_&amp;_Start and Stops</t>
  </si>
  <si>
    <t>20200201_&amp;_20200201</t>
  </si>
  <si>
    <t>Internal Combustion Engines Industrial Natural Gas Turbine_&amp;_Internal Combustion Engines Industrial Natural Gas Turbine</t>
  </si>
  <si>
    <t>SoLoNOX</t>
  </si>
  <si>
    <t>PANHANDLE EASTERN PIPELINE-CENTRALIA COMPRESSOR STATION</t>
  </si>
  <si>
    <t>Boone County</t>
  </si>
  <si>
    <t>16151 NORTH ROUTE Z</t>
  </si>
  <si>
    <t>CENTRALIA</t>
  </si>
  <si>
    <t>65240</t>
  </si>
  <si>
    <t>58923313</t>
  </si>
  <si>
    <t>920 - 10310 hp Solar Taurus 70S Turbine</t>
  </si>
  <si>
    <t>88180014_&amp;_157660414</t>
  </si>
  <si>
    <t>_&amp;_Start and stops</t>
  </si>
  <si>
    <t>4671411</t>
  </si>
  <si>
    <t>28367313</t>
  </si>
  <si>
    <t>ENGINE 1316</t>
  </si>
  <si>
    <t>123857914_&amp;_141306014</t>
  </si>
  <si>
    <t>ENGINE 1316_&amp;_ENGINE 1316</t>
  </si>
  <si>
    <t>PANHANDLE EASTERN PIPE LINE COMPANY   M</t>
  </si>
  <si>
    <t>IN</t>
  </si>
  <si>
    <t>Parke County</t>
  </si>
  <si>
    <t>2623 N CR 600 W</t>
  </si>
  <si>
    <t>Montezuma</t>
  </si>
  <si>
    <t>47862</t>
  </si>
  <si>
    <t>68258713</t>
  </si>
  <si>
    <t>Turbine 1317</t>
  </si>
  <si>
    <t>124244414_&amp;_141306214</t>
  </si>
  <si>
    <t>Solar Gas Turbine_&amp;_Solar Gas Turbine</t>
  </si>
  <si>
    <t>Installed in 2006</t>
  </si>
  <si>
    <t>68258813</t>
  </si>
  <si>
    <t>Turbine 1318</t>
  </si>
  <si>
    <t>124244514_&amp;_141306314</t>
  </si>
  <si>
    <t>Solar Gas Turbines_&amp;_Solar Gas Turbines</t>
  </si>
  <si>
    <t>5500411</t>
  </si>
  <si>
    <t>112772113</t>
  </si>
  <si>
    <t>Unit 519 Solar Taurus 70</t>
  </si>
  <si>
    <t>159122914_&amp;_159122814</t>
  </si>
  <si>
    <t>Gas Turbine_&amp;_starts and stops</t>
  </si>
  <si>
    <t>Taurus 70-10302S</t>
  </si>
  <si>
    <t>Panhandle Eastern Pipe Line - Haven Station</t>
  </si>
  <si>
    <t>Reno County</t>
  </si>
  <si>
    <t>12610 SOUTH KENT RD</t>
  </si>
  <si>
    <t>HAVEN</t>
  </si>
  <si>
    <t>67543-8006</t>
  </si>
  <si>
    <t>112772213</t>
  </si>
  <si>
    <t>Unit 520 Solar Taurus 70</t>
  </si>
  <si>
    <t>159123014_&amp;_159123114</t>
  </si>
  <si>
    <t>Gas Turbine_&amp;_start and stops</t>
  </si>
  <si>
    <t>7201311</t>
  </si>
  <si>
    <t>10077613</t>
  </si>
  <si>
    <t>Utility Plant - 3 Boilers (484 MM Btu/hr, each), Combustion Turbine (500 MM Btu/hr) w/ Duct Burner (</t>
  </si>
  <si>
    <t>22483514</t>
  </si>
  <si>
    <t>GTG/HRSG - Combusting NG or RFG</t>
  </si>
  <si>
    <t>Dual Fuel</t>
  </si>
  <si>
    <t>Paulsboro Refining Company LLC</t>
  </si>
  <si>
    <t>NJ</t>
  </si>
  <si>
    <t>Gloucester County</t>
  </si>
  <si>
    <t>800 BILLINGSPORT RD</t>
  </si>
  <si>
    <t>PAULSBORO</t>
  </si>
  <si>
    <t>08066</t>
  </si>
  <si>
    <t>10707511</t>
  </si>
  <si>
    <t>58653313</t>
  </si>
  <si>
    <t>GAS TURBINE IN COMBINED CYCLE COGENERATI</t>
  </si>
  <si>
    <t>76839614</t>
  </si>
  <si>
    <t>GAS TURBINE IN COMBINED CYCLE COGENERATION PLANT</t>
  </si>
  <si>
    <t>PE BERKELEY, INC</t>
  </si>
  <si>
    <t>UNIV OF CALIF, BERKELEY CAMPUS</t>
  </si>
  <si>
    <t>BERKELEY</t>
  </si>
  <si>
    <t>94720</t>
  </si>
  <si>
    <t>1197011</t>
  </si>
  <si>
    <t>119465513</t>
  </si>
  <si>
    <t>169226614</t>
  </si>
  <si>
    <t>LA CO., SHERIFF DEPT</t>
  </si>
  <si>
    <t>29300  THE OLD RD</t>
  </si>
  <si>
    <t>SAUGUS</t>
  </si>
  <si>
    <t>91384</t>
  </si>
  <si>
    <t>8508011</t>
  </si>
  <si>
    <t>255913</t>
  </si>
  <si>
    <t>One natural gas/No. 2 fuel oil-fired simple-cycle internal combustion turbine (1,628 million Btu per</t>
  </si>
  <si>
    <t>18279314_&amp;_101250414</t>
  </si>
  <si>
    <t>Natural Gas Operation_&amp;_Distillate Oil Operation</t>
  </si>
  <si>
    <t>Dry Low NOx, Water Injection</t>
  </si>
  <si>
    <t>Plant Rowan County</t>
  </si>
  <si>
    <t>Rowan County</t>
  </si>
  <si>
    <t>5755 NC 801 Highway</t>
  </si>
  <si>
    <t>Salisbury</t>
  </si>
  <si>
    <t>28147</t>
  </si>
  <si>
    <t>SOUTHERN POWER COMPANY</t>
  </si>
  <si>
    <t>256013</t>
  </si>
  <si>
    <t>18279214_&amp;_101250514</t>
  </si>
  <si>
    <t>256113</t>
  </si>
  <si>
    <t>18279114_&amp;_120769714</t>
  </si>
  <si>
    <t>74216013</t>
  </si>
  <si>
    <t>One natural gas/No. 2 fuel oil-fired combined-cycle internal combustion turbine (1,628 million Btu p</t>
  </si>
  <si>
    <t>101250614_&amp;_120769814</t>
  </si>
  <si>
    <t>Dry Low NOx, Water Injection, SCR</t>
  </si>
  <si>
    <t>74216113</t>
  </si>
  <si>
    <t>One natural gas-fired combined-cycle internal combustion turbine (1,628 million Btu per hour heat in</t>
  </si>
  <si>
    <t>101250714</t>
  </si>
  <si>
    <t>Natural Gas Operation</t>
  </si>
  <si>
    <t>5650711</t>
  </si>
  <si>
    <t>19906913</t>
  </si>
  <si>
    <t>POWER STATION NO. 3 GAS TURBINE NO. 4</t>
  </si>
  <si>
    <t>4932114</t>
  </si>
  <si>
    <t>PORT ARTHUR REFINERY</t>
  </si>
  <si>
    <t>AT THE NORTH END OF HOUSTON AVE</t>
  </si>
  <si>
    <t>PORT ARTHUR</t>
  </si>
  <si>
    <t>77640</t>
  </si>
  <si>
    <t>19911713</t>
  </si>
  <si>
    <t>POWER STATION NO. 3 GAS TURBINE NO. 5</t>
  </si>
  <si>
    <t>98459214</t>
  </si>
  <si>
    <t>99249313</t>
  </si>
  <si>
    <t>POWER STATION NO. 4 GAS TURBINE GENERATOR 1</t>
  </si>
  <si>
    <t>138905714</t>
  </si>
  <si>
    <t>Dry Low NOx and SCR</t>
  </si>
  <si>
    <t>99249413</t>
  </si>
  <si>
    <t>POWER STATION NO. 4 GAS TURBINE GENERATOR 2</t>
  </si>
  <si>
    <t>138905814</t>
  </si>
  <si>
    <t>99249513</t>
  </si>
  <si>
    <t>POWER STATION NO. 4 GAS TURBINE GENERATOR 3</t>
  </si>
  <si>
    <t>138905914</t>
  </si>
  <si>
    <t>99249613</t>
  </si>
  <si>
    <t>POWER STATION NO. 4 GAS TURBINE GENERATOR 4</t>
  </si>
  <si>
    <t>138906014</t>
  </si>
  <si>
    <t>920511</t>
  </si>
  <si>
    <t>99517713</t>
  </si>
  <si>
    <t>SOLAR TAURUS 70 GAS TURBINE</t>
  </si>
  <si>
    <t>140160914_&amp;_140160814</t>
  </si>
  <si>
    <t>SOLAR TAURUS 70 GAS TURBINE_&amp;_SOLAR TAURUS 70 GAS TURBINE</t>
  </si>
  <si>
    <t>20200203_&amp;_20200103</t>
  </si>
  <si>
    <t>Internal Combustion Engines Industrial Natural Gas Turbine: Cogeneration_&amp;_Internal Combustion Engines Industrial Distillate Oil (Diesel) Turbine: Cogeneration</t>
  </si>
  <si>
    <t>Taurus 70</t>
  </si>
  <si>
    <t>PRATT &amp; WHITNEY DIV UTC</t>
  </si>
  <si>
    <t>AIRCRAFT RD</t>
  </si>
  <si>
    <t>06457-5733</t>
  </si>
  <si>
    <t>6982711</t>
  </si>
  <si>
    <t>97211613</t>
  </si>
  <si>
    <t>Gas Turbine 2</t>
  </si>
  <si>
    <t>135598414</t>
  </si>
  <si>
    <t>GT 11N</t>
  </si>
  <si>
    <t>PREPA Cambalache</t>
  </si>
  <si>
    <t>PR</t>
  </si>
  <si>
    <t>Arecibo Municipio</t>
  </si>
  <si>
    <t>Road 681, Km 0.5</t>
  </si>
  <si>
    <t>Arecibo</t>
  </si>
  <si>
    <t>00936</t>
  </si>
  <si>
    <t>97211713</t>
  </si>
  <si>
    <t>Gas Turbine 1</t>
  </si>
  <si>
    <t>135598514</t>
  </si>
  <si>
    <t>97211813</t>
  </si>
  <si>
    <t>Gas Turbine 3</t>
  </si>
  <si>
    <t>135598614</t>
  </si>
  <si>
    <t>7957011</t>
  </si>
  <si>
    <t>3009713</t>
  </si>
  <si>
    <t>16A</t>
  </si>
  <si>
    <t>UNIT 16A GAS TURBINE</t>
  </si>
  <si>
    <t>123854614_&amp;_141305214_&amp;_123854514</t>
  </si>
  <si>
    <t>UNIT 16A GT NAT GAS FIRED_&amp;_UNIT 16A GT NAT GAS FIRED_&amp;_UNIT 16A GT OIL FIRED</t>
  </si>
  <si>
    <t>20100201_&amp;_20100201_&amp;_20100101</t>
  </si>
  <si>
    <t>Internal Combustion Engines Electric Generation Natural Gas Turbine_&amp;_Internal Combustion Engines Electric Generation Natural Gas Turbine_&amp;_Internal Combustion Engines Electric Generation Distillate Oil (Diesel) Turbine</t>
  </si>
  <si>
    <t>Constructed in 1979</t>
  </si>
  <si>
    <t>NIPSCO   R M  SCHAHFER GENERATING STATI</t>
  </si>
  <si>
    <t>Jasper County</t>
  </si>
  <si>
    <t>2723 E CR 1500 N</t>
  </si>
  <si>
    <t>Wheatfield</t>
  </si>
  <si>
    <t>46392</t>
  </si>
  <si>
    <t>3009813</t>
  </si>
  <si>
    <t>16B</t>
  </si>
  <si>
    <t>UNIT 16B GAS TURBINE</t>
  </si>
  <si>
    <t>141305314_&amp;_123854814_&amp;_123854714</t>
  </si>
  <si>
    <t>UNIT 16B GT NAT GAS FIRED_&amp;_UNIT 16B GT NAT GAS FIRED_&amp;_UNIT 16B GT OIL FIRED</t>
  </si>
  <si>
    <t>F</t>
  </si>
  <si>
    <t>UNIT F - TURBINE</t>
  </si>
  <si>
    <t>Advanced
Low NOX Combustion Systems</t>
  </si>
  <si>
    <t>PLATTE RIVER POWER AUTHORITY - RAWHIDE</t>
  </si>
  <si>
    <t>8</t>
  </si>
  <si>
    <t>CO</t>
  </si>
  <si>
    <t>Larimer County</t>
  </si>
  <si>
    <t>2700 E COUNTY ROAD 82</t>
  </si>
  <si>
    <t>WELLINGTON 9.3 MI. N OF</t>
  </si>
  <si>
    <t>80549</t>
  </si>
  <si>
    <t>4364011</t>
  </si>
  <si>
    <t>36154613</t>
  </si>
  <si>
    <t>UNIT C - TURBINE</t>
  </si>
  <si>
    <t>48119514</t>
  </si>
  <si>
    <t>36154713</t>
  </si>
  <si>
    <t>UNIT B - TURBINE</t>
  </si>
  <si>
    <t>48119414</t>
  </si>
  <si>
    <t>36155213</t>
  </si>
  <si>
    <t>A</t>
  </si>
  <si>
    <t>UNIT A - TURBINE</t>
  </si>
  <si>
    <t>48118914</t>
  </si>
  <si>
    <t>68758713</t>
  </si>
  <si>
    <t>D</t>
  </si>
  <si>
    <t>UNIT D - TURBINE</t>
  </si>
  <si>
    <t>94729714</t>
  </si>
  <si>
    <t>UNIT D COMBUSTION TURBINE</t>
  </si>
  <si>
    <t>1224911</t>
  </si>
  <si>
    <t>43730413</t>
  </si>
  <si>
    <t>49.9 MW COGEN</t>
  </si>
  <si>
    <t>52284114</t>
  </si>
  <si>
    <t>RIPON COGENERATION</t>
  </si>
  <si>
    <t>San Joaquin County</t>
  </si>
  <si>
    <t>944 S STOCKTON AVE</t>
  </si>
  <si>
    <t>RIPON</t>
  </si>
  <si>
    <t>95366</t>
  </si>
  <si>
    <t>8186111</t>
  </si>
  <si>
    <t>72254613</t>
  </si>
  <si>
    <t>1503</t>
  </si>
  <si>
    <t>Combustion Turbine No. 3</t>
  </si>
  <si>
    <t>100012814</t>
  </si>
  <si>
    <t>PSO RIVERSIDE JENKS PWR STA</t>
  </si>
  <si>
    <t>Tulsa County</t>
  </si>
  <si>
    <t>2300 E 116TH ST S</t>
  </si>
  <si>
    <t>Jenks</t>
  </si>
  <si>
    <t>74037</t>
  </si>
  <si>
    <t>72254713</t>
  </si>
  <si>
    <t>1504</t>
  </si>
  <si>
    <t>Combustion Turbine No. 4</t>
  </si>
  <si>
    <t>100012914</t>
  </si>
  <si>
    <t>3878111</t>
  </si>
  <si>
    <t>37460613</t>
  </si>
  <si>
    <t>UNIT 10 GAS TURBINE</t>
  </si>
  <si>
    <t>37597314</t>
  </si>
  <si>
    <t>Empire District Electric - Riverton</t>
  </si>
  <si>
    <t>Cherokee County</t>
  </si>
  <si>
    <t>7240 SE HWY 66</t>
  </si>
  <si>
    <t>RIVERTON</t>
  </si>
  <si>
    <t>66770</t>
  </si>
  <si>
    <t>37460713</t>
  </si>
  <si>
    <t>UNIT 11 GAS TURBINE</t>
  </si>
  <si>
    <t>37597214</t>
  </si>
  <si>
    <t>63964213</t>
  </si>
  <si>
    <t>GAS TURBINE UNIT 12</t>
  </si>
  <si>
    <t>88684614</t>
  </si>
  <si>
    <t>V84.3A(2)</t>
  </si>
  <si>
    <t>SCR, Oxidation Catalyst</t>
  </si>
  <si>
    <t>7972011</t>
  </si>
  <si>
    <t>New1a</t>
  </si>
  <si>
    <t>Two (2) jet fuel fired emission units, identified as 0070-66, with a maximum operating capacity of 107 million British thermal units per hour each, exhausting out stacks identified as 8-11A and 8-11B.</t>
  </si>
  <si>
    <t>8-11A</t>
  </si>
  <si>
    <t>Two (2) jet fuel fired emission units, identified as 0070-66, constructed in 1955, with a maximum operating capacity of 107 million British thermal units per hour each, exhausting out stacks identified as 8-11A and 8-11B.</t>
  </si>
  <si>
    <t>Jet Fuel</t>
  </si>
  <si>
    <t>Under 40 CFR 63, Subpart YYYY, the turbines identified as 0070-66 are considered existing
affected sources. Per Region 5, Rolls Royce plans to decommission the turbines.</t>
  </si>
  <si>
    <t>ROLLS ROYCE CORPORATION</t>
  </si>
  <si>
    <t>Marion County</t>
  </si>
  <si>
    <t>2355 S Tibbs Ave</t>
  </si>
  <si>
    <t>Indianapolis</t>
  </si>
  <si>
    <t>46241</t>
  </si>
  <si>
    <t>New1b</t>
  </si>
  <si>
    <t>8-11B</t>
  </si>
  <si>
    <t>New2-1</t>
  </si>
  <si>
    <t>Twelve (12) jet fuel fired emission units, identified as 0070-67, constructed in 1955, with a maximum operating capacity of 27.2 million British thermal units per hour each</t>
  </si>
  <si>
    <t>8-13A</t>
  </si>
  <si>
    <t>Twelve (12) jet fuel fired emission units, identified as 0070-67, constructed in 1955, with a maximum operating capacity of 27.2 million British thermal units per hour each, exhausting out stacks identified 8-13A through M respectively.</t>
  </si>
  <si>
    <t>Under 40 CFR 63, Subpart YYYY, the turbines identified as 0070-67 are considered
existing affected sources.  Per Region 5, Rolls Royce plans to decommission the turbines.</t>
  </si>
  <si>
    <t>New2-10</t>
  </si>
  <si>
    <t>8-13J</t>
  </si>
  <si>
    <t>New2-11</t>
  </si>
  <si>
    <t>8-13K</t>
  </si>
  <si>
    <t>New2-12</t>
  </si>
  <si>
    <t>8-13L</t>
  </si>
  <si>
    <t>New2-2</t>
  </si>
  <si>
    <t>8-13B</t>
  </si>
  <si>
    <t>New2-3</t>
  </si>
  <si>
    <t>8-13C</t>
  </si>
  <si>
    <t>New2-4</t>
  </si>
  <si>
    <t>8-13D</t>
  </si>
  <si>
    <t>New2-5</t>
  </si>
  <si>
    <t>8-13E</t>
  </si>
  <si>
    <t>New2-6</t>
  </si>
  <si>
    <t>8-13F</t>
  </si>
  <si>
    <t>New2-7</t>
  </si>
  <si>
    <t>8-13G</t>
  </si>
  <si>
    <t>New2-8</t>
  </si>
  <si>
    <t>8-13H</t>
  </si>
  <si>
    <t>New2-9</t>
  </si>
  <si>
    <t>8-13I</t>
  </si>
  <si>
    <t>New3a</t>
  </si>
  <si>
    <t>Two (2) natural gas fired turbine generators, identified as 0070-68a and 0070-68b, constructed in May, 2013, each with a single 39 MMBtu/hr combustor, using diffusion flame technology, exhausting out stacks identified as 8-12A and 8-12B.</t>
  </si>
  <si>
    <t>8-12B</t>
  </si>
  <si>
    <t>Under 40 CFR 63, Subpart YYYY, the turbines identified as 0070-68a and 0070-68b are considered new affected
sources.  Per Region 5, Rolls Royce plans to decommission the turbines.</t>
  </si>
  <si>
    <t>New3b</t>
  </si>
  <si>
    <t>8-12A</t>
  </si>
  <si>
    <t>New4a</t>
  </si>
  <si>
    <t>Three (3) jet fuel fired turbine generators, identified as 0070-68c, 0070-68d, and 0070-68e, constructed in 1955, each with two (2) 27.2 MMBtu/hr combustor units, exhausting out stacks identified as 8-12C, 8-12D, and 8-12E.</t>
  </si>
  <si>
    <t>8-12C</t>
  </si>
  <si>
    <t>Under 40 CFR 63, Subpart YYYY, the turbines identified as 0070-68c, 0070-68d, and
0070-68e are considered existing affected sources.  Per Region 5, Rolls Royce plans to decommission the turbines.</t>
  </si>
  <si>
    <t>New4b</t>
  </si>
  <si>
    <t>8-12D</t>
  </si>
  <si>
    <t>New4c</t>
  </si>
  <si>
    <t>8-12E</t>
  </si>
  <si>
    <t>13610511</t>
  </si>
  <si>
    <t>80836013</t>
  </si>
  <si>
    <t>NATURAL GAS-FIRED GENERATOR TURBINE NO. 2</t>
  </si>
  <si>
    <t>104258114</t>
  </si>
  <si>
    <t>General Electric</t>
  </si>
  <si>
    <t>LM2500+G4</t>
  </si>
  <si>
    <t>Sabine Pass LNG LP - Sabine Pass LNG Terminal</t>
  </si>
  <si>
    <t>Cameron Parish</t>
  </si>
  <si>
    <t>9243 Gulf Beach Hwy</t>
  </si>
  <si>
    <t>Cameron</t>
  </si>
  <si>
    <t>70631</t>
  </si>
  <si>
    <t>80836113</t>
  </si>
  <si>
    <t>NATURAL GAS-FIRED GENERATOR TURBINE NO. 3</t>
  </si>
  <si>
    <t>104258214</t>
  </si>
  <si>
    <t>80837213</t>
  </si>
  <si>
    <t>NATURAL GAS-FIRED GENERATOR TURBINE NO. 1</t>
  </si>
  <si>
    <t>104259314</t>
  </si>
  <si>
    <t>89590513</t>
  </si>
  <si>
    <t>NATURAL GAS-FIRED GENERATOR TURBINE NO. 4</t>
  </si>
  <si>
    <t>121361714</t>
  </si>
  <si>
    <t>EQT 00103</t>
  </si>
  <si>
    <t>RCT25M - Refrigeration Compressor Turbine No. 25</t>
  </si>
  <si>
    <t>New35</t>
  </si>
  <si>
    <t>20100201</t>
  </si>
  <si>
    <t>Constructed post-2014</t>
  </si>
  <si>
    <t>EQT 00104</t>
  </si>
  <si>
    <t>RCT26M - Refrigeration Compressor Turbine No. 26</t>
  </si>
  <si>
    <t>New36</t>
  </si>
  <si>
    <t>EQT 00105 and EQT 00106</t>
  </si>
  <si>
    <t>RCT27AE - Refrigeration Compressor Turbine No. 27 (Stack A) and RCT27BE - Refrigeration Compressor Turbine No. 27 (Stack B)</t>
  </si>
  <si>
    <t>New37 and New38</t>
  </si>
  <si>
    <t>EQT 00107 and EQT 00108</t>
  </si>
  <si>
    <t>RCT28AE - Refrigeration Compressor Turbine No. 28 (Stack A) and RCT28BE - Refrigeration Compressor Turbine No. 28 (Stack B)</t>
  </si>
  <si>
    <t>New39 and New40</t>
  </si>
  <si>
    <t>EQT 00109</t>
  </si>
  <si>
    <t>RCT29P - Refrigeration Compressor Turbine No. 29</t>
  </si>
  <si>
    <t>New41</t>
  </si>
  <si>
    <t>EQT 00110</t>
  </si>
  <si>
    <t>RCT30P - Refrigeration Compressor Turbine No. 30</t>
  </si>
  <si>
    <t>New42</t>
  </si>
  <si>
    <t>EQT 00111</t>
  </si>
  <si>
    <t>RCT31M - Refrigeration Compressor Turbine No. 31</t>
  </si>
  <si>
    <t>New43</t>
  </si>
  <si>
    <t>EQT 00112</t>
  </si>
  <si>
    <t>RCT32M - Refrigeration Compressor Turbine No. 32</t>
  </si>
  <si>
    <t>New44</t>
  </si>
  <si>
    <t>EQT 00113 and EQT 00114</t>
  </si>
  <si>
    <t>RCT33AE - Refrigeration Compressor Turbine No. 33 (Stack A) and RCT33BE - Refrigeration Compressor Turbine No. 33 (Stack B)</t>
  </si>
  <si>
    <t>New45 and New46</t>
  </si>
  <si>
    <t>EQT 00115 and EQT 00116</t>
  </si>
  <si>
    <t>RCT34AE - Refrigeration Compressor Turbine No. 34 (Stack A) and RCT34BE - Refrigeration Compressor Turbine No. 34 (Stack B)</t>
  </si>
  <si>
    <t>New47 and New48</t>
  </si>
  <si>
    <t>EQT 00117</t>
  </si>
  <si>
    <t>RCT35P - Refrigeration Compressor Turbine No. 35</t>
  </si>
  <si>
    <t>New49</t>
  </si>
  <si>
    <t>EQT 00118</t>
  </si>
  <si>
    <t>RCT36P - Refrigeration Compressor Turbine No. 36</t>
  </si>
  <si>
    <t>New50</t>
  </si>
  <si>
    <t>EQT 00119</t>
  </si>
  <si>
    <t>GT7 - Natural Gas-Fired Generator Turbine No. 7</t>
  </si>
  <si>
    <t>New51</t>
  </si>
  <si>
    <t>EQT 00120</t>
  </si>
  <si>
    <t>GT8 - Natural Gas-Fired Generator Turbine No. 8</t>
  </si>
  <si>
    <t>New52</t>
  </si>
  <si>
    <t>EQT 0052</t>
  </si>
  <si>
    <t>RCT1M - Refrigeration Compressor Turbine No. 1(11TC-1411)</t>
  </si>
  <si>
    <t>EQT 0053</t>
  </si>
  <si>
    <t>RCT2M - Refrigeration Compressor Turbine No. 2 (11TC-1421)</t>
  </si>
  <si>
    <t>EQT 0054 and EQT 0055</t>
  </si>
  <si>
    <t>RCT3AE - Refrigeration Compressor Turbine No. 3 - Stack A (11TC-1511) and RCT3BE - Refrigeration Compressor Turbine No. 3 - Stack B (11TC-1511)</t>
  </si>
  <si>
    <t>New3 and New4</t>
  </si>
  <si>
    <t>EQT 0056 and EQT 0057</t>
  </si>
  <si>
    <t>RCT4AE - Refrigeration Compressor Turbine No. 4 - Stack A (11TC-1521) and RCT4BE - Refrigeration Compressor Turbine No. 4 - Stack B (11TC-1521)</t>
  </si>
  <si>
    <t>New5 and New6</t>
  </si>
  <si>
    <t>EQT 0058</t>
  </si>
  <si>
    <t>RCT5P - Refrigeration Compressor Turbine No. 5 (11TC-1611)</t>
  </si>
  <si>
    <t>New7</t>
  </si>
  <si>
    <t>EQT 0059</t>
  </si>
  <si>
    <t>RCT6P - Refrigeration Compressor Turbine No. 6 (11TC-1621)</t>
  </si>
  <si>
    <t>New8</t>
  </si>
  <si>
    <t>EQT 0060</t>
  </si>
  <si>
    <t>RCT7M - Refrigeration Compressor Turbine No. 7 (12TC-1411)</t>
  </si>
  <si>
    <t>New9</t>
  </si>
  <si>
    <t>EQT 0061</t>
  </si>
  <si>
    <t>RCT8M - Refrigeration Compressor Turbine No. 8 (12TC-1421)</t>
  </si>
  <si>
    <t>New10</t>
  </si>
  <si>
    <t>EQT 0062 and EQT 0063</t>
  </si>
  <si>
    <t>RCT9AE - Refrigeration Compressor Turbine No. 9 - Stack A (12TC-1511) and RCT9BE - Refrigeration Compressor Turbine No. 9 - Stack B (12TC-1511)</t>
  </si>
  <si>
    <t>New11 and New12</t>
  </si>
  <si>
    <t>EQT 0064 and EQT 0065</t>
  </si>
  <si>
    <t>RCTlOAE - Refrigeration Compressor Turbine No. 10 - Stack A (12TC-1521) and RCTlOBE - Refrigeration Compressor Turbine No. 10 - Stack B (12TC-1521)</t>
  </si>
  <si>
    <t>New13 and New14</t>
  </si>
  <si>
    <t>EQT 0066</t>
  </si>
  <si>
    <t>RCT11P - Refrigeration Compressor Turbine No. 11(12TC-1611)</t>
  </si>
  <si>
    <t>New15</t>
  </si>
  <si>
    <t>EQT 0067</t>
  </si>
  <si>
    <t>RCT12P - Refrigeration Compressor Turbine No. 12 (12TC-1621)</t>
  </si>
  <si>
    <t>New16</t>
  </si>
  <si>
    <t>EQT 0068</t>
  </si>
  <si>
    <t>RCT13M - Refrigeration Compressor Turbine No. 13 (23TC-1411)</t>
  </si>
  <si>
    <t>New17</t>
  </si>
  <si>
    <t>EQT 0069</t>
  </si>
  <si>
    <t>RCT14M - Refrigeration Compressor Turbine No. 14 (23TC-1421)</t>
  </si>
  <si>
    <t>New18</t>
  </si>
  <si>
    <t>EQT 0070 and EQT 0071</t>
  </si>
  <si>
    <t>RCT15AE - Refrigeration Compressor Turbine No. 15 - Stack A (23TC-1511) and RCT15BE - Refrigeration Compressor Turbine No. 15 - Stack B (23TC-1511)</t>
  </si>
  <si>
    <t>New19 and New20</t>
  </si>
  <si>
    <t>EQT 0072 and EQT 0073</t>
  </si>
  <si>
    <t>RCT16AE - Refrigeration Compressor Turbine No. 16 - Stack A (23TC-1521) and RCT16BE - Refrigeration Compressor Turbine No. 16 - Stack B (23TC-1521)</t>
  </si>
  <si>
    <t>New21 and New22</t>
  </si>
  <si>
    <t>EQT 0074</t>
  </si>
  <si>
    <t>RCT17P - Refrigeration Compressor Turbine No. 17 (23TC-1611)</t>
  </si>
  <si>
    <t>New23</t>
  </si>
  <si>
    <t>EQT 0075</t>
  </si>
  <si>
    <t>RCT18P - Refrigeration Compressor Turbine No.18 (23TC-1621)</t>
  </si>
  <si>
    <t>New24</t>
  </si>
  <si>
    <t>EQT 0076</t>
  </si>
  <si>
    <t>RCT19M - Refrigeration Compressor Turbine No. 19 (24TC-1411)</t>
  </si>
  <si>
    <t>New25</t>
  </si>
  <si>
    <t>EQT 0077</t>
  </si>
  <si>
    <t>RCT20M - Refrigeration Compressor Turbine No. 20 (24TC-1421)</t>
  </si>
  <si>
    <t>New26</t>
  </si>
  <si>
    <t>EQT 0078 and EQT 0079</t>
  </si>
  <si>
    <t>RCT21AE - Refrigeration Compressor Turbine No. 21- Stack A (24TC-1511) and RCT21BE - Refrigeration Compressor Turbine No. 21- Stack B (24TC-1511)</t>
  </si>
  <si>
    <t>New27 and New28</t>
  </si>
  <si>
    <t>EQT 0080 and EQT 0081</t>
  </si>
  <si>
    <t>RCT22AE - Refrigeration Compressor Turbine No. 22 - Stack A (24TC-1521) and RCT22BE - Refrigeration Compressor Turbine No. 22 - Stack B (24TC-1521)</t>
  </si>
  <si>
    <t>New29 and New30</t>
  </si>
  <si>
    <t>EQT 0082</t>
  </si>
  <si>
    <t>RCT23P - Refrigeration Compressor Turbine No. 23 (24TC-1611)</t>
  </si>
  <si>
    <t>New31</t>
  </si>
  <si>
    <t>EQT 0083</t>
  </si>
  <si>
    <t>RCT24P - Refrigeration Compressor Turbine No. 24 (24TC-1621)</t>
  </si>
  <si>
    <t>New32</t>
  </si>
  <si>
    <t>EQT 0084</t>
  </si>
  <si>
    <t>GTS - Natural Gas-Fired Generator Turbine No. 5 (G101E)</t>
  </si>
  <si>
    <t>New33</t>
  </si>
  <si>
    <t>EQT 0085</t>
  </si>
  <si>
    <t>GTG - Natural Gas-Fired Generator Turbine No. 6 (G101F)</t>
  </si>
  <si>
    <t>New34</t>
  </si>
  <si>
    <t>2096011</t>
  </si>
  <si>
    <t>43069213_&amp;_86402713</t>
  </si>
  <si>
    <t>GAS TURBINE_&amp;_GAS TURBINE</t>
  </si>
  <si>
    <t>53651514_&amp;_116634314</t>
  </si>
  <si>
    <t>GAS TURBINE_&amp;_TURBINE-COGEN NAT. GAS</t>
  </si>
  <si>
    <t>20100201_&amp;_20200203</t>
  </si>
  <si>
    <t>Internal Combustion Engines Electric Generation Natural Gas Turbine_&amp;_Internal Combustion Engines Industrial Natural Gas Turbine: Cogeneration</t>
  </si>
  <si>
    <t>SALINAS RIVER COGENERATION COM</t>
  </si>
  <si>
    <t>Monterey County</t>
  </si>
  <si>
    <t>SARGENT CANYON ROAD</t>
  </si>
  <si>
    <t>SAN ARDO</t>
  </si>
  <si>
    <t>93450</t>
  </si>
  <si>
    <t>10318511</t>
  </si>
  <si>
    <t>77890713</t>
  </si>
  <si>
    <t>BESS1</t>
  </si>
  <si>
    <t>GT (D42), SCR (C48), STACK (S47)</t>
  </si>
  <si>
    <t>115558714</t>
  </si>
  <si>
    <t>ELECTRIC POWER GENERATION</t>
  </si>
  <si>
    <t>POMONA POWER GENERATION LLC</t>
  </si>
  <si>
    <t>1507  MOUNT VERNON AVE</t>
  </si>
  <si>
    <t>POMONA</t>
  </si>
  <si>
    <t>91768</t>
  </si>
  <si>
    <t>43068913</t>
  </si>
  <si>
    <t>53651214</t>
  </si>
  <si>
    <t>SARGENT CANYON COGENERATION C</t>
  </si>
  <si>
    <t>8468011</t>
  </si>
  <si>
    <t>Cogeneration Turbine</t>
  </si>
  <si>
    <t>Sasol Chemicals (USA) LLC - Lake Charles Chemical Complex</t>
  </si>
  <si>
    <t>Calcasieu Parish</t>
  </si>
  <si>
    <t>2201 Old Spanish Trail</t>
  </si>
  <si>
    <t>Westlake</t>
  </si>
  <si>
    <t>70669</t>
  </si>
  <si>
    <t>One combined-cycle natural gas fired turbine</t>
  </si>
  <si>
    <t>7HA.02</t>
  </si>
  <si>
    <t>Dry Low NOx, Water Injection, SCR, Oxidation Catalyst</t>
  </si>
  <si>
    <t>Sewaren Generating Station</t>
  </si>
  <si>
    <t>751 CLIFF ROAD</t>
  </si>
  <si>
    <t>SEWAREN</t>
  </si>
  <si>
    <t>07077-1439</t>
  </si>
  <si>
    <t>7048611</t>
  </si>
  <si>
    <t>120486013</t>
  </si>
  <si>
    <t>39 / Cotur1 - Cogeneration Steam Turbine A</t>
  </si>
  <si>
    <t>172110314</t>
  </si>
  <si>
    <t>COTUR1 - Cogen St Turbine 1</t>
  </si>
  <si>
    <t>Shute Creek Treating Facility</t>
  </si>
  <si>
    <t>14,22N,112W</t>
  </si>
  <si>
    <t>Lincoln</t>
  </si>
  <si>
    <t>83101</t>
  </si>
  <si>
    <t>120486113</t>
  </si>
  <si>
    <t>40 / Cotur2 - Cogeneration Steam Turbine B</t>
  </si>
  <si>
    <t>172110414</t>
  </si>
  <si>
    <t>COTUR2 - Cogen St Turbine 2</t>
  </si>
  <si>
    <t>120486213</t>
  </si>
  <si>
    <t>41 / Cotur3 - Cogeneration Steam Turbine C</t>
  </si>
  <si>
    <t>172110514</t>
  </si>
  <si>
    <t>COTUR3 - Cogen St Turbine 3</t>
  </si>
  <si>
    <t>120486613</t>
  </si>
  <si>
    <t>12 / G5701A - Gas Turbine Emergency Generator A</t>
  </si>
  <si>
    <t>172110914</t>
  </si>
  <si>
    <t>G5701A - Gas Turbine Emergency Generator A</t>
  </si>
  <si>
    <t>120486713</t>
  </si>
  <si>
    <t>13 / G5701B - Gas Turbine Emergency Generator B</t>
  </si>
  <si>
    <t>172111014</t>
  </si>
  <si>
    <t>G5701B - Gas Turbine Emergency Generator B</t>
  </si>
  <si>
    <t>120487613</t>
  </si>
  <si>
    <t>Gas Turbine Backup Generator C (G5701C)</t>
  </si>
  <si>
    <t>172111914</t>
  </si>
  <si>
    <t>Gas Turbine Backup Generator C</t>
  </si>
  <si>
    <t>This turbine is not in the permit</t>
  </si>
  <si>
    <t>642511</t>
  </si>
  <si>
    <t>99531713</t>
  </si>
  <si>
    <t>Cogeneration Facility Turbine and duct burner</t>
  </si>
  <si>
    <t>140178914_&amp;_140179014</t>
  </si>
  <si>
    <t>Cogeneration Facility Turbine and duct burner_&amp;_Cogeneration Facility Turbine and duct burner</t>
  </si>
  <si>
    <t>SIKORSKY AIRCRAFT - STRATFORD</t>
  </si>
  <si>
    <t>Fairfield County</t>
  </si>
  <si>
    <t>6900 MAIN ST</t>
  </si>
  <si>
    <t>STRATFORD</t>
  </si>
  <si>
    <t>06614-1378</t>
  </si>
  <si>
    <t>2334811</t>
  </si>
  <si>
    <t>39685613</t>
  </si>
  <si>
    <t>IC TURBINE COMPRESS</t>
  </si>
  <si>
    <t>54772314</t>
  </si>
  <si>
    <t>IC TURBINE - COMPRESSOR</t>
  </si>
  <si>
    <t>SOUTHERN CALIFORNIA GAS CO</t>
  </si>
  <si>
    <t>RANCHO AND KOALA ROAD</t>
  </si>
  <si>
    <t>ADELANTO</t>
  </si>
  <si>
    <t>92301</t>
  </si>
  <si>
    <t>1521211</t>
  </si>
  <si>
    <t>44805513</t>
  </si>
  <si>
    <t>IC TUBINE - COMPRESS</t>
  </si>
  <si>
    <t>54729114</t>
  </si>
  <si>
    <t>ICE TURBINE - COMPRESSOR</t>
  </si>
  <si>
    <t>KELBAKER ROAD</t>
  </si>
  <si>
    <t>KELSO</t>
  </si>
  <si>
    <t>92351</t>
  </si>
  <si>
    <t>7371111</t>
  </si>
  <si>
    <t>ID B011/12401</t>
  </si>
  <si>
    <t>Unit B011 - Solar Mars 100-15002S3 Natural gas-fired turbine, 15,000 hp</t>
  </si>
  <si>
    <t>Natural gas-fired turbine</t>
  </si>
  <si>
    <t>Mars 100</t>
  </si>
  <si>
    <t>Updated per section 114 response. Also, according to letter accompanying section 114 response, there is only one turbine at this facility; Unit B009 became B011 following an uprate.</t>
  </si>
  <si>
    <t>Texas Eastern Transmission LP - Somerset (0664000100)</t>
  </si>
  <si>
    <t>Perry County</t>
  </si>
  <si>
    <t>1895 Big Inch Road</t>
  </si>
  <si>
    <t>Somerset</t>
  </si>
  <si>
    <t>43783-0000</t>
  </si>
  <si>
    <t>6993011</t>
  </si>
  <si>
    <t>14910513</t>
  </si>
  <si>
    <t>AA-002</t>
  </si>
  <si>
    <t>27218014</t>
  </si>
  <si>
    <t>185,000KW NG/DO TURBINE</t>
  </si>
  <si>
    <t>KW</t>
  </si>
  <si>
    <t>SOUTH MISSISSIPPI ELECTRIC POWER ASSOCIATION, BATESVILLE GENERATING STATION</t>
  </si>
  <si>
    <t>Panola County</t>
  </si>
  <si>
    <t>200 Industrial Drive</t>
  </si>
  <si>
    <t>Batesville</t>
  </si>
  <si>
    <t>38606</t>
  </si>
  <si>
    <t>14910613</t>
  </si>
  <si>
    <t>27217914</t>
  </si>
  <si>
    <t>14911013</t>
  </si>
  <si>
    <t>AA-001</t>
  </si>
  <si>
    <t>27217514</t>
  </si>
  <si>
    <t>185000KW NG/DO TURBINE</t>
  </si>
  <si>
    <t>923211</t>
  </si>
  <si>
    <t>48125813</t>
  </si>
  <si>
    <t>1200 HP Solar Saturn Turbine (4165-C-10)</t>
  </si>
  <si>
    <t>61279114</t>
  </si>
  <si>
    <t>Saturn 10-1302</t>
  </si>
  <si>
    <t>pre-1970</t>
  </si>
  <si>
    <t>Updated per 7/6/22 email from Kinder Morgan</t>
  </si>
  <si>
    <t>Southern Natural Gas</t>
  </si>
  <si>
    <t>AL</t>
  </si>
  <si>
    <t>Calhoun County</t>
  </si>
  <si>
    <t>Hwy 79 E</t>
  </si>
  <si>
    <t>Anniston</t>
  </si>
  <si>
    <t>36201</t>
  </si>
  <si>
    <t>15028311</t>
  </si>
  <si>
    <t>91734613</t>
  </si>
  <si>
    <t>Combustion Turbine 1A</t>
  </si>
  <si>
    <t>125008214</t>
  </si>
  <si>
    <t>Burning #2 Diesel</t>
  </si>
  <si>
    <t>501AA</t>
  </si>
  <si>
    <t>Southern Nuclear - Allen B. Wilson Plant</t>
  </si>
  <si>
    <t>Burke County</t>
  </si>
  <si>
    <t>8803 River Road</t>
  </si>
  <si>
    <t>Waynesboro</t>
  </si>
  <si>
    <t>30830</t>
  </si>
  <si>
    <t>91734713</t>
  </si>
  <si>
    <t>1B</t>
  </si>
  <si>
    <t>Combustion Turbine 1B</t>
  </si>
  <si>
    <t>125008314</t>
  </si>
  <si>
    <t>91734813</t>
  </si>
  <si>
    <t>1C</t>
  </si>
  <si>
    <t>Combustion Turbine 1C</t>
  </si>
  <si>
    <t>125008414</t>
  </si>
  <si>
    <t>91734913</t>
  </si>
  <si>
    <t>1D</t>
  </si>
  <si>
    <t>Combustion Turbine 1D</t>
  </si>
  <si>
    <t>125008514</t>
  </si>
  <si>
    <t>91735013</t>
  </si>
  <si>
    <t>1E</t>
  </si>
  <si>
    <t>Combustion Turbine 1E</t>
  </si>
  <si>
    <t>125008614</t>
  </si>
  <si>
    <t>91735113</t>
  </si>
  <si>
    <t>1F</t>
  </si>
  <si>
    <t>Combustion Turbine 1F</t>
  </si>
  <si>
    <t>125008714</t>
  </si>
  <si>
    <t>3508511</t>
  </si>
  <si>
    <t>36727713</t>
  </si>
  <si>
    <t>5  TURBINE #21  20200201 (EU-T1)</t>
  </si>
  <si>
    <t>38586214</t>
  </si>
  <si>
    <t>3889HP  21 SOLAR (16513)</t>
  </si>
  <si>
    <t>Centaur 40-T4700</t>
  </si>
  <si>
    <t>Southern Star Central - Hugoton Station</t>
  </si>
  <si>
    <t>Grant County</t>
  </si>
  <si>
    <t>S3-T29S-R35W</t>
  </si>
  <si>
    <t>HUGOTON STA.</t>
  </si>
  <si>
    <t>67870</t>
  </si>
  <si>
    <t>36727813</t>
  </si>
  <si>
    <t>8  GEN #7 TURB 20200201 (EU-GEN2)</t>
  </si>
  <si>
    <t>38586114</t>
  </si>
  <si>
    <t>1100HP SOLAR TURBINE</t>
  </si>
  <si>
    <t>36727913</t>
  </si>
  <si>
    <t>4 TURBINE #20  20200201 (EU-T2)</t>
  </si>
  <si>
    <t>38586014</t>
  </si>
  <si>
    <t>3889HP  20 SOLAR (16515)</t>
  </si>
  <si>
    <t>36728013</t>
  </si>
  <si>
    <t>9 GEN #8 TURB 20200201 (EU-GEN3)</t>
  </si>
  <si>
    <t>38585914</t>
  </si>
  <si>
    <t>36728113</t>
  </si>
  <si>
    <t>6  TURBINE #22  20200201 (EU-T3)</t>
  </si>
  <si>
    <t>38585814</t>
  </si>
  <si>
    <t>4511HP 22 SOLAR (16514)</t>
  </si>
  <si>
    <t>Centaur 50-T5500</t>
  </si>
  <si>
    <t>12806111</t>
  </si>
  <si>
    <t>67678013</t>
  </si>
  <si>
    <t>COMBUSTION TURBINE GENERATOR #1</t>
  </si>
  <si>
    <t>93390214_&amp;_93390114</t>
  </si>
  <si>
    <t>COMBUSTION TURBINE FUEL NATL GAS_&amp;_COMBUSTION TURBINE FUEL #2 FUEL OIL</t>
  </si>
  <si>
    <t>CEDAR FALLS MUNICIPAL ELECTRIC UTILITY - CTS</t>
  </si>
  <si>
    <t>Black Hawk County</t>
  </si>
  <si>
    <t>2506 W 27TH ST</t>
  </si>
  <si>
    <t>CEDAR FALLS</t>
  </si>
  <si>
    <t>50613</t>
  </si>
  <si>
    <t>CEDAR FALLS MUNICIPAL ELECTRIC UTILITY</t>
  </si>
  <si>
    <t>110031117388</t>
  </si>
  <si>
    <t>67678313</t>
  </si>
  <si>
    <t>COMBUSTION TURBINE GENERATOR #2 (CTG No. 2)</t>
  </si>
  <si>
    <t>93390614_&amp;_93390514</t>
  </si>
  <si>
    <t>COMBUSTION TURBINE GENERATOR--NATURAL GAS_&amp;_COMBUSTION TURBINE GENERATOR--FUEL OIL</t>
  </si>
  <si>
    <t>3945411</t>
  </si>
  <si>
    <t>35565913</t>
  </si>
  <si>
    <t>COGEN/TURBINE #3</t>
  </si>
  <si>
    <t>58343314</t>
  </si>
  <si>
    <t>SYCAMORE COGENERATION CO</t>
  </si>
  <si>
    <t>Bakersfield</t>
  </si>
  <si>
    <t>35566013</t>
  </si>
  <si>
    <t>COGEN/TURBINE #4</t>
  </si>
  <si>
    <t>58343214</t>
  </si>
  <si>
    <t>35566313</t>
  </si>
  <si>
    <t>COGEN/TURBINE #1</t>
  </si>
  <si>
    <t>58342914</t>
  </si>
  <si>
    <t>75 MW NG COGENERATION TURBINE - UNIT #1</t>
  </si>
  <si>
    <t>35566413</t>
  </si>
  <si>
    <t>COGEN/TURBINE #2</t>
  </si>
  <si>
    <t>58465414</t>
  </si>
  <si>
    <t>75 MW NG COGENERATION TURBINE - UNIT #2</t>
  </si>
  <si>
    <t>8185111</t>
  </si>
  <si>
    <t>5369513</t>
  </si>
  <si>
    <t>16061914</t>
  </si>
  <si>
    <t>Turbine: NatGas</t>
  </si>
  <si>
    <t>Constructed in 1981</t>
  </si>
  <si>
    <t>VERDIGRIS PLT</t>
  </si>
  <si>
    <t>Rogers County</t>
  </si>
  <si>
    <t>6606 EAST 540 RD</t>
  </si>
  <si>
    <t>CLAREMORE</t>
  </si>
  <si>
    <t>74019-2534</t>
  </si>
  <si>
    <t>6480811</t>
  </si>
  <si>
    <t>19435513</t>
  </si>
  <si>
    <t>ALKYLATION PLANT GAS TURBINE 177</t>
  </si>
  <si>
    <t>59642914</t>
  </si>
  <si>
    <t>TESORO REFINING &amp; MARKETING COMPANY LLC</t>
  </si>
  <si>
    <t>150 SOLANO WAY</t>
  </si>
  <si>
    <t>7558611</t>
  </si>
  <si>
    <t>72020313</t>
  </si>
  <si>
    <t>Cogen East - HRSG - Combined G</t>
  </si>
  <si>
    <t>99755414_&amp;_147017014</t>
  </si>
  <si>
    <t>Tesoro Refining and Marketing: Salt Lake City Refinery</t>
  </si>
  <si>
    <t>UT</t>
  </si>
  <si>
    <t>Salt Lake County</t>
  </si>
  <si>
    <t>474 West 900 North</t>
  </si>
  <si>
    <t>Salt Lake City</t>
  </si>
  <si>
    <t>84103</t>
  </si>
  <si>
    <t>72020513</t>
  </si>
  <si>
    <t>Cogen West - HRSG - Combined G</t>
  </si>
  <si>
    <t>99755614_&amp;_147017114</t>
  </si>
  <si>
    <t>5929211</t>
  </si>
  <si>
    <t>94777613</t>
  </si>
  <si>
    <t>COMB. TURBINE #3, Allison 501-KCS; 4400 bhp</t>
  </si>
  <si>
    <t>129784714</t>
  </si>
  <si>
    <t>COMP TURBINE #3 ALLISON</t>
  </si>
  <si>
    <t>501-KC5</t>
  </si>
  <si>
    <t>Constructed in 1990</t>
  </si>
  <si>
    <t>Texas Gas Transmission LLC - Calvert City Compressor</t>
  </si>
  <si>
    <t>93 Texas Gas Ln</t>
  </si>
  <si>
    <t>Benton</t>
  </si>
  <si>
    <t>42025</t>
  </si>
  <si>
    <t>94777713</t>
  </si>
  <si>
    <t>COMB. TURBINE #4, Solar Mars T- 14000, 12000 bhp</t>
  </si>
  <si>
    <t>129784814</t>
  </si>
  <si>
    <t>COMP TURBINE #4 SOLAR</t>
  </si>
  <si>
    <t>Mars T-14000</t>
  </si>
  <si>
    <t>94777813</t>
  </si>
  <si>
    <t>COMB. TURBINE #2 Allison 501-KCS; 4400 bhp</t>
  </si>
  <si>
    <t>129784914</t>
  </si>
  <si>
    <t>COMP TURBINE #2 ALLISON</t>
  </si>
  <si>
    <t>5868411</t>
  </si>
  <si>
    <t>24267613</t>
  </si>
  <si>
    <t>39305314</t>
  </si>
  <si>
    <t>COMPRESSOR TURBINE #3 GE</t>
  </si>
  <si>
    <t>M3122R</t>
  </si>
  <si>
    <t>Constructed in 1993</t>
  </si>
  <si>
    <t>Texas Gas Trans LLC</t>
  </si>
  <si>
    <t>Breckinridge County</t>
  </si>
  <si>
    <t>2332 US 60 W</t>
  </si>
  <si>
    <t>Hardinsburg</t>
  </si>
  <si>
    <t>40143</t>
  </si>
  <si>
    <t>24267713</t>
  </si>
  <si>
    <t>COMPRESSOR TURBINE #5</t>
  </si>
  <si>
    <t>39305214</t>
  </si>
  <si>
    <t>Mars T15000S</t>
  </si>
  <si>
    <t>Constructed in 1999</t>
  </si>
  <si>
    <t>94780713</t>
  </si>
  <si>
    <t>129789014</t>
  </si>
  <si>
    <t>Low NOx design</t>
  </si>
  <si>
    <t>Construction proposed in mid 2016</t>
  </si>
  <si>
    <t>6099111</t>
  </si>
  <si>
    <t>94776213</t>
  </si>
  <si>
    <t>GE M3122R; 12090 bhp</t>
  </si>
  <si>
    <t>129783314</t>
  </si>
  <si>
    <t>COMPRESSOR TURBINE #2 GE</t>
  </si>
  <si>
    <t>Texas Gas Transmission LLC - Slaughters Compressor</t>
  </si>
  <si>
    <t>Webster County</t>
  </si>
  <si>
    <t>3562 KY 1405</t>
  </si>
  <si>
    <t>Slaughters</t>
  </si>
  <si>
    <t>42456</t>
  </si>
  <si>
    <t>94776613</t>
  </si>
  <si>
    <t>Solar Mars 100-T11500005; 15002 bhp</t>
  </si>
  <si>
    <t>129783714</t>
  </si>
  <si>
    <t>9612411</t>
  </si>
  <si>
    <t>67631713</t>
  </si>
  <si>
    <t>Solar 14,491 bhp NG stationary turbine, model Mars 100-T-15000S, EP E22</t>
  </si>
  <si>
    <t>93327514</t>
  </si>
  <si>
    <t>Solar 14,491 bhp NG stationary turbine, model Mars 100-T-15000S</t>
  </si>
  <si>
    <t>Installed July 2005</t>
  </si>
  <si>
    <t>Texas Gas Transmission Co.</t>
  </si>
  <si>
    <t>10327 GASLIGHT WAY</t>
  </si>
  <si>
    <t>40299-2587</t>
  </si>
  <si>
    <t>6115511</t>
  </si>
  <si>
    <t>80100413</t>
  </si>
  <si>
    <t>TB01, Compressor Turbine No. 1</t>
  </si>
  <si>
    <t>103423914</t>
  </si>
  <si>
    <t>Compressor Turbine-TB01</t>
  </si>
  <si>
    <t>Texas Gas Transmission LLC - Haughton Compressor Station</t>
  </si>
  <si>
    <t>Bossier Parish</t>
  </si>
  <si>
    <t>6172 Hwy 157 S</t>
  </si>
  <si>
    <t>Haughton</t>
  </si>
  <si>
    <t>71037</t>
  </si>
  <si>
    <t>6320811</t>
  </si>
  <si>
    <t>16386113</t>
  </si>
  <si>
    <t>AA-009</t>
  </si>
  <si>
    <t>25291314</t>
  </si>
  <si>
    <t>14050/12090 HP NG TURBINE</t>
  </si>
  <si>
    <t>Regenerative Cycle</t>
  </si>
  <si>
    <t>Texas Gas Transmission LLC, Clarksdale Compressor Station</t>
  </si>
  <si>
    <t>Coahoma County</t>
  </si>
  <si>
    <t>3305 US Highway 61 South</t>
  </si>
  <si>
    <t>Clarksdale</t>
  </si>
  <si>
    <t>38614</t>
  </si>
  <si>
    <t>16386313</t>
  </si>
  <si>
    <t>AA-008</t>
  </si>
  <si>
    <t>25291114</t>
  </si>
  <si>
    <t>14300/12000 HP NG TURBINE</t>
  </si>
  <si>
    <t>GG3C-4</t>
  </si>
  <si>
    <t>7083611</t>
  </si>
  <si>
    <t>14486713</t>
  </si>
  <si>
    <t>24887014</t>
  </si>
  <si>
    <t>30.79MMBTU NG TURBINE</t>
  </si>
  <si>
    <t>Texas Gas Transmission LLC, Greenville Compressor Station</t>
  </si>
  <si>
    <t>Washington County</t>
  </si>
  <si>
    <t>1012 South Beauchamp Street</t>
  </si>
  <si>
    <t>Greenville</t>
  </si>
  <si>
    <t>38701</t>
  </si>
  <si>
    <t>14486813</t>
  </si>
  <si>
    <t>AA-020</t>
  </si>
  <si>
    <t>24886914</t>
  </si>
  <si>
    <t>112.35MMBTU NG TURBINE</t>
  </si>
  <si>
    <t>T15000S</t>
  </si>
  <si>
    <t>7183811</t>
  </si>
  <si>
    <t>14324713</t>
  </si>
  <si>
    <t>24819114</t>
  </si>
  <si>
    <t>14KHP NG COMP TURBINE</t>
  </si>
  <si>
    <t>Texas Gas Transmission LLC, Lake Cormorant Compressor Station</t>
  </si>
  <si>
    <t>DeSoto County</t>
  </si>
  <si>
    <t>2672 Wilson Mill Road</t>
  </si>
  <si>
    <t>Lake Cormorant</t>
  </si>
  <si>
    <t>38641</t>
  </si>
  <si>
    <t>14324813</t>
  </si>
  <si>
    <t>AA-027</t>
  </si>
  <si>
    <t>24819014</t>
  </si>
  <si>
    <t>10KHP SC NGF COMP TURBINE</t>
  </si>
  <si>
    <t>5787411</t>
  </si>
  <si>
    <t>106-D-01</t>
  </si>
  <si>
    <t>Compressor Turbine #1 Emission Unit 41</t>
  </si>
  <si>
    <t>100-16000SA CS/MD</t>
  </si>
  <si>
    <t>Lean Premix (SoLoNOx)</t>
  </si>
  <si>
    <t>2016</t>
  </si>
  <si>
    <t>TN Gas Pipeline Co LLC - Station 106</t>
  </si>
  <si>
    <t>10205 Winchester Rd</t>
  </si>
  <si>
    <t>Clay City</t>
  </si>
  <si>
    <t>40312</t>
  </si>
  <si>
    <t>106-D-02</t>
  </si>
  <si>
    <t>Compressor Turbine #2 Emission Unit 42</t>
  </si>
  <si>
    <t>8035411</t>
  </si>
  <si>
    <t>245-C-01</t>
  </si>
  <si>
    <t>Solar Taurus 70 Natural Gas Turbine</t>
  </si>
  <si>
    <t>Taurus 70-10302SA CS/MD</t>
  </si>
  <si>
    <t>TGP COMPRESSOR STATION 245 (West Winfield)</t>
  </si>
  <si>
    <t>NY</t>
  </si>
  <si>
    <t>Herkimer County</t>
  </si>
  <si>
    <t>457 BURROWS RD</t>
  </si>
  <si>
    <t>WEST WINFIELD</t>
  </si>
  <si>
    <t>13491</t>
  </si>
  <si>
    <t>5113911</t>
  </si>
  <si>
    <t>59150813</t>
  </si>
  <si>
    <t>GT-102-01 - TURBINE, NATURAL GAS</t>
  </si>
  <si>
    <t>87856914</t>
  </si>
  <si>
    <t>Alstom</t>
  </si>
  <si>
    <t>Tornado</t>
  </si>
  <si>
    <t>Installed 2004</t>
  </si>
  <si>
    <t>THE BOEING COMPANY-ST. LOUIS</t>
  </si>
  <si>
    <t>LINDBERGH &amp; MCDONNELL BLVD</t>
  </si>
  <si>
    <t>63145</t>
  </si>
  <si>
    <t>5173111</t>
  </si>
  <si>
    <t>80987213</t>
  </si>
  <si>
    <t>50-10 - Solar Taurus 70-10302S Lean Pre-Mix Gas Turbine</t>
  </si>
  <si>
    <t>104418514</t>
  </si>
  <si>
    <t>TURBINE-NATURAL GAS: LEAN PRE-MIX (EQT007)</t>
  </si>
  <si>
    <t>Transcontinental Gas Pipe Line Co LLC (TRANSCO) - Transco Compressor Station 50</t>
  </si>
  <si>
    <t>Evangeline Parish</t>
  </si>
  <si>
    <t>2959 Veterans Memorial Hwy</t>
  </si>
  <si>
    <t>Eunice</t>
  </si>
  <si>
    <t>70535</t>
  </si>
  <si>
    <t>1041811</t>
  </si>
  <si>
    <t>47324413</t>
  </si>
  <si>
    <t>4,220 Hp NSPS Turbine-Unit 16</t>
  </si>
  <si>
    <t>61209314</t>
  </si>
  <si>
    <t>Transcontinental Gas Pipe Line Company, LLC</t>
  </si>
  <si>
    <t>Marengo County</t>
  </si>
  <si>
    <t>Hwy 69</t>
  </si>
  <si>
    <t>36782</t>
  </si>
  <si>
    <t>47324713</t>
  </si>
  <si>
    <t>16,793 Hp NSPS Turbine w/SoLoNOx-Unit 18</t>
  </si>
  <si>
    <t>61209014</t>
  </si>
  <si>
    <t>91077113</t>
  </si>
  <si>
    <t>17,239 Hp Solar NSPS Turbine-Unit 17</t>
  </si>
  <si>
    <t>123543414</t>
  </si>
  <si>
    <t>Mars 100-16000S</t>
  </si>
  <si>
    <t>2653511</t>
  </si>
  <si>
    <t>41059013</t>
  </si>
  <si>
    <t>Mainline Unit 16Solar Centaur Turbine</t>
  </si>
  <si>
    <t>46639414</t>
  </si>
  <si>
    <t>Mainline Unit 16</t>
  </si>
  <si>
    <t>Transcontinental Gas Pipe Line Company, LLC - Compressor Station 120</t>
  </si>
  <si>
    <t>683 Valley Hill Rd.</t>
  </si>
  <si>
    <t>Stockbridge</t>
  </si>
  <si>
    <t>30281</t>
  </si>
  <si>
    <t>2803411</t>
  </si>
  <si>
    <t>108745813</t>
  </si>
  <si>
    <t>Mainline unit 17 Solar Centaur 40-4500S</t>
  </si>
  <si>
    <t>153972114</t>
  </si>
  <si>
    <t>Mainline Unit 17 T2</t>
  </si>
  <si>
    <t>Centaur 40-4500S</t>
  </si>
  <si>
    <t>Transcontinental Gas Pipe Line Company, LLC - Compressor Station 130</t>
  </si>
  <si>
    <t>Madison County</t>
  </si>
  <si>
    <t>117 Winns Lake Road</t>
  </si>
  <si>
    <t>Comer</t>
  </si>
  <si>
    <t>30629</t>
  </si>
  <si>
    <t>41137013</t>
  </si>
  <si>
    <t>Mainline Unit 18 - Solar Mars Turbine</t>
  </si>
  <si>
    <t>46545914</t>
  </si>
  <si>
    <t>Mainline Unit 18</t>
  </si>
  <si>
    <t>Installed in 1990</t>
  </si>
  <si>
    <t>8297811</t>
  </si>
  <si>
    <t>179913</t>
  </si>
  <si>
    <t>One natural gas-fired dry low NOx combustion turbine (rated at 14,060 hp output and 107.9 million Bt</t>
  </si>
  <si>
    <t>18881314</t>
  </si>
  <si>
    <t>natural gas-fired turbine (Solar Mars Model; 14,060 Horsepower, 10,510 Kilowatts, or 107.9 million Btu per hour)</t>
  </si>
  <si>
    <t>Transcontinental Gas Pipe Line Company, LLC - Station 150</t>
  </si>
  <si>
    <t>Iredell County</t>
  </si>
  <si>
    <t>236 Transco Road</t>
  </si>
  <si>
    <t>Mooresville</t>
  </si>
  <si>
    <t>28115</t>
  </si>
  <si>
    <t>8492911</t>
  </si>
  <si>
    <t>73952813</t>
  </si>
  <si>
    <t>One natural gas-fired dry low NOx combustion turbine (rated at 15,000 maximum brake horsepower outpu</t>
  </si>
  <si>
    <t>101176414</t>
  </si>
  <si>
    <t>Natural gas-fired SoLoNOx combustion turbine, 15000 Hp, 122 MMBtu</t>
  </si>
  <si>
    <t>Transcontinental Gas Pipe Line Company, LLC - Station 160</t>
  </si>
  <si>
    <t>Rockingham County</t>
  </si>
  <si>
    <t>4300 NC 65</t>
  </si>
  <si>
    <t>Reidsville</t>
  </si>
  <si>
    <t>27320</t>
  </si>
  <si>
    <t>7035911</t>
  </si>
  <si>
    <t>14207313</t>
  </si>
  <si>
    <t>27419014</t>
  </si>
  <si>
    <t>53.2MMBTU NG COMP TURBINE</t>
  </si>
  <si>
    <t>Centaur Model H</t>
  </si>
  <si>
    <t>Transcontinental Gas Pipe Line Company, LLC, Station 80</t>
  </si>
  <si>
    <t>Jones County</t>
  </si>
  <si>
    <t>1666 Bonner Road</t>
  </si>
  <si>
    <t>Heidelberg</t>
  </si>
  <si>
    <t>39439</t>
  </si>
  <si>
    <t>14207913</t>
  </si>
  <si>
    <t>AA-023</t>
  </si>
  <si>
    <t>27418414</t>
  </si>
  <si>
    <t>125.1MMBTU NG COMP TURBIN</t>
  </si>
  <si>
    <t>5997311</t>
  </si>
  <si>
    <t>Solar Titan 250 Turbine</t>
  </si>
  <si>
    <t>Titan 250</t>
  </si>
  <si>
    <t>Transcontinental Gas Pipeline</t>
  </si>
  <si>
    <t>MD</t>
  </si>
  <si>
    <t>Howard County</t>
  </si>
  <si>
    <t>11910 Carroll Mill Rd</t>
  </si>
  <si>
    <t>Ellicott City</t>
  </si>
  <si>
    <t>21042</t>
  </si>
  <si>
    <t>5742811</t>
  </si>
  <si>
    <t>22615913</t>
  </si>
  <si>
    <t>GAS UNIT TURBINE (TC8)</t>
  </si>
  <si>
    <t>35307614</t>
  </si>
  <si>
    <t>Construction commenced in 2001</t>
  </si>
  <si>
    <t>Louisville Gas &amp; Electric Co - Trimble Co Generating Station</t>
  </si>
  <si>
    <t>Trimble County</t>
  </si>
  <si>
    <t>487 Corn Creek Rd</t>
  </si>
  <si>
    <t>Bedford</t>
  </si>
  <si>
    <t>40006</t>
  </si>
  <si>
    <t>22616013</t>
  </si>
  <si>
    <t>7</t>
  </si>
  <si>
    <t>GAS UNIT TURBINE (TC7)</t>
  </si>
  <si>
    <t>35307514</t>
  </si>
  <si>
    <t>22616113</t>
  </si>
  <si>
    <t>GAS UNIT TURBINE (TC6)</t>
  </si>
  <si>
    <t>35307414</t>
  </si>
  <si>
    <t>22616213</t>
  </si>
  <si>
    <t>GAS UNIT TURBINE (TC5)</t>
  </si>
  <si>
    <t>35307314</t>
  </si>
  <si>
    <t>22616913</t>
  </si>
  <si>
    <t>GAS UNIT TURBINE (TC10)</t>
  </si>
  <si>
    <t>35306014</t>
  </si>
  <si>
    <t>22617113</t>
  </si>
  <si>
    <t>GAS UNIT TURBINE (TC9)</t>
  </si>
  <si>
    <t>35305614</t>
  </si>
  <si>
    <t>7037511</t>
  </si>
  <si>
    <t>14197213</t>
  </si>
  <si>
    <t>AA-011</t>
  </si>
  <si>
    <t>24757414</t>
  </si>
  <si>
    <t>NG TURBINE 11100 HP</t>
  </si>
  <si>
    <t>Trunkline Gas Company, Shaw Compressor Station</t>
  </si>
  <si>
    <t>Bolivar County</t>
  </si>
  <si>
    <t>1069 Sand Pit Road</t>
  </si>
  <si>
    <t>Shaw</t>
  </si>
  <si>
    <t>38773</t>
  </si>
  <si>
    <t>900011</t>
  </si>
  <si>
    <t>67219013</t>
  </si>
  <si>
    <t>TPCT5A</t>
  </si>
  <si>
    <t>Unit 5A Combustion Turbine with HRSG (Fossil)</t>
  </si>
  <si>
    <t>92685014_&amp;_92685114</t>
  </si>
  <si>
    <t>_&amp;_SULFUR CONTENT  0.0015%. MAXIMUM HOURS OF OPERATION ON OIL: 500HR/YR</t>
  </si>
  <si>
    <t>PG7241(FA)</t>
  </si>
  <si>
    <t>Operation commenced in May 2007. Per 7/11/22 email from FPL, plan to reclassify this facility as an area source in 2022.</t>
  </si>
  <si>
    <t>FLORIDA POWER &amp; LIGHT (PTF)</t>
  </si>
  <si>
    <t>Miami-Dade County</t>
  </si>
  <si>
    <t>9700 SW 344 ST</t>
  </si>
  <si>
    <t>HOMESTEAD</t>
  </si>
  <si>
    <t>33035</t>
  </si>
  <si>
    <t>67219113</t>
  </si>
  <si>
    <t>TPCT5B</t>
  </si>
  <si>
    <t>Unit 5B Combustion Turbine with HRSG (Fossil)</t>
  </si>
  <si>
    <t>92685214_&amp;_92685314</t>
  </si>
  <si>
    <t>Based on 950 Btu/cf (LHV): ISO conditions and 8760 hr/yr operation._&amp;_0.0015 % S.  130 MMBTU/SCC unit. Based on 7.1 lb/gal; LHV = 18,300 BTU/lb.</t>
  </si>
  <si>
    <t>67219213</t>
  </si>
  <si>
    <t>TPCT5C</t>
  </si>
  <si>
    <t>Unit 5C Combustion Turbine with HRSG (Fossil)</t>
  </si>
  <si>
    <t>92685414_&amp;_92685514</t>
  </si>
  <si>
    <t>Based on 950 Btu/cf (LHV); ISO conditions and 8760 hr/yr operation._&amp;_130 MMBTU/SCC. Based on 7.1 lb/gal; LHV+ 18,300 BTU/lb ISO conditions, 500 hr</t>
  </si>
  <si>
    <t>67219313</t>
  </si>
  <si>
    <t>TPCT5D</t>
  </si>
  <si>
    <t>Unit 5D Combustion Turbine with HRSG (Fossil)</t>
  </si>
  <si>
    <t>92685614_&amp;_92685714</t>
  </si>
  <si>
    <t>Based on 950 Btu/cf; ISO condiitons and 8760 hrs of operation._&amp;_130 Btu/cf (LHV); ISO conditions and 8760 hr/yr operation.</t>
  </si>
  <si>
    <t>2257011</t>
  </si>
  <si>
    <t>119165013_&amp;_119169513_&amp;_119169613</t>
  </si>
  <si>
    <t>DIESEL(#2F.O.)-TESTINGTURBINE#2COGEN#2_&amp;_#2-N&amp;L BGAS TURBINE_&amp;_#2-NGAS TURBINE</t>
  </si>
  <si>
    <t>168469814_&amp;_168475014_&amp;_168475114</t>
  </si>
  <si>
    <t>CoGen No. 2: GE Turbine (NG, LFG, No. 2 Oil), with waste heat boiler</t>
  </si>
  <si>
    <t>20300202_&amp;_20300102_&amp;_20100801</t>
  </si>
  <si>
    <t>Internal Combustion Engines Commercial/Institutional Natural Gas Turbine_&amp;_Internal Combustion Engines Commercial/Institutional Distillate Oil (Diesel) Turbine_&amp;_Internal Combustion Engines Electric Generation Landfill Gas Turbine</t>
  </si>
  <si>
    <t>Natural Gas &amp; Distillate Oil &amp; Landfill Gas</t>
  </si>
  <si>
    <t>LM1600</t>
  </si>
  <si>
    <t>Water Injection, OxCat, SCR</t>
  </si>
  <si>
    <t>Air Pollution Control System for Cogen No. 2 lists CO OxCat and NOx SCR. Listed as separate unit in Title V.</t>
  </si>
  <si>
    <t>UNIVERSITY OF CALIFORNIA, LOS ANGELES</t>
  </si>
  <si>
    <t>405  HILGARD AVE</t>
  </si>
  <si>
    <t>LOS ANGELES</t>
  </si>
  <si>
    <t>90095</t>
  </si>
  <si>
    <t>LFG/DF NG/DF Oil</t>
  </si>
  <si>
    <t>119169313_&amp;_119169413</t>
  </si>
  <si>
    <t>#1-N&amp;L BGAS TURBINE_&amp;_#1-NGAS TURBINE</t>
  </si>
  <si>
    <t>168474814_&amp;_168474914</t>
  </si>
  <si>
    <t>CoGen No. 1: GE Turbine (NG, LFG, No. 2 Oil), with waste heat boiler</t>
  </si>
  <si>
    <t>3680411</t>
  </si>
  <si>
    <t>Landfill Gas Microturbine</t>
  </si>
  <si>
    <t>US ARMY RANGE FACILITY FOR FORT BENNING</t>
  </si>
  <si>
    <t>Chattahoochee County</t>
  </si>
  <si>
    <t>DEPARTMENT OF PUBLIC WORKS, MELOY HALL, BLDG 6</t>
  </si>
  <si>
    <t>Fort Benning</t>
  </si>
  <si>
    <t>31905</t>
  </si>
  <si>
    <t>5813511</t>
  </si>
  <si>
    <t>21480913</t>
  </si>
  <si>
    <t>COGENERATION/STEAM PLANT</t>
  </si>
  <si>
    <t>59749414</t>
  </si>
  <si>
    <t>U.S. BORAX</t>
  </si>
  <si>
    <t>14486 BORAX ROAD</t>
  </si>
  <si>
    <t>BORON</t>
  </si>
  <si>
    <t>93516</t>
  </si>
  <si>
    <t>14217311</t>
  </si>
  <si>
    <t>84726413</t>
  </si>
  <si>
    <t>COMBUSTION TURBINE GENERATOR GT-4901 (GA</t>
  </si>
  <si>
    <t>111309714_&amp;_111309814</t>
  </si>
  <si>
    <t>COMBUSTION TURBINE GENERATOR GT-4901 (GAS TURBINE # I)_&amp;_COMBUSTION TURBINE GENERATOR GT-4901 (GAS TURBINE # I)</t>
  </si>
  <si>
    <t>20200705_&amp;_20300203</t>
  </si>
  <si>
    <t>Internal Combustion Engines Industrial Process Gas Refinery Gas: Turbine_&amp;_Internal Combustion Engines Commercial/Institutional Natural Gas Turbine: Cogeneration</t>
  </si>
  <si>
    <t>VALERO REFINING COMPANY - CALIFORNIA</t>
  </si>
  <si>
    <t>Solano County</t>
  </si>
  <si>
    <t>3400 E 2ND STREET</t>
  </si>
  <si>
    <t>BENICIA</t>
  </si>
  <si>
    <t>94510</t>
  </si>
  <si>
    <t>84745013</t>
  </si>
  <si>
    <t>PROCESS GAS TURBINE, GT 1031 WITH STEAM</t>
  </si>
  <si>
    <t>111337914</t>
  </si>
  <si>
    <t>PROCESS GAS TURBINE, GT 1031 WITH STEAM INJECTION</t>
  </si>
  <si>
    <t>84745113</t>
  </si>
  <si>
    <t>PROCESS GAS TURBINE GT-702</t>
  </si>
  <si>
    <t>111338014</t>
  </si>
  <si>
    <t>84745213</t>
  </si>
  <si>
    <t>PROCESS GAS TURBINE, GT-701</t>
  </si>
  <si>
    <t>111338114</t>
  </si>
  <si>
    <t>84745313</t>
  </si>
  <si>
    <t>PROCESS GAS TURBINE, GT-401</t>
  </si>
  <si>
    <t>111338214</t>
  </si>
  <si>
    <t>6940911</t>
  </si>
  <si>
    <t>14044213</t>
  </si>
  <si>
    <t>EUturbines</t>
  </si>
  <si>
    <t>26879514</t>
  </si>
  <si>
    <t>LANDFILL-GAS FIRED TURBINE.  THIS ACTIVITY REPRESENTS ALL 3 TURBINES AT THE SI</t>
  </si>
  <si>
    <t>EGT</t>
  </si>
  <si>
    <t>Typhoon</t>
  </si>
  <si>
    <t>Turbines are subject to NSPS GG and NESHAP YYYY, but not clear whether they're existing or new. Facility is under a consent decree with EPA and EGLE.</t>
  </si>
  <si>
    <t>Advanced DisposalServices Arbor Hills Landfill Inc</t>
  </si>
  <si>
    <t>MI</t>
  </si>
  <si>
    <t>Washtenaw County</t>
  </si>
  <si>
    <t>10690 W. SIX MILE RD</t>
  </si>
  <si>
    <t>NORTHVILLE</t>
  </si>
  <si>
    <t>48168</t>
  </si>
  <si>
    <t>82780713</t>
  </si>
  <si>
    <t>EUTURBINE4</t>
  </si>
  <si>
    <t>106395514</t>
  </si>
  <si>
    <t>EUTURBINE4-S3</t>
  </si>
  <si>
    <t>Taurus Model 60</t>
  </si>
  <si>
    <t>Turbine has an enclosed firebox which maintains a relatively constant limited peak temperature generally using a limited supply of combustion air. Facility is under a consent decree with EPA and EGLE.</t>
  </si>
  <si>
    <t>9765611</t>
  </si>
  <si>
    <t>57654213</t>
  </si>
  <si>
    <t>CT9A</t>
  </si>
  <si>
    <t>Combustion Turbine 9A</t>
  </si>
  <si>
    <t>134775114</t>
  </si>
  <si>
    <t>Natural Gas Fuel in CT9A</t>
  </si>
  <si>
    <t>Low NOx Burner, SCR</t>
  </si>
  <si>
    <t>Municipal Electric Authority Of Ga-Wansley</t>
  </si>
  <si>
    <t>3461 Hollingworth Ferry Rd.</t>
  </si>
  <si>
    <t>30217</t>
  </si>
  <si>
    <t>57654313</t>
  </si>
  <si>
    <t>CT9B</t>
  </si>
  <si>
    <t>Combustion Turbine 9B</t>
  </si>
  <si>
    <t>134775214</t>
  </si>
  <si>
    <t>Natural Gas Fuel in CT9B</t>
  </si>
  <si>
    <t>16658111</t>
  </si>
  <si>
    <t>105656413</t>
  </si>
  <si>
    <t>Combustion turbine CT6A part of Combined Cycle block 6</t>
  </si>
  <si>
    <t>149972414</t>
  </si>
  <si>
    <t>Burning natural gas</t>
  </si>
  <si>
    <t>Southern Power - Wansley Combined Cycle</t>
  </si>
  <si>
    <t>105656513</t>
  </si>
  <si>
    <t>Combustion turbine CT6B part of Combined Cycle block 6</t>
  </si>
  <si>
    <t>149972514</t>
  </si>
  <si>
    <t>105656613</t>
  </si>
  <si>
    <t>7A</t>
  </si>
  <si>
    <t>Combustion turbine CT7A part of Combined Cycle block 7</t>
  </si>
  <si>
    <t>149972614</t>
  </si>
  <si>
    <t>105656713</t>
  </si>
  <si>
    <t>7B</t>
  </si>
  <si>
    <t>Combustion turbine CT7B part of Combined Cycle block 7</t>
  </si>
  <si>
    <t>149972714</t>
  </si>
  <si>
    <t>5524511</t>
  </si>
  <si>
    <t>27490813</t>
  </si>
  <si>
    <t>40382814</t>
  </si>
  <si>
    <t>Updated per section 114 response (Unit 7)</t>
  </si>
  <si>
    <t>NORTHERN NATURAL GAS CO - WATERLOO COMPRESSOR</t>
  </si>
  <si>
    <t>1508 E SCHROCK RD</t>
  </si>
  <si>
    <t>WATERLOO</t>
  </si>
  <si>
    <t>50701</t>
  </si>
  <si>
    <t>110017407787</t>
  </si>
  <si>
    <t>27490913</t>
  </si>
  <si>
    <t>40382714</t>
  </si>
  <si>
    <t>Updated per section 114 response (Unit 8)</t>
  </si>
  <si>
    <t>4073511</t>
  </si>
  <si>
    <t>121140613</t>
  </si>
  <si>
    <t>COGEN TURBINE U94</t>
  </si>
  <si>
    <t>171975914</t>
  </si>
  <si>
    <t>Internal Combustion Engines Industrial Process Gas Turbine: Exhaust</t>
  </si>
  <si>
    <t>TESORO REFINING &amp; MARKETING CO, LLC</t>
  </si>
  <si>
    <t>2350 E 223RD ST</t>
  </si>
  <si>
    <t>CARSON</t>
  </si>
  <si>
    <t>90810</t>
  </si>
  <si>
    <t>121140713</t>
  </si>
  <si>
    <t>COGEN TURBINE U93</t>
  </si>
  <si>
    <t>171976014</t>
  </si>
  <si>
    <t>121140813</t>
  </si>
  <si>
    <t>COGEN TURBINE U92</t>
  </si>
  <si>
    <t>171976114</t>
  </si>
  <si>
    <t>121140913</t>
  </si>
  <si>
    <t>COGEN TURBINE U91</t>
  </si>
  <si>
    <t>171976214</t>
  </si>
  <si>
    <t>6788111</t>
  </si>
  <si>
    <t>13581813</t>
  </si>
  <si>
    <t>CTA</t>
  </si>
  <si>
    <t>AA-099</t>
  </si>
  <si>
    <t>27761714</t>
  </si>
  <si>
    <t>632.7MMBTU NG/FO TURBINE</t>
  </si>
  <si>
    <t>FT419DF</t>
  </si>
  <si>
    <t>Mississippi Power Company, Plant Jack Watson</t>
  </si>
  <si>
    <t>Interstate 10 and Lorraine Road</t>
  </si>
  <si>
    <t>Gulfport</t>
  </si>
  <si>
    <t>39502</t>
  </si>
  <si>
    <t>8050211</t>
  </si>
  <si>
    <t>6331813</t>
  </si>
  <si>
    <t>PRIME MOVER : A NATURAL GAS-FIRED TURBINE ENGINE COMPRESSING NATURAL GAS.</t>
  </si>
  <si>
    <t>100703014</t>
  </si>
  <si>
    <t>Turbine #08205</t>
  </si>
  <si>
    <t>Weaver Compressor Station (0370000228)</t>
  </si>
  <si>
    <t>Richland County</t>
  </si>
  <si>
    <t>2873 Pleasant Valley Rd</t>
  </si>
  <si>
    <t>Lucas</t>
  </si>
  <si>
    <t>44843</t>
  </si>
  <si>
    <t>14654911</t>
  </si>
  <si>
    <t>89427313</t>
  </si>
  <si>
    <t>WCCT1A</t>
  </si>
  <si>
    <t>250 MW Combined Cycle Combustion Turbine System - Unit 1A</t>
  </si>
  <si>
    <t>121189214_&amp;_121189314</t>
  </si>
  <si>
    <t>Based on 950 Btu/cf (LHV); ISO condiitons and 8760 hrs/yr operation_&amp;_0.0015 % S oil. Based on 7.1 lbs/gal. LHV=18,367 Btu/lb ISO conditions, 500 hr</t>
  </si>
  <si>
    <t>Mitsubishi Heavy Industries</t>
  </si>
  <si>
    <t>501G</t>
  </si>
  <si>
    <t>Operation commenced in 2009. Updated capacity per 7/11/22 email from FPL, which also lists this unit as NG fired only.</t>
  </si>
  <si>
    <t>Palm Beach County</t>
  </si>
  <si>
    <t>20505 STATE ROAD 80</t>
  </si>
  <si>
    <t>LOXAHATCHEE</t>
  </si>
  <si>
    <t>33470</t>
  </si>
  <si>
    <t>89427413</t>
  </si>
  <si>
    <t>WCCT1B</t>
  </si>
  <si>
    <t>250 MW Combined Cycle Combustion Turbine System - Unit 1B</t>
  </si>
  <si>
    <t>121189414_&amp;_121189514</t>
  </si>
  <si>
    <t>_&amp;_Fuel oil sulfur content 0.0015 %</t>
  </si>
  <si>
    <t>89427513</t>
  </si>
  <si>
    <t>WCCT1C</t>
  </si>
  <si>
    <t>250 MW Combined Cycle Combustion Turbine System - Unit 1C</t>
  </si>
  <si>
    <t>121189614_&amp;_121189714</t>
  </si>
  <si>
    <t>Based on 950 Btu/cf (LHV); ISO conditions and 8760 hr/yr operation._&amp;_Based on 7.1 lb/gal; LHV 18,637 Btu/lb ISO conditions, 500 hours per year oper</t>
  </si>
  <si>
    <t>89427613</t>
  </si>
  <si>
    <t>WCCT2A</t>
  </si>
  <si>
    <t>250 MW Combined Cycle Combustion Turbine System - Unit 2A</t>
  </si>
  <si>
    <t>121189814_&amp;_121189914</t>
  </si>
  <si>
    <t>Based on 950 Btu/cf; ISO conditions and 8769 hrs/yr operation._&amp;_Based on 7.1 lb/gallon; LHV 18,367 Btu/lb ISO conditions; 500 hrs per year.</t>
  </si>
  <si>
    <t>89427713</t>
  </si>
  <si>
    <t>WCCT2B</t>
  </si>
  <si>
    <t>250 MW Combined Cycle Combustion Turbine System - Unit 2B</t>
  </si>
  <si>
    <t>121190014_&amp;_121190114</t>
  </si>
  <si>
    <t>89427813</t>
  </si>
  <si>
    <t>WCCT2C</t>
  </si>
  <si>
    <t>250 MW Combined Cycle Combustion Turbine System - Unit 2C</t>
  </si>
  <si>
    <t>121190214_&amp;_137173414</t>
  </si>
  <si>
    <t>Based on 950 BTU/cf LHV; ISO conditions and 8760 hr/yr operation._&amp;_</t>
  </si>
  <si>
    <t>89428513</t>
  </si>
  <si>
    <t>WCCT3A</t>
  </si>
  <si>
    <t>250 MW CTG with supplementary fired HRSG - Unit 3A</t>
  </si>
  <si>
    <t>125237514_&amp;_137173514</t>
  </si>
  <si>
    <t>This unit also burn 500 hr/yr of 0.0015% S fuel oil_&amp;_</t>
  </si>
  <si>
    <t>89428613</t>
  </si>
  <si>
    <t>WCCT3B</t>
  </si>
  <si>
    <t>250 MW CTG with supplementary fired HRSG - Unit 3B</t>
  </si>
  <si>
    <t>125237614_&amp;_137173614</t>
  </si>
  <si>
    <t>This unit burns 500 hr/yr of  fuel oil._&amp;_</t>
  </si>
  <si>
    <t>89428713</t>
  </si>
  <si>
    <t>WCCT3C</t>
  </si>
  <si>
    <t>250 MW CTG with supplementary fired HRSG - Unit 3C</t>
  </si>
  <si>
    <t>125237714_&amp;_137173714</t>
  </si>
  <si>
    <t>THIS UNIT BURNS 500 HR/YR OF FUEL OIL_&amp;_</t>
  </si>
  <si>
    <t>7461611</t>
  </si>
  <si>
    <t>11680913</t>
  </si>
  <si>
    <t>002001</t>
  </si>
  <si>
    <t>450 MMBtu/hr simple cycle combustion turbine firing No. 2 fuel oil</t>
  </si>
  <si>
    <t>22718314</t>
  </si>
  <si>
    <t>Operation of combustion turbine burning No. 2 fuel oil - normal operation, with water injection</t>
  </si>
  <si>
    <t>W251B</t>
  </si>
  <si>
    <t>Water Injection, SCR</t>
  </si>
  <si>
    <t>SCR installed in 2015</t>
  </si>
  <si>
    <t>Vineland Municipal Electric Utility (VMEU)</t>
  </si>
  <si>
    <t>LUBIN LN &amp; NEW PEACH ST</t>
  </si>
  <si>
    <t>VINELAND</t>
  </si>
  <si>
    <t>08362</t>
  </si>
  <si>
    <t>422211</t>
  </si>
  <si>
    <t>50068713</t>
  </si>
  <si>
    <t>TURBINE</t>
  </si>
  <si>
    <t>57283014</t>
  </si>
  <si>
    <t>DEXZEL, INC.</t>
  </si>
  <si>
    <t>3300 MANOR STREET</t>
  </si>
  <si>
    <t>99338</t>
  </si>
  <si>
    <t>5770411</t>
  </si>
  <si>
    <t>76390513</t>
  </si>
  <si>
    <t>NATURAL GAS FIRED TURBINE</t>
  </si>
  <si>
    <t>113524014</t>
  </si>
  <si>
    <t>ELECTRIC POWER GENERATING FACILITY</t>
  </si>
  <si>
    <t>WHEELABRATOR NORWALK ENERGY CO INC</t>
  </si>
  <si>
    <t>11500  BALSAM ST</t>
  </si>
  <si>
    <t>NORWALK</t>
  </si>
  <si>
    <t>90650</t>
  </si>
  <si>
    <t>13344511</t>
  </si>
  <si>
    <t>68850513</t>
  </si>
  <si>
    <t>SOLAR TITAN TURBINE ENG</t>
  </si>
  <si>
    <t>94841214_&amp;_94841314</t>
  </si>
  <si>
    <t>SOLAR TITAN RATED AT 16,349 HP_&amp;_DUCT BURNER</t>
  </si>
  <si>
    <t>WILLIAMS FIELD - WILLOW CREEK GAS PLANT</t>
  </si>
  <si>
    <t>Rio Blanco County</t>
  </si>
  <si>
    <t>NENE SEC 35 T2S R97W</t>
  </si>
  <si>
    <t>RIO BLANCO 18 MILES W OF</t>
  </si>
  <si>
    <t>81650</t>
  </si>
  <si>
    <t>68850613</t>
  </si>
  <si>
    <t>SOLAR TITAN/DUCT BURNER</t>
  </si>
  <si>
    <t>94841414_&amp;_94841514</t>
  </si>
  <si>
    <t>CONSUMPTION OF NAT GAS NTE 1039.5 MMSCF/YR_&amp;_DUCT BURNER - NATURAL GAS</t>
  </si>
  <si>
    <t>68850713</t>
  </si>
  <si>
    <t>SOLAR TITAN ENG/DUCT BURN</t>
  </si>
  <si>
    <t>94841614_&amp;_94841714</t>
  </si>
  <si>
    <t>CONSUMPTION  TURBINE/NATURAL GAS_&amp;_DUCT BURNER --- NATURAL GAS</t>
  </si>
  <si>
    <t>68850813</t>
  </si>
  <si>
    <t>SOLAR MARS TURBINE ENGINE</t>
  </si>
  <si>
    <t>94841814</t>
  </si>
  <si>
    <t>SOLAR MARS TURBINE RATED AT 12,063 HP</t>
  </si>
  <si>
    <t>7824811</t>
  </si>
  <si>
    <t>2847613</t>
  </si>
  <si>
    <t>EUTURBINENO9</t>
  </si>
  <si>
    <t>29069314</t>
  </si>
  <si>
    <t>THIS ACTIVITY REPRESENTS THE NATURAL GAS FIRED IN THE NEW ROLLS-ROYCE COMBUSTI</t>
  </si>
  <si>
    <t>Wolverine Power Supply - Hersey</t>
  </si>
  <si>
    <t>1529 South 170th Avenue</t>
  </si>
  <si>
    <t>HERSEY</t>
  </si>
  <si>
    <t>49639</t>
  </si>
  <si>
    <t>2847713</t>
  </si>
  <si>
    <t>EUTURBINENO10</t>
  </si>
  <si>
    <t>29069214</t>
  </si>
  <si>
    <t>5001611</t>
  </si>
  <si>
    <t>107003613</t>
  </si>
  <si>
    <t>Cogen turbine 1</t>
  </si>
  <si>
    <t>151497014_&amp;_151497114</t>
  </si>
  <si>
    <t>GT1, natural gas_&amp;_GT1, distillate oil</t>
  </si>
  <si>
    <t>Frame 6 Model MS6000</t>
  </si>
  <si>
    <t>Constructed 1990</t>
  </si>
  <si>
    <t>PUGET SOUND REFINING COMPANY</t>
  </si>
  <si>
    <t>WA</t>
  </si>
  <si>
    <t>Skagit County</t>
  </si>
  <si>
    <t>8505 SOUTH TEXAS ROAD</t>
  </si>
  <si>
    <t>Anacortes</t>
  </si>
  <si>
    <t>98221-9340</t>
  </si>
  <si>
    <t>107003713</t>
  </si>
  <si>
    <t>Cogen turbine 2</t>
  </si>
  <si>
    <t>151497214_&amp;_151497314</t>
  </si>
  <si>
    <t>GT2, natural gas_&amp;_GT2, distillate oil</t>
  </si>
  <si>
    <t>107003813</t>
  </si>
  <si>
    <t>Cogen turbine 3</t>
  </si>
  <si>
    <t>151497414_&amp;_151497514</t>
  </si>
  <si>
    <t>GT3, natural gas_&amp;_GT3, distillate oil</t>
  </si>
  <si>
    <t>Constructed 1991</t>
  </si>
  <si>
    <t>3747111</t>
  </si>
  <si>
    <t>37860113</t>
  </si>
  <si>
    <t>MARS TURBINE #1 100-150002S II (15,000 HP)</t>
  </si>
  <si>
    <t>93063914</t>
  </si>
  <si>
    <t>INTERNAL COMBUSTION ENGINES  ;  INDUSTRIAL  ;  NATURAL GAS  ;  TURBINE</t>
  </si>
  <si>
    <t>Mars 100-150002S II</t>
  </si>
  <si>
    <t>Updated per section 114 response (Unit ID 118/32118)</t>
  </si>
  <si>
    <t>TEXAS EASTERN TRANS LP/HOLBROOK STA</t>
  </si>
  <si>
    <t>258 BRISTORIA RD</t>
  </si>
  <si>
    <t>WIND RIDGE</t>
  </si>
  <si>
    <t>15380-1259</t>
  </si>
  <si>
    <t>TEXAS EASTERN TRANSMISSION LP</t>
  </si>
  <si>
    <t>110040929939</t>
  </si>
  <si>
    <t>99882013</t>
  </si>
  <si>
    <t>MARS TURBINE #2 100-150002S III (15,000 HP)</t>
  </si>
  <si>
    <t>139718314</t>
  </si>
  <si>
    <t>Mars 100-150002S III</t>
  </si>
  <si>
    <t>Dry Low NOx, Oxidation Catalyst</t>
  </si>
  <si>
    <t>Updated per section 114 response (Unit ID 128/32120)</t>
  </si>
  <si>
    <t>99882113</t>
  </si>
  <si>
    <t>MARS TURBINE #3 100-150002S III (13,300 HP)</t>
  </si>
  <si>
    <t>139718414</t>
  </si>
  <si>
    <t>Oxidation Catalyst</t>
  </si>
  <si>
    <t>Updated per section 114 response (Unit ID 125/32119)</t>
  </si>
  <si>
    <t>EQT0014</t>
  </si>
  <si>
    <t>108 - Solar Mars 100 Natural Gas Fired Turbine Compressor</t>
  </si>
  <si>
    <t>ANR Pipeline Co - Jena Compressor Station</t>
  </si>
  <si>
    <t>LA SALLE</t>
  </si>
  <si>
    <t>9992 HWY 127 SOUTH</t>
  </si>
  <si>
    <t>Jena</t>
  </si>
  <si>
    <t>71342</t>
  </si>
  <si>
    <t>5607711</t>
  </si>
  <si>
    <t>80771813</t>
  </si>
  <si>
    <t>Turbine Engine #812</t>
  </si>
  <si>
    <t>104190514</t>
  </si>
  <si>
    <t>TURB ENG/CENT</t>
  </si>
  <si>
    <t>Columbia Gulf Transmission Co - Delhi Compressor Station</t>
  </si>
  <si>
    <t>Richland Parish</t>
  </si>
  <si>
    <t>7179 Hwy 17</t>
  </si>
  <si>
    <t>Delhi</t>
  </si>
  <si>
    <t>71232</t>
  </si>
  <si>
    <t>80772613</t>
  </si>
  <si>
    <t>Turbine Engine #811</t>
  </si>
  <si>
    <t>104191314</t>
  </si>
  <si>
    <t>6082011</t>
  </si>
  <si>
    <t>80588013</t>
  </si>
  <si>
    <t>Tubine Engine/Centrif Compressor</t>
  </si>
  <si>
    <t>103986114</t>
  </si>
  <si>
    <t>TURB ENG/CENT COM #1010</t>
  </si>
  <si>
    <t>Columbia Gulf Transmission Co - Rayne Compressor Station</t>
  </si>
  <si>
    <t>Acadia Parish</t>
  </si>
  <si>
    <t>5799 Church Point Hwy</t>
  </si>
  <si>
    <t>Rayne</t>
  </si>
  <si>
    <t>70578</t>
  </si>
  <si>
    <t>EQT0021 Solar Mars 100 Turbine #1</t>
  </si>
  <si>
    <t>EQT0022 Solar Mars 100 Turbine #2</t>
  </si>
  <si>
    <t>3087211</t>
  </si>
  <si>
    <t>88280613</t>
  </si>
  <si>
    <t>COMPRESSOR TURBINE 305T</t>
  </si>
  <si>
    <t>119840114</t>
  </si>
  <si>
    <t>COMPRESSOR TURBINE 305T: NATURAL GAS</t>
  </si>
  <si>
    <t>GG4A-2</t>
  </si>
  <si>
    <t>COLUMBIA GULF TRANSMISSION - HARTSVILLE COMPRESSOR STATION</t>
  </si>
  <si>
    <t>Macon County</t>
  </si>
  <si>
    <t>5422 GREEN GROVE ROAD</t>
  </si>
  <si>
    <t>37074</t>
  </si>
  <si>
    <t>88280813</t>
  </si>
  <si>
    <t>COMPRESSOR TURBINE 307</t>
  </si>
  <si>
    <t>119840314</t>
  </si>
  <si>
    <t>COMPRESSOR TURBINE 307: NATURAL GAS</t>
  </si>
  <si>
    <t>Taurus 60-7800</t>
  </si>
  <si>
    <t>88280913</t>
  </si>
  <si>
    <t>COMPRESSOR TURBINE 308</t>
  </si>
  <si>
    <t>119840414</t>
  </si>
  <si>
    <t>COMPRESSOR TURBINE 308: NATURAL GAS</t>
  </si>
  <si>
    <t>99972513</t>
  </si>
  <si>
    <t>COMPRESSOR TURBINE 309</t>
  </si>
  <si>
    <t>139998314</t>
  </si>
  <si>
    <t>COMPRESSOR TURBINE 309: NATURAL GAS</t>
  </si>
  <si>
    <t>Titan 250-30000</t>
  </si>
  <si>
    <t>6271011</t>
  </si>
  <si>
    <t>110319613</t>
  </si>
  <si>
    <t>T01</t>
  </si>
  <si>
    <t>156133214</t>
  </si>
  <si>
    <t>Columbia Gas - LOST RIVER CS 6C3290</t>
  </si>
  <si>
    <t>WV</t>
  </si>
  <si>
    <t>Hardy County</t>
  </si>
  <si>
    <t>ROUTE 20 P O BOX 70</t>
  </si>
  <si>
    <t>MATHIAS</t>
  </si>
  <si>
    <t>26812</t>
  </si>
  <si>
    <t>COLUMBIA GAS TRANSMISSION, LLC</t>
  </si>
  <si>
    <t>110319713</t>
  </si>
  <si>
    <t>T02</t>
  </si>
  <si>
    <t>156133314</t>
  </si>
  <si>
    <t>6256711</t>
  </si>
  <si>
    <t>110317313</t>
  </si>
  <si>
    <t>013T2</t>
  </si>
  <si>
    <t>156128014</t>
  </si>
  <si>
    <t>Taurus 50</t>
  </si>
  <si>
    <t>Constructed in 2014, month and day unknown</t>
  </si>
  <si>
    <t>Columbia Gas - GLENVILLE 4C1170</t>
  </si>
  <si>
    <t>Gilmer County</t>
  </si>
  <si>
    <t>HC 76, BOX 33B</t>
  </si>
  <si>
    <t>GLENVILLE</t>
  </si>
  <si>
    <t>26351</t>
  </si>
  <si>
    <t>6790711</t>
  </si>
  <si>
    <t>Solar Taurus 70 Turbine #1</t>
  </si>
  <si>
    <t>009T1</t>
  </si>
  <si>
    <t>Constructed in 2015, month and day unknown</t>
  </si>
  <si>
    <t>Columbia Gas - FILES CREEK 6C4340</t>
  </si>
  <si>
    <t>Randolph County</t>
  </si>
  <si>
    <t>3.5M SE FILES CREEK RD, ST RT</t>
  </si>
  <si>
    <t>BEVERLY</t>
  </si>
  <si>
    <t>26253</t>
  </si>
  <si>
    <t>Solar Taurus 70 Turbine #2</t>
  </si>
  <si>
    <t>009T2</t>
  </si>
  <si>
    <t>New3</t>
  </si>
  <si>
    <t>Solar Taurus 70 Turbine #3</t>
  </si>
  <si>
    <t>009T3</t>
  </si>
  <si>
    <t>Constructed in 2017, month and day unknown</t>
  </si>
  <si>
    <t>New4</t>
  </si>
  <si>
    <t>Solar Taurus 70 Turbine #4</t>
  </si>
  <si>
    <t>009T4</t>
  </si>
  <si>
    <t>6340611</t>
  </si>
  <si>
    <t>06012</t>
  </si>
  <si>
    <t>Columbia Gas - CLEVELAND 6C4330</t>
  </si>
  <si>
    <t>Upshur County</t>
  </si>
  <si>
    <t>HC 32 BOX 12</t>
  </si>
  <si>
    <t>KANAWHA HEAD</t>
  </si>
  <si>
    <t>26228</t>
  </si>
  <si>
    <t>06013</t>
  </si>
  <si>
    <t>Solar Mars 100 Turbine #4</t>
  </si>
  <si>
    <t>06014</t>
  </si>
  <si>
    <t>New5</t>
  </si>
  <si>
    <t>Solar Mars 100 Turbine #5</t>
  </si>
  <si>
    <t>06015</t>
  </si>
  <si>
    <t>8212411</t>
  </si>
  <si>
    <t>6698913</t>
  </si>
  <si>
    <t>3301A</t>
  </si>
  <si>
    <t>Electric Power Generation Turbine (GAS) Unit 1A</t>
  </si>
  <si>
    <t>15999014</t>
  </si>
  <si>
    <t>MS7001FA</t>
  </si>
  <si>
    <t>PSO NORTHEASTERN PWR STA</t>
  </si>
  <si>
    <t>SE OF HWY169 &amp; HWY88</t>
  </si>
  <si>
    <t>OOLOGAH</t>
  </si>
  <si>
    <t>74053</t>
  </si>
  <si>
    <t>6699113</t>
  </si>
  <si>
    <t>3301B</t>
  </si>
  <si>
    <t>Electric Power Generation Turbine (Gas) Unit 1B</t>
  </si>
  <si>
    <t>15998814</t>
  </si>
  <si>
    <t>5543111</t>
  </si>
  <si>
    <t>80555513</t>
  </si>
  <si>
    <t>Compressor Turbine No. 3</t>
  </si>
  <si>
    <t>103950914</t>
  </si>
  <si>
    <t>SOLAR TAURUS 70 7564 HP-TB03</t>
  </si>
  <si>
    <t>Texas Gas Transmission LLC - Bastrop Compressor Station</t>
  </si>
  <si>
    <t>Morehouse Parish</t>
  </si>
  <si>
    <t>7152 Pumping Station Rd</t>
  </si>
  <si>
    <t>Bastrop</t>
  </si>
  <si>
    <t>71220</t>
  </si>
  <si>
    <t>80556213</t>
  </si>
  <si>
    <t>Compressor Turbine No. 2</t>
  </si>
  <si>
    <t>103951614</t>
  </si>
  <si>
    <t>SOLAR TAURUS 70 7564 HP-TB02</t>
  </si>
  <si>
    <t>6426511</t>
  </si>
  <si>
    <t>89531213</t>
  </si>
  <si>
    <t>121286414</t>
  </si>
  <si>
    <t>TURBINE 12090 HP-TB02</t>
  </si>
  <si>
    <t>Texas Gas Transmission LLC - Columbia Compressor Station</t>
  </si>
  <si>
    <t>Caldwell Parish</t>
  </si>
  <si>
    <t>4583 Hwy 165 N</t>
  </si>
  <si>
    <t>Columbia</t>
  </si>
  <si>
    <t>71418</t>
  </si>
  <si>
    <t>Compressor Turbine #3 (TB03)</t>
  </si>
  <si>
    <t>5740911</t>
  </si>
  <si>
    <t>Compressor Turbine #2 - TB02</t>
  </si>
  <si>
    <t>Texas Gas Transmission LLC - Pineville Compressor Station</t>
  </si>
  <si>
    <t>3983 Hwy 107 S</t>
  </si>
  <si>
    <t>Pineville</t>
  </si>
  <si>
    <t>71360</t>
  </si>
  <si>
    <t>3932311</t>
  </si>
  <si>
    <t>37077313</t>
  </si>
  <si>
    <t>GAS TURBINE #2</t>
  </si>
  <si>
    <t>11407014</t>
  </si>
  <si>
    <t>GAS TURBINE TB02</t>
  </si>
  <si>
    <t>TEXAS GAS TRANSMISSION, LLC - COVINGTON COMPRESSOR STATION</t>
  </si>
  <si>
    <t>Tipton County</t>
  </si>
  <si>
    <t>3947 TABERNACLE CHARLESTON ROAD</t>
  </si>
  <si>
    <t>COVINGTON</t>
  </si>
  <si>
    <t>38019</t>
  </si>
  <si>
    <t>3111411</t>
  </si>
  <si>
    <t>38455713</t>
  </si>
  <si>
    <t>COMPRESSOR TURBINE #2-TB02</t>
  </si>
  <si>
    <t>11446214</t>
  </si>
  <si>
    <t>TEXAS GAS TRANSMISSION, LLC - KENTON COMPRESSOR STATION</t>
  </si>
  <si>
    <t>Obion County</t>
  </si>
  <si>
    <t>3793 TEXAS GAS LANE</t>
  </si>
  <si>
    <t>KENTON</t>
  </si>
  <si>
    <t>38233</t>
  </si>
  <si>
    <t>38455813</t>
  </si>
  <si>
    <t>COMPRESSOR TURBINE #1-TB01</t>
  </si>
  <si>
    <t>11446114</t>
  </si>
  <si>
    <t>M3802R</t>
  </si>
  <si>
    <t>5543511</t>
  </si>
  <si>
    <t>99687713</t>
  </si>
  <si>
    <t>Compressor Turbine</t>
  </si>
  <si>
    <t>139444614</t>
  </si>
  <si>
    <t>Gulf South Pipeline Co - Clarence Compressor Station</t>
  </si>
  <si>
    <t>Natchitoches Parish</t>
  </si>
  <si>
    <t>2958 Mammy Trail Rd</t>
  </si>
  <si>
    <t>Goldonna</t>
  </si>
  <si>
    <t>71031</t>
  </si>
  <si>
    <t>6000411</t>
  </si>
  <si>
    <t>94941313</t>
  </si>
  <si>
    <t>Turbine #2 (Mars 100)</t>
  </si>
  <si>
    <t>130015414</t>
  </si>
  <si>
    <t>Gulf South Pipeline Co - Hall Summit Compressor Station</t>
  </si>
  <si>
    <t>Bienville Parish</t>
  </si>
  <si>
    <t>407 Hwy 371</t>
  </si>
  <si>
    <t>Ringgold</t>
  </si>
  <si>
    <t>71068</t>
  </si>
  <si>
    <t>94941913</t>
  </si>
  <si>
    <t>Turbine #1 (Titan 130)</t>
  </si>
  <si>
    <t>130016014</t>
  </si>
  <si>
    <t>13171813</t>
  </si>
  <si>
    <t>WPL - SOUTH FOND DU LAC COMBUSTION TURBINE SITE</t>
  </si>
  <si>
    <t>FOND DU LAC</t>
  </si>
  <si>
    <t>N5356 River Rd</t>
  </si>
  <si>
    <t>Fond du Lac</t>
  </si>
  <si>
    <t>54937</t>
  </si>
  <si>
    <t>13171913</t>
  </si>
  <si>
    <t>13172013</t>
  </si>
  <si>
    <t>13172113</t>
  </si>
  <si>
    <t>7228011</t>
  </si>
  <si>
    <t>82084613</t>
  </si>
  <si>
    <t>78-17 - 3735 hp Solar Centaur T-4000 Stationary Gas Turbine</t>
  </si>
  <si>
    <t>105603714</t>
  </si>
  <si>
    <t>Mainline Unit 12 - Solar Centaur T-4000 (3735 HP, Standard Diffusion Flame)</t>
  </si>
  <si>
    <t>Centaur T-400</t>
  </si>
  <si>
    <t>Transcontinental Gas Pipe Line Co LLC (TRANSCO) - Transco Compressor Station 60</t>
  </si>
  <si>
    <t>East Feliciana Parish</t>
  </si>
  <si>
    <t>2988 Hwy 964</t>
  </si>
  <si>
    <t>Jackson</t>
  </si>
  <si>
    <t>70748</t>
  </si>
  <si>
    <t>82084713</t>
  </si>
  <si>
    <t>78-16 - 3735 hp Solar Centaur T-4000 Stationary Gas Turbine</t>
  </si>
  <si>
    <t>105603814</t>
  </si>
  <si>
    <t>Mainline Unit 11 - Solar Centaur T-4000 (3735 HP, Standard Diffusion Flame)</t>
  </si>
  <si>
    <t>82085613</t>
  </si>
  <si>
    <t>78-18 - 3735 hp Solar Centaur T-4000 Stationary Gas Turbine</t>
  </si>
  <si>
    <t>105604714</t>
  </si>
  <si>
    <t>Mainline Unit 13 - Solar Centaur T-4000 (3735 HP, Standard Diffusion Flame)</t>
  </si>
  <si>
    <t>16154311</t>
  </si>
  <si>
    <t>Natural Gas Turbine -006</t>
  </si>
  <si>
    <t>Transcontinental Gas Pipe Line Company LLC Station 85</t>
  </si>
  <si>
    <t>Choctaw County</t>
  </si>
  <si>
    <t>600 Pine View Road</t>
  </si>
  <si>
    <t>Butler</t>
  </si>
  <si>
    <t>36904</t>
  </si>
  <si>
    <t>886011</t>
  </si>
  <si>
    <t>83285713</t>
  </si>
  <si>
    <t>14,344 Hp Solar NSPS Turbine-MLU 16</t>
  </si>
  <si>
    <t>108445214</t>
  </si>
  <si>
    <t>Mars T15000</t>
  </si>
  <si>
    <t>Transcontinental Gas Pipe Line Company LLC Station 110</t>
  </si>
  <si>
    <t>1440 County Road 41</t>
  </si>
  <si>
    <t>Wadley</t>
  </si>
  <si>
    <t>36276</t>
  </si>
  <si>
    <t>95197513</t>
  </si>
  <si>
    <t>21,218 Hp Solar Titan NSPS Turbine-MLU 17</t>
  </si>
  <si>
    <t>130420614</t>
  </si>
  <si>
    <t>2842011</t>
  </si>
  <si>
    <t>95164413</t>
  </si>
  <si>
    <t>UNIT 15 NG IC TURB COMP 1</t>
  </si>
  <si>
    <t>130337314</t>
  </si>
  <si>
    <t>Installed December 1990</t>
  </si>
  <si>
    <t>TRANSCONTINENTAL GAS PIPELINE CO LLC</t>
  </si>
  <si>
    <t>2201 MOORE-DUNCAN HWY</t>
  </si>
  <si>
    <t>MOORE</t>
  </si>
  <si>
    <t>29369</t>
  </si>
  <si>
    <t>4743211</t>
  </si>
  <si>
    <t>113913613</t>
  </si>
  <si>
    <t>#7 SOLAR MARS 100 GAS TURBINE</t>
  </si>
  <si>
    <t>160267314</t>
  </si>
  <si>
    <t>TRANSCONTINENTAL GAS/BEAR CREEK STA 515</t>
  </si>
  <si>
    <t>Luzerne County</t>
  </si>
  <si>
    <t>182 BUCK BLVD HWY 115</t>
  </si>
  <si>
    <t>BEAR CREEK</t>
  </si>
  <si>
    <t>18602</t>
  </si>
  <si>
    <t>27699613</t>
  </si>
  <si>
    <t>#6 SOLAR MARS GAS TURBINE</t>
  </si>
  <si>
    <t>14201814</t>
  </si>
  <si>
    <t>5450911</t>
  </si>
  <si>
    <t>27549313</t>
  </si>
  <si>
    <t>SOLAR MARS TURBINE 2 (12,600 HP)</t>
  </si>
  <si>
    <t>13858114</t>
  </si>
  <si>
    <t>TRANSCONTINENTAL GAS/SALLADASBURG STATION 520</t>
  </si>
  <si>
    <t>Lycoming County</t>
  </si>
  <si>
    <t>2782 ROUTE 287 HWY</t>
  </si>
  <si>
    <t>JERSEY SHORE</t>
  </si>
  <si>
    <t>17740</t>
  </si>
  <si>
    <t>27549413</t>
  </si>
  <si>
    <t>SOLAR MARS TURBINE 1 (12,600 HP)</t>
  </si>
  <si>
    <t>13858014</t>
  </si>
  <si>
    <t>6281511</t>
  </si>
  <si>
    <t>63837113</t>
  </si>
  <si>
    <t>Centaur turbine compressor 1 - Solar stack</t>
  </si>
  <si>
    <t>88403214</t>
  </si>
  <si>
    <t>Turbine Centaur T-4700S (EU-3), operation</t>
  </si>
  <si>
    <t>Centaur 40-T4700S</t>
  </si>
  <si>
    <t>Northwest Pipeline LLC / Chehalis</t>
  </si>
  <si>
    <t>Lewis County</t>
  </si>
  <si>
    <t>156 W Meier Road</t>
  </si>
  <si>
    <t>Chehalis</t>
  </si>
  <si>
    <t>98532</t>
  </si>
  <si>
    <t>63837213</t>
  </si>
  <si>
    <t>Centaur turbine compressor 2 - Solar</t>
  </si>
  <si>
    <t>88403314</t>
  </si>
  <si>
    <t>Turbine Centaur T-4700S (EU-4), operation</t>
  </si>
  <si>
    <t>63837313</t>
  </si>
  <si>
    <t>Taurus turbine compressor SOLONOX - Solar</t>
  </si>
  <si>
    <t>88403414</t>
  </si>
  <si>
    <t>Turbine Solar Taurus 70-10302S (EU-2), operation</t>
  </si>
  <si>
    <t>6976411</t>
  </si>
  <si>
    <t>P005 3,721 hp Solar Centaur T-4700S Turbine Engine</t>
  </si>
  <si>
    <t>P005 3,721 hp Solar Centaur T-4700S Turbine Engine with SoLoNOx Technology</t>
  </si>
  <si>
    <t>Centaur T-4700S</t>
  </si>
  <si>
    <t>hp</t>
  </si>
  <si>
    <t>Kemmerer Compressor Station</t>
  </si>
  <si>
    <t>2,21N,118W</t>
  </si>
  <si>
    <t>6432511</t>
  </si>
  <si>
    <t>16578413</t>
  </si>
  <si>
    <t>Turbine Driven IC Engines</t>
  </si>
  <si>
    <t>309814</t>
  </si>
  <si>
    <t>Construction commenced in 2003</t>
  </si>
  <si>
    <t>Northwest Pipeline GP: Moab Compressor Station</t>
  </si>
  <si>
    <t>23 Miles south of Moab on Highway 191; 10 mi WNW of La Sal</t>
  </si>
  <si>
    <t>La Sal</t>
  </si>
  <si>
    <t>84530</t>
  </si>
  <si>
    <t>6282511</t>
  </si>
  <si>
    <t>15476313</t>
  </si>
  <si>
    <t>SOLAR CENTAUR 50S GAS TURBINE UNIT #3</t>
  </si>
  <si>
    <t>2017014</t>
  </si>
  <si>
    <t>Centaur T-6100S (50S)</t>
  </si>
  <si>
    <t>Per permit, existing for purposes of subpart YYYY. Installed in 2003.</t>
  </si>
  <si>
    <t>NORTHWEST PIPELINE GP MT VERNON</t>
  </si>
  <si>
    <t>15498 LANGE RD</t>
  </si>
  <si>
    <t>Mount Vernon</t>
  </si>
  <si>
    <t>98273-8537</t>
  </si>
  <si>
    <t>15476713</t>
  </si>
  <si>
    <t>SOLAR MARS 90S GAS TURBINE UNIT #4</t>
  </si>
  <si>
    <t>2016614</t>
  </si>
  <si>
    <t>Mars T13002S (90S)</t>
  </si>
  <si>
    <t>6212311</t>
  </si>
  <si>
    <t>15565513</t>
  </si>
  <si>
    <t>SOLAR MARS 90S TURBINE UNIT 7</t>
  </si>
  <si>
    <t>1408814</t>
  </si>
  <si>
    <t>Mars 90S</t>
  </si>
  <si>
    <t>NORTHWEST PIPELINE GP SUMAS</t>
  </si>
  <si>
    <t>Whatcom County</t>
  </si>
  <si>
    <t>4738 JONES RD</t>
  </si>
  <si>
    <t>Sumas</t>
  </si>
  <si>
    <t>98295-9405</t>
  </si>
  <si>
    <t>15565613</t>
  </si>
  <si>
    <t>SOLAR MARS 90S TURBINE UNIT 8</t>
  </si>
  <si>
    <t>1408714</t>
  </si>
  <si>
    <t>63844613</t>
  </si>
  <si>
    <t>SOLAR MARS 90S TURBINE UNIT 9</t>
  </si>
  <si>
    <t>88412414</t>
  </si>
  <si>
    <t>7343911</t>
  </si>
  <si>
    <t>11036513</t>
  </si>
  <si>
    <t>Turbine compressor Unit 2 SOLONOX - Solar Taurus 60-T7802S stack</t>
  </si>
  <si>
    <t>1986314</t>
  </si>
  <si>
    <t>Taurus Turbine, operation</t>
  </si>
  <si>
    <t>Taurus 60-T7800S</t>
  </si>
  <si>
    <t>Northwest Pipeline LLC / Washougal</t>
  </si>
  <si>
    <t>Clark County</t>
  </si>
  <si>
    <t>1309 NE Brown Road</t>
  </si>
  <si>
    <t>Washougal</t>
  </si>
  <si>
    <t>98671</t>
  </si>
  <si>
    <t>3579211</t>
  </si>
  <si>
    <t>6220-A-03</t>
  </si>
  <si>
    <t>Solar Taurus Natural Gas Fired Turbine, Model No. 70- 10302S,
Engine Serial No. OCH10-B0020</t>
  </si>
  <si>
    <t>Solar Taurus Natural Gas Fired Turbine</t>
  </si>
  <si>
    <t>Cheyenne Plains Gas Pipeline Company, LLC  Cheyenne Plains Compressor Station</t>
  </si>
  <si>
    <t>Weld County</t>
  </si>
  <si>
    <t>SEC 5 T11N R66W</t>
  </si>
  <si>
    <t>NUNN 14.8 MI. N OF</t>
  </si>
  <si>
    <t>80612</t>
  </si>
  <si>
    <t>6520-A-01</t>
  </si>
  <si>
    <t>Solar Taurus Natural Gas Fired Turbine, Model No. 70-10302S,
Engine Serial No. OCH10-B8166</t>
  </si>
  <si>
    <t>6520-A-02</t>
  </si>
  <si>
    <t>Solar Taurus Natural Gas Fired Turbine, Model No. 70-10302S,
Engine Serial No. OHL09-B4243</t>
  </si>
  <si>
    <t>Old1</t>
  </si>
  <si>
    <t>1 Solar Taurus Turbine 60-7802S</t>
  </si>
  <si>
    <t>94864814</t>
  </si>
  <si>
    <t>Taurus 60-7802S</t>
  </si>
  <si>
    <t>Revised per 7/6/22 email from Kinder Morgan. Construction date of 2003 but ordered 2002, so defined as "existing" under Subpart YYYY.</t>
  </si>
  <si>
    <t>COLORADO INTERSTATE GAS CO  CHEYENNE STN</t>
  </si>
  <si>
    <t>6512411</t>
  </si>
  <si>
    <t>121923813</t>
  </si>
  <si>
    <t>CG-7101 - Allison 501KC-5 Turbine Compressor Engine</t>
  </si>
  <si>
    <t>173801814</t>
  </si>
  <si>
    <t>501KC-5</t>
  </si>
  <si>
    <t>Installed 1997. Revised per 7/6/22 email from Kinder Morgan</t>
  </si>
  <si>
    <t>Rawlins Plant</t>
  </si>
  <si>
    <t>Carbon County</t>
  </si>
  <si>
    <t>SW,25,21N,86W</t>
  </si>
  <si>
    <t>Carbon</t>
  </si>
  <si>
    <t>82301</t>
  </si>
  <si>
    <t>121923913</t>
  </si>
  <si>
    <t>CG-7201 - Allison 501KC-5 Turbine Compressor Engine</t>
  </si>
  <si>
    <t>173801914</t>
  </si>
  <si>
    <t>4864711</t>
  </si>
  <si>
    <t>120597013</t>
  </si>
  <si>
    <t>Allison 501KC-5 Turbine Compressor</t>
  </si>
  <si>
    <t>172224114</t>
  </si>
  <si>
    <t>CG-7101 - Allison 501KC-5 Turbine Compressor</t>
  </si>
  <si>
    <t>Laramie Compressor Station</t>
  </si>
  <si>
    <t>Albany County</t>
  </si>
  <si>
    <t>21,17N,76W</t>
  </si>
  <si>
    <t>Albany</t>
  </si>
  <si>
    <t>82051</t>
  </si>
  <si>
    <t>120597113</t>
  </si>
  <si>
    <t>172224214</t>
  </si>
  <si>
    <t>CG-7201 - Allison 501KC-5 Turbine Compressor</t>
  </si>
  <si>
    <t>Solar Centaur 40-T4700S Compressor Turbine</t>
  </si>
  <si>
    <t>Existing for purposes of subpart YYYY. This compressor was not included in the list of existing turbines in the 7/6/22 update email from Kinder Morgan.</t>
  </si>
  <si>
    <t>7035711</t>
  </si>
  <si>
    <t>14209813</t>
  </si>
  <si>
    <t>AA-012 (5211-B-12)</t>
  </si>
  <si>
    <t>27421514</t>
  </si>
  <si>
    <t>NG COMP TURBINE 48.3MMBTU</t>
  </si>
  <si>
    <t>Tarus 70-10302SA CS/MD</t>
  </si>
  <si>
    <t>Southern Natural Gas Company LLC, Gwinville Compressor Station</t>
  </si>
  <si>
    <t>Jefferson Davis County</t>
  </si>
  <si>
    <t>1064 Sonat Road</t>
  </si>
  <si>
    <t>New Hebron</t>
  </si>
  <si>
    <t>39140</t>
  </si>
  <si>
    <t>8525311</t>
  </si>
  <si>
    <t>254-B-02</t>
  </si>
  <si>
    <t>EMISSION UNIT (Solar Taurus 70)</t>
  </si>
  <si>
    <t>20733114</t>
  </si>
  <si>
    <t>Taurus 70-10302SA</t>
  </si>
  <si>
    <t>COMPRESSOR STATION 254 (Nassau)</t>
  </si>
  <si>
    <t>Columbia County</t>
  </si>
  <si>
    <t>ST RTE 66 - E SIDE - S OF COUNTY LINE</t>
  </si>
  <si>
    <t>RIDERS MILLS</t>
  </si>
  <si>
    <t>12123</t>
  </si>
  <si>
    <t>5734611</t>
  </si>
  <si>
    <t>47-E-01</t>
  </si>
  <si>
    <t>Solar Taurus 70-10302SA</t>
  </si>
  <si>
    <t>121267514</t>
  </si>
  <si>
    <t>Tennessee Gas Pipeline Co - Compressor Station #47</t>
  </si>
  <si>
    <t>Ouachita Parish</t>
  </si>
  <si>
    <t>200 Worthey Rd</t>
  </si>
  <si>
    <t>West Monroe</t>
  </si>
  <si>
    <t>71294</t>
  </si>
  <si>
    <t>751511</t>
  </si>
  <si>
    <t>46319513</t>
  </si>
  <si>
    <t>HRSG4B</t>
  </si>
  <si>
    <t>Combustion Turbine with HRSG (CT 4B)(Acid Rain, Phase II)</t>
  </si>
  <si>
    <t>46021114_&amp;_92704614</t>
  </si>
  <si>
    <t>_&amp;_Max. annual rate is for 2,000 hrs of operation on dist. oil, which is limited</t>
  </si>
  <si>
    <t>Commercial operation commenced in April 1994</t>
  </si>
  <si>
    <t>FLORIDA POWER &amp; LIGHT (PMR)</t>
  </si>
  <si>
    <t>Martin County</t>
  </si>
  <si>
    <t>21900 SW Warfield Blvd</t>
  </si>
  <si>
    <t>INDIANTOWN</t>
  </si>
  <si>
    <t>34956-9755</t>
  </si>
  <si>
    <t>46319713</t>
  </si>
  <si>
    <t>HRSG4A</t>
  </si>
  <si>
    <t>Combustion Turbine with HRSG (CT 4A)(Acid Rain, Phase II)</t>
  </si>
  <si>
    <t>46020814_&amp;_92704514</t>
  </si>
  <si>
    <t>46319813</t>
  </si>
  <si>
    <t>PMR8B</t>
  </si>
  <si>
    <t>Unit 8B - 170 MW gas turbine with gas-fired HRSG</t>
  </si>
  <si>
    <t>46020614_&amp;_46020714</t>
  </si>
  <si>
    <t>2 gr of S/100 SCF of natural gas; heating value is LHV_&amp;_Heating value is LHV; Permit limits oil firing to no more than 500 hours per c</t>
  </si>
  <si>
    <t>Commerical operation began in Nov 2001</t>
  </si>
  <si>
    <t>46320013</t>
  </si>
  <si>
    <t>PMR8A</t>
  </si>
  <si>
    <t>Unit 8A - 170 MW gas turbine with gas-fired HRSG</t>
  </si>
  <si>
    <t>46020214_&amp;_46020314</t>
  </si>
  <si>
    <t>46320213</t>
  </si>
  <si>
    <t>HRSG3B</t>
  </si>
  <si>
    <t>Combustion Turbine with HRSG (CT 3B)(Acid Rain, Phase II)</t>
  </si>
  <si>
    <t>46019914_&amp;_92704414</t>
  </si>
  <si>
    <t>Commercial operation commenced in February 1994</t>
  </si>
  <si>
    <t>46320313</t>
  </si>
  <si>
    <t>HRSG3A</t>
  </si>
  <si>
    <t>Combustion Turbine with HRSG (CT 3A)(Acid Rain, Phase II)</t>
  </si>
  <si>
    <t>46019814</t>
  </si>
  <si>
    <t>67227613</t>
  </si>
  <si>
    <t>PMR8C</t>
  </si>
  <si>
    <t>Unit 8C - 170 MW gas turbine with gas-fired HRSG</t>
  </si>
  <si>
    <t>92704914_&amp;_92705014</t>
  </si>
  <si>
    <t>Per permit, commercial operation began June 30, 2005; however, unit was under contractual obligations before January 14, 2003, and is therefore an existing unit for purposes of Subpart YYYY. Updated the date construction commenced for this unit per 7/11/22 email from FPL. Also updated capacity per 7/11/22 email from FPL, which also lists this unit as NG fired only.</t>
  </si>
  <si>
    <t>67227713</t>
  </si>
  <si>
    <t>PMR8D</t>
  </si>
  <si>
    <t>Unit 8D - 170 MW gas turbine with gas-fired HRSG</t>
  </si>
  <si>
    <t>92705114_&amp;_92705214</t>
  </si>
  <si>
    <t>591711</t>
  </si>
  <si>
    <t>GFL05</t>
  </si>
  <si>
    <t>TWO 42 MW EXISTING COMBUSTION TURBINES</t>
  </si>
  <si>
    <t xml:space="preserve">Natural Gas Turbine_&amp;_Distillate Oil (Diesel) </t>
  </si>
  <si>
    <t>commenced commercial operation in August 1970</t>
  </si>
  <si>
    <t>Broward County</t>
  </si>
  <si>
    <t>4300 SW 42 AVENUE</t>
  </si>
  <si>
    <t>FORT LAUDERDALE</t>
  </si>
  <si>
    <t>33314</t>
  </si>
  <si>
    <t>GFL03</t>
  </si>
  <si>
    <t>commenced commercial operation in August 1972</t>
  </si>
  <si>
    <t>Simple cycle combustion turbine-electrical generator (Unit 6B)</t>
  </si>
  <si>
    <t>180602914_&amp;_180603014</t>
  </si>
  <si>
    <t>Fires NG and Fuel Oil</t>
  </si>
  <si>
    <t>Started commercial operation in December 2016. Updated capacity per 7/11/22 email from FPL, which also lists this unit as NG fired only.</t>
  </si>
  <si>
    <t>6C</t>
  </si>
  <si>
    <t>Simple cycle combustion turbine-electrical generator (Unit 6C)</t>
  </si>
  <si>
    <t>180603214_&amp;_180603114</t>
  </si>
  <si>
    <t>6D</t>
  </si>
  <si>
    <t>Simple cycle combustion turbine-electrical generator (Unit 6D)</t>
  </si>
  <si>
    <t>180603314_&amp;_180603414</t>
  </si>
  <si>
    <t>6E</t>
  </si>
  <si>
    <t>Simple cycle combustion turbine-electrical generator (Unit 6E)</t>
  </si>
  <si>
    <t>180603514_&amp;_180603614</t>
  </si>
  <si>
    <t>Simple cycle combustion turbine-electrical generator (Unit 6A)</t>
  </si>
  <si>
    <t>180603714_&amp;_180603814</t>
  </si>
  <si>
    <t>46119013</t>
  </si>
  <si>
    <t>5GT1</t>
  </si>
  <si>
    <t>CCCT WITH HRSG (CT 5A) (PHASE II ACID RAIN UNIT)</t>
  </si>
  <si>
    <t>48829614_&amp;_48829514</t>
  </si>
  <si>
    <t>Natural gas and distillate oil may be co-fired, primarily during fuel switchin_&amp;_Natural gas and distillate oil may be co-fired, primarily during fuel switchin</t>
  </si>
  <si>
    <t>Steam injection</t>
  </si>
  <si>
    <t>MMBtu/hr (LHV)</t>
  </si>
  <si>
    <t>Combined CCCT 5A and 5B are Unit 5 in permit, which has a net summer continuous capability of 430 MW; used half that value for 5A. Duct modules are capable of SCR installation in future. Commenced commercial operation in June 1993. SCC updated based on 2020 permit; units are only allowed to fire natural gas or light distillate fuel oil but SCC was for natural gas and jet fuel.</t>
  </si>
  <si>
    <t>46119213</t>
  </si>
  <si>
    <t>5GT2</t>
  </si>
  <si>
    <t>CCCT WITH HRSG (CT 5B) (PHASE II ACID RAIN UNIT)</t>
  </si>
  <si>
    <t>48829314_&amp;_48829214</t>
  </si>
  <si>
    <t>Combined CCCT 5A and 5B are Unit 5 in permit, which has a net summer continuous capability of 430 MW; used half that value for 5B. Duct modules are capable of SCR installation in future. Commenced commercial operation in June 1993. SCC updated based on 2020 permit; units are only allowed to fire natural gas or light distillate fuel oil but SCC was for natural gas and jet fuel.</t>
  </si>
  <si>
    <t>46120113</t>
  </si>
  <si>
    <t>4GT1</t>
  </si>
  <si>
    <t>CCCT WITH HRSG (CT 4A) (PHASE II ACID RAIN UNIT)</t>
  </si>
  <si>
    <t>48827914_&amp;_48828014</t>
  </si>
  <si>
    <t>Combined CCCT 4A and 4B are Unit 4 in permit, which has a net summer continuous capability of 430 MW; used half that value for 4A. Duct modules are capable of SCR installation in future. Commenced commercial operation in May 1993. SCC updated based on 2020 permit; units are only allowed to fire natural gas or light distillate fuel oil but SCC was for natural gas and jet fuel.</t>
  </si>
  <si>
    <t>46120213</t>
  </si>
  <si>
    <t>4GT2</t>
  </si>
  <si>
    <t>CCCT WITH HRSG (CT 4B) (PHASE II ACID RAIN UNIT)</t>
  </si>
  <si>
    <t>48827814_&amp;_48827714</t>
  </si>
  <si>
    <t>Combined CCCT 4A and 4B are Unit 4 in permit, which has a net summer continuous capability of 430 MW; used half that value for 4B. Duct modules are capable of SCR installation in future. Commenced commercial operation in May 1993. SCC updated based on 2020 permit; units are only allowed to fire natural gas or light distillate fuel oil but SCC was for natural gas and jet fuel.</t>
  </si>
  <si>
    <t>0110037</t>
  </si>
  <si>
    <t>7GT1</t>
  </si>
  <si>
    <t>430 MW Combustion Turbine with HRSG</t>
  </si>
  <si>
    <t>055</t>
  </si>
  <si>
    <t>7HA</t>
  </si>
  <si>
    <t>Added per 7/11/22 email from Florida Power &amp; Light with additional information from operating permit. (Email listed unit as Natural gas fired but permit indicates it is permitted as dual fuel.)</t>
  </si>
  <si>
    <t>Dania Beach (Part of Lauderdale Plant)</t>
  </si>
  <si>
    <t>4300 SW 42nd Avenue</t>
  </si>
  <si>
    <t>Ft. Lauderdale</t>
  </si>
  <si>
    <t>7GT2</t>
  </si>
  <si>
    <t>056</t>
  </si>
  <si>
    <t>7445611</t>
  </si>
  <si>
    <t>80854713</t>
  </si>
  <si>
    <t>721-99, Cogeneration Unit No. 2</t>
  </si>
  <si>
    <t>104276814</t>
  </si>
  <si>
    <t>Cogeneration Unit No. 2</t>
  </si>
  <si>
    <t>Shell Chemical LP - Geismar Plant</t>
  </si>
  <si>
    <t>Ascension Parish</t>
  </si>
  <si>
    <t>7594 Hwy 75</t>
  </si>
  <si>
    <t>Geismar</t>
  </si>
  <si>
    <t>70734</t>
  </si>
  <si>
    <t>80858213</t>
  </si>
  <si>
    <t>720-99, Cogeneration Unit No. 1</t>
  </si>
  <si>
    <t>104280314</t>
  </si>
  <si>
    <t>Cogeneration Unit No. 1</t>
  </si>
  <si>
    <t>7202911</t>
  </si>
  <si>
    <t>79892413</t>
  </si>
  <si>
    <t>1151 -- GTG/HRSG  Stack -  West</t>
  </si>
  <si>
    <t>103202414</t>
  </si>
  <si>
    <t>GTG/HRSG STACK</t>
  </si>
  <si>
    <t>Union Carbide Corp - St Charles Operations</t>
  </si>
  <si>
    <t>St. Charles Parish</t>
  </si>
  <si>
    <t>355 Hwy 3142 Gate 1</t>
  </si>
  <si>
    <t>Taft</t>
  </si>
  <si>
    <t>70057</t>
  </si>
  <si>
    <t>79906913</t>
  </si>
  <si>
    <t>1150 -- GTG/HRSG Stack -  East</t>
  </si>
  <si>
    <t>103216914</t>
  </si>
  <si>
    <t>8467311</t>
  </si>
  <si>
    <t>80135613</t>
  </si>
  <si>
    <t>500</t>
  </si>
  <si>
    <t>PWR3_EPT_CG-500_COMBUSTION GAS TURBINE</t>
  </si>
  <si>
    <t>103463414</t>
  </si>
  <si>
    <t>Frame 7FA</t>
  </si>
  <si>
    <t>The Dow Chemical Co - Louisiana Operations</t>
  </si>
  <si>
    <t>Iberville Parish</t>
  </si>
  <si>
    <t>21255 Hwy 1</t>
  </si>
  <si>
    <t>Plaquemine</t>
  </si>
  <si>
    <t>70765</t>
  </si>
  <si>
    <t>80135713</t>
  </si>
  <si>
    <t>800</t>
  </si>
  <si>
    <t>PWR3_EPT_CG-800_COMBUSTION GAS TURBINE</t>
  </si>
  <si>
    <t>103463514</t>
  </si>
  <si>
    <t>80135813</t>
  </si>
  <si>
    <t>700</t>
  </si>
  <si>
    <t>PWR3_EPT_CG-700_COMBUSTION GAS TURBINE</t>
  </si>
  <si>
    <t>103463614</t>
  </si>
  <si>
    <t>80135913</t>
  </si>
  <si>
    <t>600</t>
  </si>
  <si>
    <t>PWR3_EPT_CG-600_COMBUSTION GAS TURBINE</t>
  </si>
  <si>
    <t>103463714</t>
  </si>
  <si>
    <t>5632711</t>
  </si>
  <si>
    <t>69997613</t>
  </si>
  <si>
    <t>PWR9_GTB_B56P9GT96_GT-96 GAS TURBINE</t>
  </si>
  <si>
    <t>97045814</t>
  </si>
  <si>
    <t>501F</t>
  </si>
  <si>
    <t>DOW TEXAS OPERATIONS FREEPORT</t>
  </si>
  <si>
    <t>2301 N BRAZOSPORT BLVD</t>
  </si>
  <si>
    <t>CLUTE</t>
  </si>
  <si>
    <t>9018711</t>
  </si>
  <si>
    <t>54948713</t>
  </si>
  <si>
    <t>CT-01</t>
  </si>
  <si>
    <t>COMBUSTION TURBINE GENERATORS</t>
  </si>
  <si>
    <t>71810514</t>
  </si>
  <si>
    <t>NATURAL GAS</t>
  </si>
  <si>
    <t>Changed to existing per 3/23/22 email</t>
  </si>
  <si>
    <t>WPL - RIVERSIDE ENERGY CENTER</t>
  </si>
  <si>
    <t>Rock County</t>
  </si>
  <si>
    <t>Town Line Road</t>
  </si>
  <si>
    <t>Beloit</t>
  </si>
  <si>
    <t>53511</t>
  </si>
  <si>
    <t>54948813</t>
  </si>
  <si>
    <t>CT-02</t>
  </si>
  <si>
    <t>COMBUSTION TURBINE GENERATOR</t>
  </si>
  <si>
    <t>71810714</t>
  </si>
  <si>
    <t>CT-03</t>
  </si>
  <si>
    <t>7FH2B</t>
  </si>
  <si>
    <t>Added per 3/32/22 email.</t>
  </si>
  <si>
    <t>DF? NG</t>
  </si>
  <si>
    <t>CT-04</t>
  </si>
  <si>
    <t>Natural Gas Fired Combustion Turbine (Rock River Generating Station Unit 4)</t>
  </si>
  <si>
    <t>WPL - Turtle Generating Station</t>
  </si>
  <si>
    <t>8301 S County Road G</t>
  </si>
  <si>
    <t>7415011</t>
  </si>
  <si>
    <t>9227313</t>
  </si>
  <si>
    <t>Combustion Turbine Unit 5A</t>
  </si>
  <si>
    <t>47214214</t>
  </si>
  <si>
    <t>20100101</t>
  </si>
  <si>
    <t>Wansley CT5A was not included in Georgia Power's section 114 response since the unit is not wholly owned by Georgia Power</t>
  </si>
  <si>
    <t>Ga Power Company - Plant Wansley</t>
  </si>
  <si>
    <t>1371 Liberty Church Road</t>
  </si>
  <si>
    <t>Carrollton</t>
  </si>
  <si>
    <t>110046233919</t>
  </si>
  <si>
    <t>53.5</t>
  </si>
  <si>
    <t>3721111</t>
  </si>
  <si>
    <t>36833213</t>
  </si>
  <si>
    <t>Combustion Turbine Unit 4B</t>
  </si>
  <si>
    <t>46145514</t>
  </si>
  <si>
    <t>Burning #2 Oil</t>
  </si>
  <si>
    <t>MS-7001B</t>
  </si>
  <si>
    <t>Ga Power Company - Plant McManus</t>
  </si>
  <si>
    <t>Glynn County</t>
  </si>
  <si>
    <t>1 Crispin Island</t>
  </si>
  <si>
    <t>Brunswick</t>
  </si>
  <si>
    <t>110000360617</t>
  </si>
  <si>
    <t>36833313</t>
  </si>
  <si>
    <t>4C</t>
  </si>
  <si>
    <t>Combustion Turbine Unit 4C</t>
  </si>
  <si>
    <t>46145414</t>
  </si>
  <si>
    <t>36833413</t>
  </si>
  <si>
    <t>4D</t>
  </si>
  <si>
    <t>Combustion Turbine Unit 4D</t>
  </si>
  <si>
    <t>46145314</t>
  </si>
  <si>
    <t>36833513</t>
  </si>
  <si>
    <t>Combustion Turbine Unit 4A</t>
  </si>
  <si>
    <t>46145214</t>
  </si>
  <si>
    <t>36833613</t>
  </si>
  <si>
    <t>Combustion Turbine Unit 3B</t>
  </si>
  <si>
    <t>46145114</t>
  </si>
  <si>
    <t>36833713</t>
  </si>
  <si>
    <t>4F</t>
  </si>
  <si>
    <t>Combustion Turbine Unit 4F</t>
  </si>
  <si>
    <t>46145014</t>
  </si>
  <si>
    <t>36833813</t>
  </si>
  <si>
    <t>Combustion Turbine Unit 3A</t>
  </si>
  <si>
    <t>46144914</t>
  </si>
  <si>
    <t>36834113</t>
  </si>
  <si>
    <t>4E</t>
  </si>
  <si>
    <t>Combustion Turbine Unit 4E</t>
  </si>
  <si>
    <t>46144414</t>
  </si>
  <si>
    <t>36834213</t>
  </si>
  <si>
    <t>3C</t>
  </si>
  <si>
    <t>Combustion Turbine Unit 3C</t>
  </si>
  <si>
    <t>46144314</t>
  </si>
  <si>
    <t>590511</t>
  </si>
  <si>
    <t>46128813</t>
  </si>
  <si>
    <t>35 MW Simple Cycle Combustion Turbine B</t>
  </si>
  <si>
    <t>48888614_&amp;_48888714</t>
  </si>
  <si>
    <t>ORLANDO UTILITIES COMMISSION (OUC)</t>
  </si>
  <si>
    <t>Brevard County</t>
  </si>
  <si>
    <t>7800 SOUTH US HIGHWAY 1</t>
  </si>
  <si>
    <t>TITUSVILLE</t>
  </si>
  <si>
    <t>32780</t>
  </si>
  <si>
    <t>46129013</t>
  </si>
  <si>
    <t>129 MW Simple Cycle Combustion Turbine D(Acid Rain Phase II)</t>
  </si>
  <si>
    <t>48888414_&amp;_48888314</t>
  </si>
  <si>
    <t>_&amp;_Max hours: 2190 hrs per year.</t>
  </si>
  <si>
    <t>501-D5</t>
  </si>
  <si>
    <t>46129113</t>
  </si>
  <si>
    <t>129 MW Simple Cycle Combustion Turbine C(Acid Rain Phase II)</t>
  </si>
  <si>
    <t>48888114_&amp;_48888214</t>
  </si>
  <si>
    <t>46129213</t>
  </si>
  <si>
    <t>35 MW Simple Cycle Combustion Turbine A</t>
  </si>
  <si>
    <t>48887914_&amp;_48888014</t>
  </si>
  <si>
    <t>2731711</t>
  </si>
  <si>
    <t>41201313</t>
  </si>
  <si>
    <t>Combustion Turbine-Unit No. 8 (Phase II Acid Rain Unit)</t>
  </si>
  <si>
    <t>45894814</t>
  </si>
  <si>
    <t>Annual rate is limited by NOx and SO2 caps</t>
  </si>
  <si>
    <t xml:space="preserve">General Electric </t>
  </si>
  <si>
    <t>dry low-NOx (DLN) burner technology and water injection capability</t>
  </si>
  <si>
    <t>permitted to burn natural gas or No. 2 fuel oil</t>
  </si>
  <si>
    <t>TALLAHASSEE CITY PURDOM GENERATING STA.</t>
  </si>
  <si>
    <t>Wakulla County</t>
  </si>
  <si>
    <t>667 PORT LEON DRIVE</t>
  </si>
  <si>
    <t>ST MARKS</t>
  </si>
  <si>
    <t>32355</t>
  </si>
  <si>
    <t>41201413</t>
  </si>
  <si>
    <t>COMBUSTION TURBINE PURDOM UNIT #2-CT PEAKING UNIT</t>
  </si>
  <si>
    <t>45894614</t>
  </si>
  <si>
    <t>Maximum % sulfur 0.1(grains/cf). Maximum hourly and annual rates based on 6993</t>
  </si>
  <si>
    <t>W171G</t>
  </si>
  <si>
    <t>uncontrolled</t>
  </si>
  <si>
    <t>permitted to fire natural gas and/or No. 2 fuel oil; The emissions unit operates primarily for peaking service, when necessary for generation; permitting contact said that Unit 2 is slated for retirement any day now (5/22/2018)</t>
  </si>
  <si>
    <t>TRB1</t>
  </si>
  <si>
    <t>Train 1 Gas Turbine-driven refrigerant compressor 1</t>
  </si>
  <si>
    <t>Corpus Christi Liquefaction</t>
  </si>
  <si>
    <t>San Patricio County</t>
  </si>
  <si>
    <t>2822 La Quinta Rd</t>
  </si>
  <si>
    <t>Gregory</t>
  </si>
  <si>
    <t>78359</t>
  </si>
  <si>
    <t>TRB10</t>
  </si>
  <si>
    <t>Train 2 Gas Turbine-driven refrigerant compressor 4 - stack A and stack B</t>
  </si>
  <si>
    <t>TRB11</t>
  </si>
  <si>
    <t>Train 2 Gas Turbine-driven refrigerant compressor 5</t>
  </si>
  <si>
    <t>New11</t>
  </si>
  <si>
    <t>TRB12</t>
  </si>
  <si>
    <t>Train 2 Gas Turbine-driven refrigerant compressor 6</t>
  </si>
  <si>
    <t>New12</t>
  </si>
  <si>
    <t>TRB13</t>
  </si>
  <si>
    <t>Train 3 Gas Turbine-driven refrigerant compressor 1</t>
  </si>
  <si>
    <t>New13</t>
  </si>
  <si>
    <t>TRB14</t>
  </si>
  <si>
    <t>Train 3 Gas Turbine-driven refrigerant compressor 2</t>
  </si>
  <si>
    <t>New14</t>
  </si>
  <si>
    <t>TRB15</t>
  </si>
  <si>
    <t>Train 3 Gas Turbine-driven refrigerant compressor 3 - stack A and stack B</t>
  </si>
  <si>
    <t>TRB16</t>
  </si>
  <si>
    <t>Train 3 Gas Turbine-driven refrigerant compressor 4 - stack A and stack B</t>
  </si>
  <si>
    <t>TRB17</t>
  </si>
  <si>
    <t>Train 3 Gas Turbine-driven refrigerant compressor 5</t>
  </si>
  <si>
    <t>TRB18</t>
  </si>
  <si>
    <t>Train 3 Gas Turbine-driven refrigerant compressor 6</t>
  </si>
  <si>
    <t>TRB2</t>
  </si>
  <si>
    <t>Train 1 Gas Turbine-driven refrigerant compressor 2</t>
  </si>
  <si>
    <t>TRB3</t>
  </si>
  <si>
    <t>Train 1 Gas Turbine-driven refrigerant compressor 3 - stack A and stack B</t>
  </si>
  <si>
    <t>TRB4</t>
  </si>
  <si>
    <t>Train 1 Gas Turbine-driven refrigerant compressor 4 - stack A and stack B</t>
  </si>
  <si>
    <t>TRB5</t>
  </si>
  <si>
    <t>Train 1 Gas Turbine-driven refrigerant compressor 5</t>
  </si>
  <si>
    <t>TRB6</t>
  </si>
  <si>
    <t>Train 1 Gas Turbine-driven refrigerant compressor 6</t>
  </si>
  <si>
    <t>New6</t>
  </si>
  <si>
    <t>TRB7</t>
  </si>
  <si>
    <t>Train 2 Gas Turbine-driven refrigerant compressor 1</t>
  </si>
  <si>
    <t>TRB8</t>
  </si>
  <si>
    <t>Train 2 Gas Turbine-driven refrigerant compressor 2</t>
  </si>
  <si>
    <t>TRB9</t>
  </si>
  <si>
    <t>Train 2 Gas Turbine-driven refrigerant compressor 3 - stack A and stack B</t>
  </si>
  <si>
    <t>GE Frame 6 Injection Compressor (NGI-19-1883)</t>
  </si>
  <si>
    <t>NGI-19-1883</t>
  </si>
  <si>
    <t>Fuel Gas</t>
  </si>
  <si>
    <t>M6491</t>
  </si>
  <si>
    <t>Central Gas Facility. Updated per section 114 response.</t>
  </si>
  <si>
    <t>Hilcorp</t>
  </si>
  <si>
    <t>Central Gas Facility</t>
  </si>
  <si>
    <t>AK</t>
  </si>
  <si>
    <t>North Slope</t>
  </si>
  <si>
    <t>Prudhoe Bay</t>
  </si>
  <si>
    <t>-148.5176</t>
  </si>
  <si>
    <t>GE MS5382C Refrigerant Compressor (NGI-19-1856)</t>
  </si>
  <si>
    <t>NGI-19-1856</t>
  </si>
  <si>
    <t>MS5382C</t>
  </si>
  <si>
    <t>-148.5187</t>
  </si>
  <si>
    <t>GE MS5382C Booster Compressor (NGI-19-1857)</t>
  </si>
  <si>
    <t>NGI-19-1857</t>
  </si>
  <si>
    <t>-148.5181</t>
  </si>
  <si>
    <t>GE Frame 6 Injection Compressor (NGI-19-1884)</t>
  </si>
  <si>
    <t>NGI-19-1884</t>
  </si>
  <si>
    <t>-148.5155</t>
  </si>
  <si>
    <t>GE Frame 6 Injection Compressor (NGI-19-1885)</t>
  </si>
  <si>
    <t>NGI-19-1885</t>
  </si>
  <si>
    <t>-148.5173</t>
  </si>
  <si>
    <t>GE Frame 6 Injection Compressor (NGI-19-1886)</t>
  </si>
  <si>
    <t>NGI-19-1886</t>
  </si>
  <si>
    <t>Cooper-Rolls/RB211-24C Booster Compressor (NGI-19-1801)</t>
  </si>
  <si>
    <t>NGI-19-1801</t>
  </si>
  <si>
    <t>Cooper-Rolls</t>
  </si>
  <si>
    <t>RB211-24C</t>
  </si>
  <si>
    <t>Cooper-Rolls/RB211-24C Booster Compressor (NGI-19-1802)</t>
  </si>
  <si>
    <t>NGI-19-1802</t>
  </si>
  <si>
    <t>-148.516</t>
  </si>
  <si>
    <t>Cooper-Rolls/RB211-24C Miscible Injectant Compressor (NGI-19-1805)</t>
  </si>
  <si>
    <t>NGI-19-1805</t>
  </si>
  <si>
    <t>Cooper-Rolls/RB211-24C Miscible Injectant Compressor (NGI-19-1855)</t>
  </si>
  <si>
    <t>NGI-19-1855</t>
  </si>
  <si>
    <t>-148.5178</t>
  </si>
  <si>
    <t>GE MS5382C Refrigerant Compressor (NGI-19-1806)</t>
  </si>
  <si>
    <t>NGI-19-1806</t>
  </si>
  <si>
    <t>1073911</t>
  </si>
  <si>
    <t>Emergency Generator (EDTG-18-2897)</t>
  </si>
  <si>
    <t>EDTG-18-2897</t>
  </si>
  <si>
    <t>Diesel</t>
  </si>
  <si>
    <t>Centaur T-4001</t>
  </si>
  <si>
    <t>Central Compressor Plant. Updated per section 114 response.</t>
  </si>
  <si>
    <t>Central Compressor Plant (CCP)</t>
  </si>
  <si>
    <t>-148.4972</t>
  </si>
  <si>
    <t>BP EXPLORATION (ALASKA) INC.</t>
  </si>
  <si>
    <t>110067215882</t>
  </si>
  <si>
    <t>Combustion Turbine Gas Compressor (Tag No. NGT-18-1802)</t>
  </si>
  <si>
    <t>NGT-18-1802</t>
  </si>
  <si>
    <t>MS5371PATP</t>
  </si>
  <si>
    <t>-148.4994</t>
  </si>
  <si>
    <t>Combustion Turbine Gas Compressor (Tag No. NGT-18-1812)</t>
  </si>
  <si>
    <t>NGT-18-1812</t>
  </si>
  <si>
    <t>-148.4991</t>
  </si>
  <si>
    <t>Combustion Turbine Gas Compressor (Tag No. NGT-18-1813)</t>
  </si>
  <si>
    <t>NGT-18-1813</t>
  </si>
  <si>
    <t>-148.5</t>
  </si>
  <si>
    <t>Combustion Turbine Gas Compressor (Tag No. NGT-18-1878)</t>
  </si>
  <si>
    <t>NGT-18-1878</t>
  </si>
  <si>
    <t>-148.4992</t>
  </si>
  <si>
    <t>Combustion Turbine Gas Compressor (Tag No. NGT-18-1876)</t>
  </si>
  <si>
    <t>NGT-18-1876</t>
  </si>
  <si>
    <t>-148.5006</t>
  </si>
  <si>
    <t>Combustion Turbine Gas Compressor (Tag No. NGT-18-1811)</t>
  </si>
  <si>
    <t>NGT-18-1811</t>
  </si>
  <si>
    <t>-148.4986</t>
  </si>
  <si>
    <t>Combustion Turbine Gas Compressor (Tag No. NGT-18-1810)</t>
  </si>
  <si>
    <t>NGT-18-1810</t>
  </si>
  <si>
    <t>-148.4989</t>
  </si>
  <si>
    <t>Combustion Turbine Gas Compressor (Tag No. NGT-18-1801)</t>
  </si>
  <si>
    <t>NGT-18-1801</t>
  </si>
  <si>
    <t>-148.4996</t>
  </si>
  <si>
    <t>Combustion Turbine Gas Compressor (Tag No. NGT-18-1809)</t>
  </si>
  <si>
    <t>NGT-18-1809</t>
  </si>
  <si>
    <t>-148.4987</t>
  </si>
  <si>
    <t>Combustion Turbine Gas Compressor (Tag No. NGT-18-1803)</t>
  </si>
  <si>
    <t>NGT-18-1803</t>
  </si>
  <si>
    <t>-148.4998</t>
  </si>
  <si>
    <t>Combustion Turbine Gas Compressor (Tag No. NGT-18-1804)</t>
  </si>
  <si>
    <t>NGT-18-1804</t>
  </si>
  <si>
    <t>-148.4993</t>
  </si>
  <si>
    <t>Combustion Turbine Gas Compressor (Tag No. NGT-18-1805)</t>
  </si>
  <si>
    <t>NGT-18-1805</t>
  </si>
  <si>
    <t>-148.4984</t>
  </si>
  <si>
    <t>Combustion Turbine Gas Compressor (Tag No. NGT-18-1806)</t>
  </si>
  <si>
    <t>NGT-18-1806</t>
  </si>
  <si>
    <t>-148.4999</t>
  </si>
  <si>
    <t>Combustion Turbine Gas Compressor (Tag No. NGT-18-1808)</t>
  </si>
  <si>
    <t>NGT-18-1808</t>
  </si>
  <si>
    <t>Combustion Turbine Gas Compressor (Tag No. NGT-18-1807)</t>
  </si>
  <si>
    <t>NGT-18-1807</t>
  </si>
  <si>
    <t>Unit 1607 7,200 BHP Cooper Rolls 501-KC7-DLE, 68 mmbtu</t>
  </si>
  <si>
    <t>501-KC7 DLE</t>
  </si>
  <si>
    <t>simple</t>
  </si>
  <si>
    <t>none</t>
  </si>
  <si>
    <t>FLORIDA GAS TRANSMISSION COMPANY - Compressor Station #16 - Bradford County</t>
  </si>
  <si>
    <t>Bradford</t>
  </si>
  <si>
    <t>14369 SW 231</t>
  </si>
  <si>
    <t>BROOKER</t>
  </si>
  <si>
    <t>-82.325474</t>
  </si>
  <si>
    <t>GAS TURBINE NO. 4</t>
  </si>
  <si>
    <t>SGT04; HRSG4</t>
  </si>
  <si>
    <t>Industrial (Process)/(Power Generation)?</t>
  </si>
  <si>
    <t>Natural Gas &amp; Refinery Gas</t>
  </si>
  <si>
    <t>V84.2</t>
  </si>
  <si>
    <t>BAYTOWN OLEFINS PLANT</t>
  </si>
  <si>
    <t>Harris</t>
  </si>
  <si>
    <t>3525 DECKER DR</t>
  </si>
  <si>
    <t>BAYTOWN</t>
  </si>
  <si>
    <t>-95.014389</t>
  </si>
  <si>
    <t>4056511</t>
  </si>
  <si>
    <t>GAS TURBINE NO.3</t>
  </si>
  <si>
    <t>SGT03; HRSG3</t>
  </si>
  <si>
    <t>PG6541(B)</t>
  </si>
  <si>
    <t>combined</t>
  </si>
  <si>
    <t>-95.014119</t>
  </si>
  <si>
    <t>GAS TURBINE NO. 1</t>
  </si>
  <si>
    <t>SGT01; HRSG1</t>
  </si>
  <si>
    <t>-95.014147</t>
  </si>
  <si>
    <t>GAS TURBINE NO. 2</t>
  </si>
  <si>
    <t>SGT02; HRSG2</t>
  </si>
  <si>
    <t>-95.014217</t>
  </si>
  <si>
    <t>GAS TURBINE NO. 5</t>
  </si>
  <si>
    <t>SGT05; HRSG5</t>
  </si>
  <si>
    <t>-95.014206</t>
  </si>
  <si>
    <t>4862411</t>
  </si>
  <si>
    <t>COGEN TURBINE &amp; DUCT BURNER</t>
  </si>
  <si>
    <t>55STK_001; PP2 COGENTURBINE 24; 55 TRB#GHG</t>
  </si>
  <si>
    <t>Frame 6 with Duct Burner</t>
  </si>
  <si>
    <t>BEAUMONT REFINERY</t>
  </si>
  <si>
    <t>Jefferson</t>
  </si>
  <si>
    <t>End of Burt St</t>
  </si>
  <si>
    <t>Beaumont</t>
  </si>
  <si>
    <t>-94.077192</t>
  </si>
  <si>
    <t>61STK1</t>
  </si>
  <si>
    <t>COGEN HEATER UNIT #41</t>
  </si>
  <si>
    <t>61STK1; 61TRB#001-61BRN#001</t>
  </si>
  <si>
    <t>PG7241FA</t>
  </si>
  <si>
    <t>DryLowNOx; SCR</t>
  </si>
  <si>
    <t>-94.07701179333694</t>
  </si>
  <si>
    <t>61STK2</t>
  </si>
  <si>
    <t>COGEN HEATER UNIT #42</t>
  </si>
  <si>
    <t>61STK2; 61TRB#002-61BRN#002</t>
  </si>
  <si>
    <t>-94.07653652776902</t>
  </si>
  <si>
    <t>61STK3</t>
  </si>
  <si>
    <t>COGEN HEATER UNIT #43</t>
  </si>
  <si>
    <t>61STK3; 61TRB#003-61BRN#003</t>
  </si>
  <si>
    <t>-94.07605488279751</t>
  </si>
  <si>
    <t>4924411</t>
  </si>
  <si>
    <t>GAS TURBINE GENERATOR 38</t>
  </si>
  <si>
    <t>BH6 GTG38</t>
  </si>
  <si>
    <t>BAYTOWN REFINERY</t>
  </si>
  <si>
    <t>2800 Decker Dr</t>
  </si>
  <si>
    <t>Baytown</t>
  </si>
  <si>
    <t>-95.012778</t>
  </si>
  <si>
    <t>BH7 GTG44</t>
  </si>
  <si>
    <t>-95.003611</t>
  </si>
  <si>
    <t>BH7 GTG43</t>
  </si>
  <si>
    <t>-95.003889</t>
  </si>
  <si>
    <t>GAS TURBINE GENERATOR</t>
  </si>
  <si>
    <t>FXK GTG301</t>
  </si>
  <si>
    <t>Coke Gas</t>
  </si>
  <si>
    <t>-94.998611</t>
  </si>
  <si>
    <t>BH7 GTG42</t>
  </si>
  <si>
    <t>BH7 GTG41</t>
  </si>
  <si>
    <t>-95.004167</t>
  </si>
  <si>
    <t>GAS TURBINE GENERATOR 45</t>
  </si>
  <si>
    <t>BH7 GTG45</t>
  </si>
  <si>
    <t>-95.005278</t>
  </si>
  <si>
    <t>537811</t>
  </si>
  <si>
    <t>Gas Turbine and Heat Recovery Steam Generator</t>
  </si>
  <si>
    <t>26</t>
  </si>
  <si>
    <t>LM 6000</t>
  </si>
  <si>
    <t>TROPICANA MANUFACTURING COMPANY, INC.</t>
  </si>
  <si>
    <t>Manatee</t>
  </si>
  <si>
    <t>1001 13TH AVENUE EAST</t>
  </si>
  <si>
    <t>BRADENTON</t>
  </si>
  <si>
    <t>-82.547968</t>
  </si>
  <si>
    <t>537911</t>
  </si>
  <si>
    <t>MTCT3A</t>
  </si>
  <si>
    <t>Unit 3A Combustion Turbine with HRSG</t>
  </si>
  <si>
    <t>Unit 3A Gas Turbine, 207.4 MW with Heat Recovery Steam Generator (495 MMBtu/hr)</t>
  </si>
  <si>
    <t>SCR_DLN</t>
  </si>
  <si>
    <t>Per permit, Unit 3 began commercial operation in May 2005, but it was under contractual obligations before January 14, 2003, and is therefore an existing unit for purposes of Subpart YYYY. Updated the date construction commenced for this unit per 7/11/22 email from FPL. Also updated capacity per 7/11/22 email from FPL.</t>
  </si>
  <si>
    <t>FLORIDA POWER &amp; LIGHT (PMT) Manatee Power Plant</t>
  </si>
  <si>
    <t>19050 State Road 62</t>
  </si>
  <si>
    <t>PARRISH</t>
  </si>
  <si>
    <t>34219-9220</t>
  </si>
  <si>
    <t>-82.3463</t>
  </si>
  <si>
    <t>MTCT3B</t>
  </si>
  <si>
    <t>Unit 3B Combustion Turbine with HRSG</t>
  </si>
  <si>
    <t>Unit 3B Gas Turbine, 207.4 MW with Heat Recovery Steam Generator (495 MMBtu/hr)</t>
  </si>
  <si>
    <t>MTCT3C</t>
  </si>
  <si>
    <t>Unit 3C Combustion Turbine with HRSG</t>
  </si>
  <si>
    <t>Unit 3C Gas Turbine, 207.4 MW with Heat Recovery Steam Generator (495 MMBtu/hr)</t>
  </si>
  <si>
    <t>MTCT3D</t>
  </si>
  <si>
    <t>Unit 3D Combustion Turbine with HRSG</t>
  </si>
  <si>
    <t>Unit 3D Gas Turbine, 207.4 MW with Heat Recovery Steam Generator (495 MMBtu/hr)</t>
  </si>
  <si>
    <t>5610411</t>
  </si>
  <si>
    <t>GCT5</t>
  </si>
  <si>
    <t>COMBUSTION TURBINES # 5-8</t>
  </si>
  <si>
    <t>83-0025-14</t>
  </si>
  <si>
    <t>PG7241EA</t>
  </si>
  <si>
    <t>E6BTU/HR_total</t>
  </si>
  <si>
    <t>TVA GALLATIN FOSSIL PLANT</t>
  </si>
  <si>
    <t>Sumner</t>
  </si>
  <si>
    <t>1499 STEAM PLANT ROAD</t>
  </si>
  <si>
    <t>GALLATIN</t>
  </si>
  <si>
    <t>37066-8714</t>
  </si>
  <si>
    <t>-86.3946</t>
  </si>
  <si>
    <t>GCT6</t>
  </si>
  <si>
    <t>-86.3942</t>
  </si>
  <si>
    <t>GCT7</t>
  </si>
  <si>
    <t>-86.3949</t>
  </si>
  <si>
    <t>GCT8</t>
  </si>
  <si>
    <t>-86.3944</t>
  </si>
  <si>
    <t>GCT1</t>
  </si>
  <si>
    <t>COMBUSTION TURBINES #1-4</t>
  </si>
  <si>
    <t>83-0025-05-06-07-08</t>
  </si>
  <si>
    <t>501 B</t>
  </si>
  <si>
    <t>-86.3953</t>
  </si>
  <si>
    <t>GCT2</t>
  </si>
  <si>
    <t>-86.3955</t>
  </si>
  <si>
    <t>GCT3</t>
  </si>
  <si>
    <t>-86.3964</t>
  </si>
  <si>
    <t>GCT4</t>
  </si>
  <si>
    <t>-86.3962</t>
  </si>
  <si>
    <t>5720911</t>
  </si>
  <si>
    <t>JCT17</t>
  </si>
  <si>
    <t>COMBUSTION TURBINES # 17-19</t>
  </si>
  <si>
    <t>43-0011-32</t>
  </si>
  <si>
    <t>DLN for natural gas, Water injection for distillate</t>
  </si>
  <si>
    <t>TVA JOHNSONVILLE FOSSIL PLANT</t>
  </si>
  <si>
    <t>Humphreys</t>
  </si>
  <si>
    <t>535 STEAM PLANT ROAD</t>
  </si>
  <si>
    <t>NEW JOHNSONVILLE</t>
  </si>
  <si>
    <t>37134-2003</t>
  </si>
  <si>
    <t>-87.9836</t>
  </si>
  <si>
    <t>JCT18</t>
  </si>
  <si>
    <t>JCT19</t>
  </si>
  <si>
    <t>JCT1</t>
  </si>
  <si>
    <t>COMBUSTION TURBINES #1-16</t>
  </si>
  <si>
    <t>43-0011-11-26</t>
  </si>
  <si>
    <t>MS7001B</t>
  </si>
  <si>
    <t>-87.984</t>
  </si>
  <si>
    <t>JCT10</t>
  </si>
  <si>
    <t>JCT11</t>
  </si>
  <si>
    <t>JCT12</t>
  </si>
  <si>
    <t>JCT13</t>
  </si>
  <si>
    <t>JCT14</t>
  </si>
  <si>
    <t>JCT15</t>
  </si>
  <si>
    <t>JCT16</t>
  </si>
  <si>
    <t>JCT2</t>
  </si>
  <si>
    <t>JCT3</t>
  </si>
  <si>
    <t>JCT4</t>
  </si>
  <si>
    <t>JCT5</t>
  </si>
  <si>
    <t>JCT6</t>
  </si>
  <si>
    <t>JCT7</t>
  </si>
  <si>
    <t>JCT8</t>
  </si>
  <si>
    <t>JCT9</t>
  </si>
  <si>
    <t>JCT20</t>
  </si>
  <si>
    <t>COMBUSTION TURBINES # 20</t>
  </si>
  <si>
    <t>DLN</t>
  </si>
  <si>
    <t>5747111</t>
  </si>
  <si>
    <t>PWR05</t>
  </si>
  <si>
    <t>Industrial (Process)/(Power Generation)</t>
  </si>
  <si>
    <t>lowN; SCR; CO</t>
  </si>
  <si>
    <t>International Paper Company - Franklin Mill</t>
  </si>
  <si>
    <t>VA</t>
  </si>
  <si>
    <t>Isle of Wight</t>
  </si>
  <si>
    <t>34040 Union Camp Drive</t>
  </si>
  <si>
    <t>-76.91249</t>
  </si>
  <si>
    <t>588311</t>
  </si>
  <si>
    <t>MECCU2</t>
  </si>
  <si>
    <t>REPOWERING CT2</t>
  </si>
  <si>
    <t>CCU2</t>
  </si>
  <si>
    <t>E6BTU_HHV_NG/HR</t>
  </si>
  <si>
    <t>Delaware City Refinery</t>
  </si>
  <si>
    <t>New Castle</t>
  </si>
  <si>
    <t>4550 WRANGLE HILL RD</t>
  </si>
  <si>
    <t>DELAWARE CITY</t>
  </si>
  <si>
    <t>-75.6325</t>
  </si>
  <si>
    <t>MECCU1</t>
  </si>
  <si>
    <t>REPOWERING CT1</t>
  </si>
  <si>
    <t>CCU1</t>
  </si>
  <si>
    <t>640211</t>
  </si>
  <si>
    <t>GT5</t>
  </si>
  <si>
    <t>NGS Combustion Turbine No. 5</t>
  </si>
  <si>
    <t>MS 7000</t>
  </si>
  <si>
    <t>E6BTU_LHV/HR</t>
  </si>
  <si>
    <t>JEA-NORTHSIDE/SJRPP</t>
  </si>
  <si>
    <t>Duval</t>
  </si>
  <si>
    <t>4377 HECKSCHER DR</t>
  </si>
  <si>
    <t>JACKSONVILLE</t>
  </si>
  <si>
    <t>32226-3033</t>
  </si>
  <si>
    <t>-81.5541</t>
  </si>
  <si>
    <t>NGS Combustion Turbine No. 4</t>
  </si>
  <si>
    <t>GT3</t>
  </si>
  <si>
    <t>NGS Combustion Turbine No. 3</t>
  </si>
  <si>
    <t>GT6</t>
  </si>
  <si>
    <t>NGS Combustion Turbine No. 6</t>
  </si>
  <si>
    <t>6878311</t>
  </si>
  <si>
    <t>HRSG 5</t>
  </si>
  <si>
    <t>SJ5</t>
  </si>
  <si>
    <t>501</t>
  </si>
  <si>
    <t>Combined</t>
  </si>
  <si>
    <t>Puerto Rico Electric Power Authority, San Juan</t>
  </si>
  <si>
    <t>San Juan</t>
  </si>
  <si>
    <t>Mercado Central Ave, Zona Central Ave, PR-28</t>
  </si>
  <si>
    <t>-66.10472</t>
  </si>
  <si>
    <t>HRSG 6</t>
  </si>
  <si>
    <t>SJ6</t>
  </si>
  <si>
    <t>GT-1</t>
  </si>
  <si>
    <t>LNG &amp; Distillate Oil (ULSD)</t>
  </si>
  <si>
    <t>TM2500</t>
  </si>
  <si>
    <t>Simple</t>
  </si>
  <si>
    <t>began commercial operation on September 23, 2023; HCHO test on 2/13/24 --  335.3 ppmvdc; turbine age is undetermined</t>
  </si>
  <si>
    <t>GT-10</t>
  </si>
  <si>
    <t>began commercial operation on September 23, 2023; has not yet conducted initial testing for Subpart YYYY; turbine age is undetermined</t>
  </si>
  <si>
    <t>GT-2</t>
  </si>
  <si>
    <t>began commercial operation on September 23, 2023; HCHO test on 2/15/24 --  553.1 ppmvdc; turbine age is undetermined</t>
  </si>
  <si>
    <t>GT-3</t>
  </si>
  <si>
    <t>began commercial operation on September 23, 2023; HCHO test on 2/20/24 -- 4406.4 ppmvdc; turbine age is undetermined</t>
  </si>
  <si>
    <t>GT-4</t>
  </si>
  <si>
    <t>began commercial operation on September 23, 2023; HCHO test on 2/19/24 -- 440.0 ppmvdc; turbine age is undetermined</t>
  </si>
  <si>
    <t>GT-5</t>
  </si>
  <si>
    <t>began commercial operation on September 23, 2023; HCHO test on 2/16/24 -- 267.0 ppmvdc; turbine age is undetermined</t>
  </si>
  <si>
    <t>GT-6</t>
  </si>
  <si>
    <t>GT-7</t>
  </si>
  <si>
    <t>GT-8</t>
  </si>
  <si>
    <t>GT-9</t>
  </si>
  <si>
    <t>6958711</t>
  </si>
  <si>
    <t>Gas Turbines</t>
  </si>
  <si>
    <t>AGGT2-1</t>
  </si>
  <si>
    <t>PREPA Aguirre</t>
  </si>
  <si>
    <t>Salinas</t>
  </si>
  <si>
    <t>Road PR-3, Km 152.3</t>
  </si>
  <si>
    <t>-66.2317</t>
  </si>
  <si>
    <t>AGGT2-2</t>
  </si>
  <si>
    <t>CC2-4</t>
  </si>
  <si>
    <t>CC1-1</t>
  </si>
  <si>
    <t>CC1-3</t>
  </si>
  <si>
    <t>CC1-2</t>
  </si>
  <si>
    <t>CC2-1</t>
  </si>
  <si>
    <t>CC1-4</t>
  </si>
  <si>
    <t>CC2-3</t>
  </si>
  <si>
    <t>CC2-2</t>
  </si>
  <si>
    <t>7129111</t>
  </si>
  <si>
    <t>Power Block-1</t>
  </si>
  <si>
    <t>SCGT1-1</t>
  </si>
  <si>
    <t>Plant went offline in Jan 2020 due to earthquake damage</t>
  </si>
  <si>
    <t>South Coast Steam Power Plant</t>
  </si>
  <si>
    <t>Guayanilla</t>
  </si>
  <si>
    <t>Road 127</t>
  </si>
  <si>
    <t>-66.7536</t>
  </si>
  <si>
    <t>SCGT1-2</t>
  </si>
  <si>
    <t>7438511</t>
  </si>
  <si>
    <t>Power Block 1</t>
  </si>
  <si>
    <t>PSGT1-1</t>
  </si>
  <si>
    <t>Puerto Rico Electric Power Authority, Palo Seco</t>
  </si>
  <si>
    <t>Toa Baja</t>
  </si>
  <si>
    <t>Road 165, Km 3.8, Toa Baja</t>
  </si>
  <si>
    <t>-66.1489</t>
  </si>
  <si>
    <t>PSGT1-2</t>
  </si>
  <si>
    <t>Power Block 2</t>
  </si>
  <si>
    <t>PSGT2-1</t>
  </si>
  <si>
    <t>Capacity is per each turbine</t>
  </si>
  <si>
    <t>GE TM2500 GEN6</t>
  </si>
  <si>
    <t>began commercial operation at facility on June 7, 2023 (but turbines were not new); HCHO emissions 492 ppbvdc</t>
  </si>
  <si>
    <t>began commercial operation at facility on June 7, 2023 (but turbines were not new)</t>
  </si>
  <si>
    <t>GE TM2500 GEN4</t>
  </si>
  <si>
    <t>began commercial operation at facility on June 7, 2023 (but turbines were not new); HCHO emissions 196 ppbvdc</t>
  </si>
  <si>
    <t>GE TM2500 GEN8</t>
  </si>
  <si>
    <t>began commercial operation at facility on June 7, 2023 (but turbines were not new); HCHO emissions 173 ppbvdc</t>
  </si>
  <si>
    <t>began commercial operation at facility on June 7, 2023 (but turbines were not new); HCHO emissions 138 ppmvdc</t>
  </si>
  <si>
    <t>MOBILEPAC® combustion turbine 1 (PSMP1)</t>
  </si>
  <si>
    <t>PWPS MobilePac</t>
  </si>
  <si>
    <t>23 (22.5 Fuel Oil &amp; 23.8 NG)</t>
  </si>
  <si>
    <t>They will be running on ultra-low sulfur diesel for now, and in the future, when natural gas becomes available in the San Juan area, that will be the primary fuel and ULSD will be used as backup.</t>
  </si>
  <si>
    <t>MOBILEPAC® combustion turbine 2 (PSMP2)</t>
  </si>
  <si>
    <t>MOBILEPAC® combustion turbine 3 (PSMP3)</t>
  </si>
  <si>
    <t>753611</t>
  </si>
  <si>
    <t>Unit 1508- Cooper Rolls-501-KC7-DLE 7200 BHP , 72.0 mmbtu</t>
  </si>
  <si>
    <t>Rolls Royce</t>
  </si>
  <si>
    <t>501-KC7-DLE</t>
  </si>
  <si>
    <t>Taylor</t>
  </si>
  <si>
    <t>2065 PISGAH ROAD, CR 361</t>
  </si>
  <si>
    <t>Perry</t>
  </si>
  <si>
    <t>-83.606224</t>
  </si>
  <si>
    <t>1507 Solar Mars 100-T15000S, 123.0 mmbtu, 15,000 BHP</t>
  </si>
  <si>
    <t>Mars 100-T-15000S</t>
  </si>
  <si>
    <t>Lean premix</t>
  </si>
  <si>
    <t>-83.606188</t>
  </si>
  <si>
    <t>754311</t>
  </si>
  <si>
    <t>BHB4</t>
  </si>
  <si>
    <t>P&amp;WA FT4A-8 TURBINE</t>
  </si>
  <si>
    <t>EU4</t>
  </si>
  <si>
    <t>Jet Fuel A</t>
  </si>
  <si>
    <t>Pratt and Whitney</t>
  </si>
  <si>
    <t>FT 4A-8LI Turbo Jet</t>
  </si>
  <si>
    <t>PSEG PWR CT LLC/BPT HARBOR STA</t>
  </si>
  <si>
    <t>Fairfield</t>
  </si>
  <si>
    <t>1 ATLANTIC ST</t>
  </si>
  <si>
    <t>BRIDGEPORT</t>
  </si>
  <si>
    <t>06604-5513</t>
  </si>
  <si>
    <t>-73.18331</t>
  </si>
  <si>
    <t>BHB5</t>
  </si>
  <si>
    <t>GE 7HA.02 Combined cycle turbine and duct burner</t>
  </si>
  <si>
    <t>EU50</t>
  </si>
  <si>
    <t>DLN; H2O; SCR; CO</t>
  </si>
  <si>
    <t>236 mmBtu/hr No. 2 oil fired Combustion Turbine</t>
  </si>
  <si>
    <t>B013</t>
  </si>
  <si>
    <t>Miami Fort Power Station (1431350093)</t>
  </si>
  <si>
    <t>11021 Brower Road</t>
  </si>
  <si>
    <t>North Bend</t>
  </si>
  <si>
    <t>45052-0128</t>
  </si>
  <si>
    <t>-84.80327</t>
  </si>
  <si>
    <t>7738711</t>
  </si>
  <si>
    <t>B012</t>
  </si>
  <si>
    <t>B011</t>
  </si>
  <si>
    <t>B010</t>
  </si>
  <si>
    <t>EU15A</t>
  </si>
  <si>
    <t>Refrigeration Compressor Turbine</t>
  </si>
  <si>
    <t>Added per 3/22/22 email.</t>
  </si>
  <si>
    <t xml:space="preserve">Cameron LNG </t>
  </si>
  <si>
    <t>Hackberry</t>
  </si>
  <si>
    <t>30.304483</t>
  </si>
  <si>
    <t>EU15B</t>
  </si>
  <si>
    <t>EU15C</t>
  </si>
  <si>
    <t>EU15D</t>
  </si>
  <si>
    <t>EU15E</t>
  </si>
  <si>
    <t>EU15F</t>
  </si>
  <si>
    <t>EU15G</t>
  </si>
  <si>
    <t>EU15H</t>
  </si>
  <si>
    <t>EU15I</t>
  </si>
  <si>
    <t>EU15J</t>
  </si>
  <si>
    <t>CT 5</t>
  </si>
  <si>
    <t>EU-058</t>
  </si>
  <si>
    <t>DLN; SCR</t>
  </si>
  <si>
    <t>Tampa Electric Company</t>
  </si>
  <si>
    <t>Big Bend Station</t>
  </si>
  <si>
    <t>Hillsborough</t>
  </si>
  <si>
    <t>13031 Wyandotte Rd</t>
  </si>
  <si>
    <t>Gibsonton</t>
  </si>
  <si>
    <t>CT 6</t>
  </si>
  <si>
    <t>EU-059</t>
  </si>
  <si>
    <t>SCCT 4A</t>
  </si>
  <si>
    <t>CT4A</t>
  </si>
  <si>
    <t>EU-041</t>
  </si>
  <si>
    <t>SCCT 4B</t>
  </si>
  <si>
    <t>CT4B</t>
  </si>
  <si>
    <t>EU-042</t>
  </si>
  <si>
    <t>Unit 3</t>
  </si>
  <si>
    <t>DLN; water injection; SCF; OxCat</t>
  </si>
  <si>
    <t>Added per 3/25/22 email.</t>
  </si>
  <si>
    <t>NRG</t>
  </si>
  <si>
    <t>Canal Generating Station</t>
  </si>
  <si>
    <t>MA</t>
  </si>
  <si>
    <t>Barnstable</t>
  </si>
  <si>
    <t>9 Freezer Rd</t>
  </si>
  <si>
    <t>Sandwich</t>
  </si>
  <si>
    <t>02563</t>
  </si>
  <si>
    <t>New 1</t>
  </si>
  <si>
    <t>ES-IC1 - simple-cycle natural gas/No. 2 fuel oil-fired combustion turbines (573 million Btu per hour nominally rated heat input, each)</t>
  </si>
  <si>
    <t>20100201_&amp;_20100102</t>
  </si>
  <si>
    <t>GG4A7</t>
  </si>
  <si>
    <t>Added from 3/17/22 list from Duke</t>
  </si>
  <si>
    <t>Duke Energy Progress - W H Weatherspoon</t>
  </si>
  <si>
    <t>Robeson</t>
  </si>
  <si>
    <t>Power Plant Rd</t>
  </si>
  <si>
    <t>Lumberton</t>
  </si>
  <si>
    <t>New 2</t>
  </si>
  <si>
    <t>ES-IC2 - simple-cycle natural gas/No. 2 fuel oil-fired combustion turbines (573 million Btu per hour nominally rated heat input, each)</t>
  </si>
  <si>
    <t>20100201_&amp;_20100103</t>
  </si>
  <si>
    <t>New 3</t>
  </si>
  <si>
    <t>ES-IC3 - simple-cycle natural gas/No. 2 fuel oil-fired combustion turbines (573 million Btu per hour nominally rated heat input, each)</t>
  </si>
  <si>
    <t>20100201_&amp;_20100104</t>
  </si>
  <si>
    <t>New 4</t>
  </si>
  <si>
    <t>ES-IC4 - simple-cycle natural gas/No. 2 fuel oil-fired combustion turbines (573 million Btu per hour nominally rated heat input, each)</t>
  </si>
  <si>
    <t>20100201_&amp;_20100105</t>
  </si>
  <si>
    <t>S21</t>
  </si>
  <si>
    <t>Solar Centaur 50-5700S Turbine</t>
  </si>
  <si>
    <t>Centaur 50-5700S</t>
  </si>
  <si>
    <t>Added per 4/15/22 request from Williams for approval of operating parameters</t>
  </si>
  <si>
    <t>Williams Field Services</t>
  </si>
  <si>
    <t>Echo Springs Gas Plant</t>
  </si>
  <si>
    <t>Section 1, Township 19 North, Range 93 West</t>
  </si>
  <si>
    <t>Wamsutter</t>
  </si>
  <si>
    <t>S22</t>
  </si>
  <si>
    <t>S25</t>
  </si>
  <si>
    <t>Solar Mars 100-15000S Turbine</t>
  </si>
  <si>
    <t>Mars 100-15000S</t>
  </si>
  <si>
    <t>S27</t>
  </si>
  <si>
    <t>Solar Centaur 40-4700S Turbine</t>
  </si>
  <si>
    <t>S28</t>
  </si>
  <si>
    <t>S3</t>
  </si>
  <si>
    <t>S33</t>
  </si>
  <si>
    <t>S35</t>
  </si>
  <si>
    <t>S37</t>
  </si>
  <si>
    <t>Solar Titan 130-20502S Turbine</t>
  </si>
  <si>
    <t>S4</t>
  </si>
  <si>
    <t>Unit 7</t>
  </si>
  <si>
    <t>Mitsubishi M501F Combined Cycle Turbine</t>
  </si>
  <si>
    <t>2008*</t>
  </si>
  <si>
    <t>Added per 5/19/22 request for operating parameters. Updated Capacity based on NEEDS</t>
  </si>
  <si>
    <t>Xcel Energy</t>
  </si>
  <si>
    <t>High Bridge Generating Plant</t>
  </si>
  <si>
    <t>MN</t>
  </si>
  <si>
    <t>Ramsey</t>
  </si>
  <si>
    <t>155 Randolph Ave</t>
  </si>
  <si>
    <t>St. Paul</t>
  </si>
  <si>
    <t>Unit 8</t>
  </si>
  <si>
    <t>Unit 10</t>
  </si>
  <si>
    <t>GE 7FA Combined Cycle Turbine</t>
  </si>
  <si>
    <t>2009*</t>
  </si>
  <si>
    <t>Riverside Generating Plant</t>
  </si>
  <si>
    <t>Hennepin</t>
  </si>
  <si>
    <t>3100 Marshall St NE</t>
  </si>
  <si>
    <t>Minneapolis</t>
  </si>
  <si>
    <t>Unit 9</t>
  </si>
  <si>
    <t>OP-10</t>
  </si>
  <si>
    <t>Solar Centaur T-4700S Turbine</t>
  </si>
  <si>
    <t>Opal Gas Plant</t>
  </si>
  <si>
    <t>Sections 22 and 27, Township 21 North, Range 114 West</t>
  </si>
  <si>
    <t>Opal</t>
  </si>
  <si>
    <t>OP-12</t>
  </si>
  <si>
    <t>OP-13</t>
  </si>
  <si>
    <t>Solar Taurus 70-T10302S Turbine</t>
  </si>
  <si>
    <t>Taurus 70-T10302S</t>
  </si>
  <si>
    <t>OP-2</t>
  </si>
  <si>
    <t>Solar Centaur T-4500 Turbine</t>
  </si>
  <si>
    <t>S43</t>
  </si>
  <si>
    <t>S50</t>
  </si>
  <si>
    <t>Solar Mars 100-T15000S Turbine</t>
  </si>
  <si>
    <t>S51</t>
  </si>
  <si>
    <t>TXP1-1</t>
  </si>
  <si>
    <t>Solar Mars 90-T-12000S Turbine</t>
  </si>
  <si>
    <t>Mars 90-T-12000S</t>
  </si>
  <si>
    <t>TXP1-1A</t>
  </si>
  <si>
    <t>Solar Centuar 50-T5700S Turbine</t>
  </si>
  <si>
    <t>Centaur 50-T5700S</t>
  </si>
  <si>
    <t>TXP2-4</t>
  </si>
  <si>
    <t>Solar Taurus T-6502S Turbine</t>
  </si>
  <si>
    <t>Taurus T-6502S</t>
  </si>
  <si>
    <t>TXP2-5</t>
  </si>
  <si>
    <t>TXP3-1</t>
  </si>
  <si>
    <t>TXP3-2</t>
  </si>
  <si>
    <t>U-00002</t>
  </si>
  <si>
    <t>Solar Taurus 60 Turbine</t>
  </si>
  <si>
    <t>Added per 6/22/22 request from National Fuel Gas Supply Corporation for approval of operating parameters</t>
  </si>
  <si>
    <t>National Fuel Gas Supply Corporation</t>
  </si>
  <si>
    <t>Concord Compressor Station</t>
  </si>
  <si>
    <t>Erie</t>
  </si>
  <si>
    <t>5510 Genesee Rd</t>
  </si>
  <si>
    <t>Springville</t>
  </si>
  <si>
    <t>HCP:A:TXP2-SKID-627</t>
  </si>
  <si>
    <t>Solar Mars 100-16000SA Turbine</t>
  </si>
  <si>
    <t>Mars 100-16000SA</t>
  </si>
  <si>
    <t>Added per 7/6/22 email from Kinder Morgan</t>
  </si>
  <si>
    <t>Copano Processing LLC</t>
  </si>
  <si>
    <t>Houston Central Plant</t>
  </si>
  <si>
    <t>Colorado</t>
  </si>
  <si>
    <t>1650 Cr 255 Rd</t>
  </si>
  <si>
    <t>Sheridan</t>
  </si>
  <si>
    <t>HCP:A:TXP2-SKID-628</t>
  </si>
  <si>
    <t>HCP:A:TXP2-SKID-727</t>
  </si>
  <si>
    <t>HCP:A:TXP2-SKID-728</t>
  </si>
  <si>
    <t>Solar Centaur 50 Turbine</t>
  </si>
  <si>
    <t>Solar Centuar 50 Turbine</t>
  </si>
  <si>
    <t>Centaur 50</t>
  </si>
  <si>
    <t>"Reconstructed"</t>
  </si>
  <si>
    <t>Added per 7/6/22 email from Kinder Morgan. Per Subpart YYYY, a reconstructed turbine meets the same requirements as a new turbine, so marked as "New" in column Z.</t>
  </si>
  <si>
    <t>Kinder Morgan Production Company LLC (CO)</t>
  </si>
  <si>
    <t>Yates Gas Plant</t>
  </si>
  <si>
    <t>Pecos</t>
  </si>
  <si>
    <t>699 W. 6th St</t>
  </si>
  <si>
    <t>Iraan</t>
  </si>
  <si>
    <t>00007</t>
  </si>
  <si>
    <t>1CHP06 - Unit 00007 dual fuel combustion turbine with HRSG</t>
  </si>
  <si>
    <t>Solar Titan 130 Combustion Turbine</t>
  </si>
  <si>
    <t>Natural Gas and Distillate Oil</t>
  </si>
  <si>
    <t>SCR &amp; Oxidation Catalyst</t>
  </si>
  <si>
    <t>Added based on CEDRI search 7/6/22; information from permit</t>
  </si>
  <si>
    <t>Cornell University</t>
  </si>
  <si>
    <t>Cornell University Main Campus</t>
  </si>
  <si>
    <t>Tompkins</t>
  </si>
  <si>
    <t>Central Heating Plant</t>
  </si>
  <si>
    <t>Ithaca</t>
  </si>
  <si>
    <t>00008</t>
  </si>
  <si>
    <t>1CHP06 - Unit 00008 dual fuel combustion turbine with HRSG</t>
  </si>
  <si>
    <t>Unit 33</t>
  </si>
  <si>
    <t>Solar Combustion Turbine - Unit 33</t>
  </si>
  <si>
    <t>Mars 100-16000s</t>
  </si>
  <si>
    <t>Added from section 114 response</t>
  </si>
  <si>
    <t>Northern Natural Gas Co - Bushton</t>
  </si>
  <si>
    <t>Rice</t>
  </si>
  <si>
    <t>Bushton</t>
  </si>
  <si>
    <t>Unit T-30</t>
  </si>
  <si>
    <t>GE Combustion Turbine - Unit T-30</t>
  </si>
  <si>
    <t>Northern Natural Gas Co - Clifton</t>
  </si>
  <si>
    <t>Clay</t>
  </si>
  <si>
    <t>Clifton</t>
  </si>
  <si>
    <t>Unit T-31</t>
  </si>
  <si>
    <t>GE Combustion Turbine - Unit T-31</t>
  </si>
  <si>
    <t>Unit 27</t>
  </si>
  <si>
    <t>Solar Combustion Turbine - Unit 27</t>
  </si>
  <si>
    <t>Northern Natural Gas Co - Mullinville</t>
  </si>
  <si>
    <t>Kiowa</t>
  </si>
  <si>
    <t>Mullinville</t>
  </si>
  <si>
    <t>Unit 28</t>
  </si>
  <si>
    <t>Solar Combustion Turbine - Unit 28</t>
  </si>
  <si>
    <t>Northern Natural Gas Co - Beatrice</t>
  </si>
  <si>
    <t>Gage</t>
  </si>
  <si>
    <t>Beatrice</t>
  </si>
  <si>
    <t>Solar Combustion Turbine - Unit 29</t>
  </si>
  <si>
    <t>0330045</t>
  </si>
  <si>
    <t>Combustion Turbine Unit 8A</t>
  </si>
  <si>
    <t>EU 20</t>
  </si>
  <si>
    <t>Low NOx Burner</t>
  </si>
  <si>
    <t>Added per 7/11/22 email from Florida Power &amp; Light with additional information from operating permit.</t>
  </si>
  <si>
    <t>Gulf Clean Energy Center (formerly Plant Crist)</t>
  </si>
  <si>
    <t>Escambia</t>
  </si>
  <si>
    <t>11999 Pate Street</t>
  </si>
  <si>
    <t>Pensacola</t>
  </si>
  <si>
    <t>Combustion Turbine Unit 8B</t>
  </si>
  <si>
    <t>EU 21</t>
  </si>
  <si>
    <t>8C</t>
  </si>
  <si>
    <t>Combustion Turbine Unit 8C</t>
  </si>
  <si>
    <t>EU 22</t>
  </si>
  <si>
    <t>8D</t>
  </si>
  <si>
    <t>Combustion Turbine Unit 8D</t>
  </si>
  <si>
    <t>EU 23</t>
  </si>
  <si>
    <t>042</t>
  </si>
  <si>
    <t>2GTA</t>
  </si>
  <si>
    <t>Combustion Turbine - 300 MW with Duct-Fired HRSG</t>
  </si>
  <si>
    <t>Unit 2A</t>
  </si>
  <si>
    <t>501GAC</t>
  </si>
  <si>
    <t>Dry Low NOx &amp; SCR</t>
  </si>
  <si>
    <t>Added per permit search 7/14/22</t>
  </si>
  <si>
    <t xml:space="preserve">Citrus County Combined Cycle Station </t>
  </si>
  <si>
    <t>Citrus</t>
  </si>
  <si>
    <t>15760 W Power Line St.</t>
  </si>
  <si>
    <t>Crystal River</t>
  </si>
  <si>
    <t>043</t>
  </si>
  <si>
    <t>2GTB</t>
  </si>
  <si>
    <t>Unit 2B</t>
  </si>
  <si>
    <t>051</t>
  </si>
  <si>
    <t>1GTA</t>
  </si>
  <si>
    <t>Unit 1A</t>
  </si>
  <si>
    <t>052</t>
  </si>
  <si>
    <t>1GTB</t>
  </si>
  <si>
    <t>Unit 1B</t>
  </si>
  <si>
    <t>EUTURBINE2-2</t>
  </si>
  <si>
    <t>Natural Gas Turbine</t>
  </si>
  <si>
    <t>SoLoNox</t>
  </si>
  <si>
    <t>Added per Operational parameters email form R5 (Jacob Herbers)</t>
  </si>
  <si>
    <t>Consumers Energy</t>
  </si>
  <si>
    <t>Muskegon River Compressor Station</t>
  </si>
  <si>
    <t>Clare</t>
  </si>
  <si>
    <t>8613 Pine Road</t>
  </si>
  <si>
    <t>Marion</t>
  </si>
  <si>
    <t>RT248</t>
  </si>
  <si>
    <t>GG3C-1</t>
  </si>
  <si>
    <t>Added per submittal of semiannual compliance report</t>
  </si>
  <si>
    <t>Solar Turbines; Taurus 70</t>
  </si>
  <si>
    <t>Panhandle Eastern Pipe Line</t>
  </si>
  <si>
    <t>Panhandle Eastern Pipe Line - Liberal Station</t>
  </si>
  <si>
    <t>Seward</t>
  </si>
  <si>
    <t>12195 Road R</t>
  </si>
  <si>
    <t>Liberal</t>
  </si>
  <si>
    <t>Panhandle Eastern Pipe Line - Greensburg Station</t>
  </si>
  <si>
    <t>15493 US 183</t>
  </si>
  <si>
    <t>Greensburg</t>
  </si>
  <si>
    <t>Panhandle Eastern Pipe Line - Olpe Station</t>
  </si>
  <si>
    <t>Lyon</t>
  </si>
  <si>
    <t>985 Road 90</t>
  </si>
  <si>
    <t>Olpe</t>
  </si>
  <si>
    <t>P110</t>
  </si>
  <si>
    <t>Solar Mars 100 Natural Gs Fired Compressor Turbine</t>
  </si>
  <si>
    <t>Dry Low NOx and Oxidation Catalyst</t>
  </si>
  <si>
    <t>Eastern Gas Transmission and Storage</t>
  </si>
  <si>
    <t>Eastern Gas Transmission and Storage - Finnefrock Compressor Station</t>
  </si>
  <si>
    <t>Clinton</t>
  </si>
  <si>
    <t>4600 Tamarack Road</t>
  </si>
  <si>
    <t>Renovo</t>
  </si>
  <si>
    <t>P111</t>
  </si>
  <si>
    <t>Solar Taurus 70 Natural Gs Fired Compressor Turbine</t>
  </si>
  <si>
    <t>Solar Centaur 50 Natural Gas Fired Compressor Turbine</t>
  </si>
  <si>
    <t>Eastern Gas Transmission and Storage - Punxsutawney Compressor Station</t>
  </si>
  <si>
    <t>88 Laska Road</t>
  </si>
  <si>
    <t>Punxsutawney</t>
  </si>
  <si>
    <t>Eastern Gas Transmission and Storage - Sabinsville Compressor Station</t>
  </si>
  <si>
    <t>Tioga</t>
  </si>
  <si>
    <t>123 Pump Station Road</t>
  </si>
  <si>
    <t>Westfield</t>
  </si>
  <si>
    <t>Turbine1</t>
  </si>
  <si>
    <t>PacifiCorp</t>
  </si>
  <si>
    <t>Currant Creek Power Plant</t>
  </si>
  <si>
    <t>Juab</t>
  </si>
  <si>
    <t>2096 West 300 North</t>
  </si>
  <si>
    <t>Mona</t>
  </si>
  <si>
    <t>Turbine2</t>
  </si>
  <si>
    <t>CTG-1</t>
  </si>
  <si>
    <t>SGT-700</t>
  </si>
  <si>
    <t>Ascend Performance Materials</t>
  </si>
  <si>
    <t xml:space="preserve">Ascend Performance Materials </t>
  </si>
  <si>
    <t>Morgan</t>
  </si>
  <si>
    <t>1050 Chemstrand Ave</t>
  </si>
  <si>
    <t>Decatur</t>
  </si>
  <si>
    <t>CTG-2</t>
  </si>
  <si>
    <t>CTG-3</t>
  </si>
  <si>
    <t>MU 13</t>
  </si>
  <si>
    <t>TItan 130</t>
  </si>
  <si>
    <t>Transcontinental Gas Pipe Line Company</t>
  </si>
  <si>
    <t>Transco Compressor Station 165 &amp; 166</t>
  </si>
  <si>
    <t>Pittsylvania</t>
  </si>
  <si>
    <t>945 Transco Road </t>
  </si>
  <si>
    <t>Chatham</t>
  </si>
  <si>
    <t>24531-3242</t>
  </si>
  <si>
    <t>MU 14</t>
  </si>
  <si>
    <t>TUR1</t>
  </si>
  <si>
    <t>TUR2</t>
  </si>
  <si>
    <t>TUR3</t>
  </si>
  <si>
    <t>TUR4</t>
  </si>
  <si>
    <t>Turb-1</t>
  </si>
  <si>
    <t>DCP Midstream Partners</t>
  </si>
  <si>
    <t>O'Connor Plant</t>
  </si>
  <si>
    <t>Weld</t>
  </si>
  <si>
    <t>Section 31, Township 5 North, Range 64 West</t>
  </si>
  <si>
    <t>La Salle</t>
  </si>
  <si>
    <t>DF NG?</t>
  </si>
  <si>
    <t>Turb-2</t>
  </si>
  <si>
    <t>EU 19</t>
  </si>
  <si>
    <t>Ogden Compressor Station</t>
  </si>
  <si>
    <t>Boone</t>
  </si>
  <si>
    <t>608 210th Street</t>
  </si>
  <si>
    <t>EU 545</t>
  </si>
  <si>
    <t>Turbine Generator #7</t>
  </si>
  <si>
    <t>Frame 6B</t>
  </si>
  <si>
    <t>Archer Daniels Midland</t>
  </si>
  <si>
    <t>Archer Daniels Midland Corn Processing</t>
  </si>
  <si>
    <t>Linn</t>
  </si>
  <si>
    <t>5450 Locust Road SW</t>
  </si>
  <si>
    <t>Cedar Rapids</t>
  </si>
  <si>
    <t>P001</t>
  </si>
  <si>
    <t>DTE</t>
  </si>
  <si>
    <t>DTE Marietta</t>
  </si>
  <si>
    <t>Washington</t>
  </si>
  <si>
    <t>17554 State Route 7</t>
  </si>
  <si>
    <t>Marietta</t>
  </si>
  <si>
    <t>7FB</t>
  </si>
  <si>
    <t>Reconstructed</t>
  </si>
  <si>
    <t>Added per 7/22/22 Region 4 NESHAP YYYY filing</t>
  </si>
  <si>
    <t>Entergy Services</t>
  </si>
  <si>
    <t>Choctaw County Generating Plant</t>
  </si>
  <si>
    <t>Choctaw</t>
  </si>
  <si>
    <t>2446 HIghway 407</t>
  </si>
  <si>
    <t>French Camp</t>
  </si>
  <si>
    <t>CTG2</t>
  </si>
  <si>
    <t>CTG3</t>
  </si>
  <si>
    <t>CHP</t>
  </si>
  <si>
    <t> </t>
  </si>
  <si>
    <t>Dual Fuel LP Turbine</t>
  </si>
  <si>
    <t>Titan 130-20501S</t>
  </si>
  <si>
    <t>Added per 6/14/2022 Subpart YYYY Petition</t>
  </si>
  <si>
    <t>Naval Station Norfolk (NAVSTA Norfolk)</t>
  </si>
  <si>
    <t>Norfolk City</t>
  </si>
  <si>
    <t>1510 Gilbert St., Bldg. N-26, Room 3208</t>
  </si>
  <si>
    <t>Norfolk</t>
  </si>
  <si>
    <t>LA-84</t>
  </si>
  <si>
    <t>Cogeneration Unit #1</t>
  </si>
  <si>
    <t>Industrial</t>
  </si>
  <si>
    <t>Added per 8/25/2022 Petition to Region 5 EPA</t>
  </si>
  <si>
    <t>Primary Products Ingredients Americas, LLC (formerly Tate &amp; Lyle)</t>
  </si>
  <si>
    <t>Primary Products Ingredients Americas</t>
  </si>
  <si>
    <t>Tippecanoe</t>
  </si>
  <si>
    <t>3300 US 52 South</t>
  </si>
  <si>
    <t>Lafayette</t>
  </si>
  <si>
    <t>LA-85</t>
  </si>
  <si>
    <t>Cogeneration Unit #2</t>
  </si>
  <si>
    <t>Added 8/30 based on monitoring petition</t>
  </si>
  <si>
    <t>ANR Pipeline Company</t>
  </si>
  <si>
    <t>ANR Sulphur Springs CS</t>
  </si>
  <si>
    <t>Henry</t>
  </si>
  <si>
    <t>6222 North County Rd 300 West</t>
  </si>
  <si>
    <t>Sulphur Springs</t>
  </si>
  <si>
    <t>TR01</t>
  </si>
  <si>
    <t>ANR LaGrange CS</t>
  </si>
  <si>
    <t>LaGrange</t>
  </si>
  <si>
    <t>2255 W US 20</t>
  </si>
  <si>
    <t>00510</t>
  </si>
  <si>
    <t xml:space="preserve">Solar Natural Gas Turbine </t>
  </si>
  <si>
    <t>E10</t>
  </si>
  <si>
    <t xml:space="preserve">Solar </t>
  </si>
  <si>
    <t xml:space="preserve">Added based on WV draft Title V permit </t>
  </si>
  <si>
    <t>Ceredo Compressor Station</t>
  </si>
  <si>
    <t>Wayne</t>
  </si>
  <si>
    <t>1664 Walker's Branch Road</t>
  </si>
  <si>
    <t>Ceredo</t>
  </si>
  <si>
    <t>EU#1</t>
  </si>
  <si>
    <t>Block #1 Combustion Gas Turbine</t>
  </si>
  <si>
    <t>Natural gas turbine</t>
  </si>
  <si>
    <t>SGT6-5000F</t>
  </si>
  <si>
    <t>Added 9/1/22</t>
  </si>
  <si>
    <t>Lake Side Power Plant</t>
  </si>
  <si>
    <t>Utah County</t>
  </si>
  <si>
    <t>1825 N Pioneer Lane</t>
  </si>
  <si>
    <t>Vineyard</t>
  </si>
  <si>
    <t>EU#10</t>
  </si>
  <si>
    <t>Block #2 Combustion Gas Turbine</t>
  </si>
  <si>
    <t>EU#2</t>
  </si>
  <si>
    <t>CT02</t>
  </si>
  <si>
    <t>EU#9</t>
  </si>
  <si>
    <t>New Natural Gas Compressor</t>
  </si>
  <si>
    <t>SoLoNOx, Oxidation Catalyst</t>
  </si>
  <si>
    <t>After 6/2022</t>
  </si>
  <si>
    <t>Added to list 9/1/22. Units not yet installed as of 6/30/22 (per semiannual compliance report)</t>
  </si>
  <si>
    <t>Texas Eastern Transmission</t>
  </si>
  <si>
    <t>Perulack Compressor Station</t>
  </si>
  <si>
    <t>Juniata</t>
  </si>
  <si>
    <t>Lack Township</t>
  </si>
  <si>
    <t>EQUI 367</t>
  </si>
  <si>
    <t>Combined Heat and Power Plant</t>
  </si>
  <si>
    <t>Flint Hills Resources Pine Bend, LLC</t>
  </si>
  <si>
    <t>Flint Hills Resources Pine Bend Refinery</t>
  </si>
  <si>
    <t>Dakota</t>
  </si>
  <si>
    <t>13775 Clark Road</t>
  </si>
  <si>
    <t>Rosemount</t>
  </si>
  <si>
    <t>CT05</t>
  </si>
  <si>
    <t>7FA.05</t>
  </si>
  <si>
    <t>Public Service Company of Colorado</t>
  </si>
  <si>
    <t>Cherokee Station</t>
  </si>
  <si>
    <t>Adams</t>
  </si>
  <si>
    <t>6198 Franklin Street</t>
  </si>
  <si>
    <t>Denver</t>
  </si>
  <si>
    <t>CT06</t>
  </si>
  <si>
    <t>016GE14001</t>
  </si>
  <si>
    <t>STATIONARY TURBINE</t>
  </si>
  <si>
    <t>GRP-TUR11</t>
  </si>
  <si>
    <t>Added 9/6/22</t>
  </si>
  <si>
    <t>Enterprise Products Operating LLC</t>
  </si>
  <si>
    <t>Enterprise Mont Belvieu Complex</t>
  </si>
  <si>
    <t>10207 FM 1942</t>
  </si>
  <si>
    <t>Mont Belvieu</t>
  </si>
  <si>
    <t>016GE14002</t>
  </si>
  <si>
    <t>016GE14003</t>
  </si>
  <si>
    <t>024CM12001</t>
  </si>
  <si>
    <t>053CM12001</t>
  </si>
  <si>
    <t>GRP-TUR10</t>
  </si>
  <si>
    <t>053CM12002</t>
  </si>
  <si>
    <t>053CM12003</t>
  </si>
  <si>
    <t>055CM12001</t>
  </si>
  <si>
    <t>GRP-TUR06</t>
  </si>
  <si>
    <t>055CM12002</t>
  </si>
  <si>
    <t>058CM12010</t>
  </si>
  <si>
    <t>Centaur 50-6100S</t>
  </si>
  <si>
    <t>058CM12051</t>
  </si>
  <si>
    <t>GRP-TUR13</t>
  </si>
  <si>
    <t>078CM12001</t>
  </si>
  <si>
    <t>078CM12002</t>
  </si>
  <si>
    <t>082CM12001</t>
  </si>
  <si>
    <t>GRP-TUR14</t>
  </si>
  <si>
    <t>082CM12002</t>
  </si>
  <si>
    <t>082CM12003</t>
  </si>
  <si>
    <t>MCPS1A</t>
  </si>
  <si>
    <t>A1</t>
  </si>
  <si>
    <t>GRPTURB</t>
  </si>
  <si>
    <t>M501GAC</t>
  </si>
  <si>
    <t>Entergy Texas, Inc</t>
  </si>
  <si>
    <t>Montgomery County Power Station</t>
  </si>
  <si>
    <t>Montgomery County</t>
  </si>
  <si>
    <t>11191 Longstreet Road</t>
  </si>
  <si>
    <t>Willis</t>
  </si>
  <si>
    <t>MCPS1B</t>
  </si>
  <si>
    <t>AB</t>
  </si>
  <si>
    <t>EQT0001</t>
  </si>
  <si>
    <t>CCGT1A</t>
  </si>
  <si>
    <t>J. Wayne Leonard Power Station</t>
  </si>
  <si>
    <t>17494 River Road</t>
  </si>
  <si>
    <t>Montz</t>
  </si>
  <si>
    <t>EQT0002</t>
  </si>
  <si>
    <t>CCGT1B</t>
  </si>
  <si>
    <t>LCPS Unit 1</t>
  </si>
  <si>
    <t>Unit 1</t>
  </si>
  <si>
    <t>Lake Charles Power Station</t>
  </si>
  <si>
    <t>3400 Houston River Road</t>
  </si>
  <si>
    <t>EQT0003</t>
  </si>
  <si>
    <t>LCPS Unit 2</t>
  </si>
  <si>
    <t>Unit 2</t>
  </si>
  <si>
    <t>EQT0007</t>
  </si>
  <si>
    <t>Gas Turbine/HRSG Stack</t>
  </si>
  <si>
    <t>International Paper Company - Mansfield Mill</t>
  </si>
  <si>
    <t>Mansfield Mill</t>
  </si>
  <si>
    <t>DeSoto Parish</t>
  </si>
  <si>
    <t>1202 Highway 509</t>
  </si>
  <si>
    <t>Mansfield</t>
  </si>
  <si>
    <t>HOBB-1</t>
  </si>
  <si>
    <t>M501-F4</t>
  </si>
  <si>
    <t>Lea Power Partners</t>
  </si>
  <si>
    <t>Hobbs Generating Station</t>
  </si>
  <si>
    <t>98 N Twombly Lane</t>
  </si>
  <si>
    <t>HOBB-2</t>
  </si>
  <si>
    <t>Added 9/12/22</t>
  </si>
  <si>
    <t>INEOS</t>
  </si>
  <si>
    <t>INEOS Chocolate Bayou</t>
  </si>
  <si>
    <t>2 MILES SOUTH OF INTERSECTION FM2004 &amp; FM2917</t>
  </si>
  <si>
    <t>Alvin</t>
  </si>
  <si>
    <t>EU 1180</t>
  </si>
  <si>
    <t>Stationary Turbine</t>
  </si>
  <si>
    <t>PG6561 (B)</t>
  </si>
  <si>
    <t>Added 10/27/22 from permit</t>
  </si>
  <si>
    <t>Union Carbide Corporation</t>
  </si>
  <si>
    <t>Seadrift Operations</t>
  </si>
  <si>
    <t>Highway 185</t>
  </si>
  <si>
    <t>North Seadrift</t>
  </si>
  <si>
    <t>EU ESYS6B</t>
  </si>
  <si>
    <t>Gas Turbine Generator A</t>
  </si>
  <si>
    <t>MS-6001</t>
  </si>
  <si>
    <t>Pre-2003</t>
  </si>
  <si>
    <t>EU ESYS8B</t>
  </si>
  <si>
    <t>Gas Turbine Generator B</t>
  </si>
  <si>
    <t>Combustion Turbine Generator</t>
  </si>
  <si>
    <t>EUCPP-CHPHRSG</t>
  </si>
  <si>
    <t>Titan 130E</t>
  </si>
  <si>
    <t>Added 1/17/23 from petition</t>
  </si>
  <si>
    <t>University of Michigan</t>
  </si>
  <si>
    <t>University of Michigan Central Power Plant</t>
  </si>
  <si>
    <t>1239 Kipke Drive</t>
  </si>
  <si>
    <t>Ann Arbor</t>
  </si>
  <si>
    <t>Cogen turbine</t>
  </si>
  <si>
    <t>Added 8/1/23 based on compliance submittal to CEDRI</t>
  </si>
  <si>
    <t>SABIC Innovative Plastics Mt. Vernon, LLC</t>
  </si>
  <si>
    <t>Posey</t>
  </si>
  <si>
    <t>1 Lexan Lane</t>
  </si>
  <si>
    <t>Mt. Vernon</t>
  </si>
  <si>
    <t>Compressor turbine</t>
  </si>
  <si>
    <t>Siemens-Dresser</t>
  </si>
  <si>
    <t>SGT-300</t>
  </si>
  <si>
    <t>Dry Low NOx, SCR, CO Catalyst</t>
  </si>
  <si>
    <t>Southern California Gas Co - Blythe Compressor Station</t>
  </si>
  <si>
    <t>13100 W 14th Avenue</t>
  </si>
  <si>
    <t>Blythe</t>
  </si>
  <si>
    <t>Turbine3</t>
  </si>
  <si>
    <t>Turbine4</t>
  </si>
  <si>
    <t>GEN6</t>
  </si>
  <si>
    <t>Titan 130-19501S Axial</t>
  </si>
  <si>
    <t>Michagan State University</t>
  </si>
  <si>
    <t>Michigan State University - T.B. Simon Power Plant</t>
  </si>
  <si>
    <t>Ingham</t>
  </si>
  <si>
    <t>354 Service Road</t>
  </si>
  <si>
    <t>East Lansing</t>
  </si>
  <si>
    <t>Saint-Gobain Abrasives</t>
  </si>
  <si>
    <t>Saint-Gobain Abrasives Combined Heat and Power Facility</t>
  </si>
  <si>
    <t>Worcester</t>
  </si>
  <si>
    <t>1 New Bond St</t>
  </si>
  <si>
    <t>01615</t>
  </si>
  <si>
    <t>79-GT-1</t>
  </si>
  <si>
    <t>CO Catalyst, SCR</t>
  </si>
  <si>
    <t>Utramar</t>
  </si>
  <si>
    <t>Ultramar Wilmington Refinery</t>
  </si>
  <si>
    <t>2402 E Anaheim St</t>
  </si>
  <si>
    <t>Wilmington</t>
  </si>
  <si>
    <t>AA-016</t>
  </si>
  <si>
    <t>Taurus 70-10802S</t>
  </si>
  <si>
    <t>Gulf South Pipeline Company</t>
  </si>
  <si>
    <t>Gulf South Pipeline Company - McComb Compressor Station</t>
  </si>
  <si>
    <t>Walthall</t>
  </si>
  <si>
    <t>37 Alexander Road</t>
  </si>
  <si>
    <t>Jayess</t>
  </si>
  <si>
    <t>Low NOx burner, SCR, water injection, CO catalyst</t>
  </si>
  <si>
    <t>Los Angeles Department of Water and Power</t>
  </si>
  <si>
    <t>Haynes Generating Station</t>
  </si>
  <si>
    <t>6801 East Second St</t>
  </si>
  <si>
    <t>Long Beach</t>
  </si>
  <si>
    <t>Unit 11</t>
  </si>
  <si>
    <t>LMS100PA</t>
  </si>
  <si>
    <t>Water injection, CO catalyst</t>
  </si>
  <si>
    <t>Unit 12</t>
  </si>
  <si>
    <t>Unit 13</t>
  </si>
  <si>
    <t>Unit 14</t>
  </si>
  <si>
    <t>Unit 15</t>
  </si>
  <si>
    <t>Unit 16</t>
  </si>
  <si>
    <t>EUTURBINE1</t>
  </si>
  <si>
    <t>DTE Energy</t>
  </si>
  <si>
    <t>DTE Gas - Willow Run Compressor Station</t>
  </si>
  <si>
    <t>3020 East Michigan Ave</t>
  </si>
  <si>
    <t>Ypsilanti</t>
  </si>
  <si>
    <t>DTE Gas Milford Compressor Station</t>
  </si>
  <si>
    <t>Oakland County</t>
  </si>
  <si>
    <t>3515 Childs Lake Road</t>
  </si>
  <si>
    <t>Milford</t>
  </si>
  <si>
    <t>EUTURBINE2</t>
  </si>
  <si>
    <t>EUTURBINE3</t>
  </si>
  <si>
    <t>EUTURBINE5</t>
  </si>
  <si>
    <t>DTE Gas Belle River Mills Compressor Station</t>
  </si>
  <si>
    <t>Saint Clair County</t>
  </si>
  <si>
    <t>5440 Puttygut Road</t>
  </si>
  <si>
    <t>China</t>
  </si>
  <si>
    <t>EUTURBINEC50</t>
  </si>
  <si>
    <t>Centuar 50</t>
  </si>
  <si>
    <t>EUTURBINET70</t>
  </si>
  <si>
    <t>Unit 11-1</t>
  </si>
  <si>
    <t>H class</t>
  </si>
  <si>
    <t>CO catalyst, SCR, Dry Low NOx</t>
  </si>
  <si>
    <t>DTE Electric Blue Water Energy Center</t>
  </si>
  <si>
    <t>4400 River Rd</t>
  </si>
  <si>
    <t>East China</t>
  </si>
  <si>
    <t>Unit 12-1</t>
  </si>
  <si>
    <t>Formosa Plastics Corporation</t>
  </si>
  <si>
    <t>Calhoun/Jackson</t>
  </si>
  <si>
    <t>201 Formosa Drive</t>
  </si>
  <si>
    <t>Point Comfort</t>
  </si>
  <si>
    <t>UT3 No. 1 Gas Turbine (3U-7A)</t>
  </si>
  <si>
    <t>UT3 No. 2 Gas Turbine (3U-7B)</t>
  </si>
  <si>
    <t>CT-1</t>
  </si>
  <si>
    <t>TVA</t>
  </si>
  <si>
    <t>TVA - Allen Combined Cycle Plant</t>
  </si>
  <si>
    <t>Shelby</t>
  </si>
  <si>
    <t>2480 Hennington Ave</t>
  </si>
  <si>
    <t>Memphis</t>
  </si>
  <si>
    <t>CT-2</t>
  </si>
  <si>
    <t>CT-28</t>
  </si>
  <si>
    <t>CT-29</t>
  </si>
  <si>
    <t>CT-30</t>
  </si>
  <si>
    <t>CT-31</t>
  </si>
  <si>
    <t>CT-32</t>
  </si>
  <si>
    <t>CT-33</t>
  </si>
  <si>
    <t>CT-34</t>
  </si>
  <si>
    <t>CT-35</t>
  </si>
  <si>
    <t>CT-36</t>
  </si>
  <si>
    <t>CT-37</t>
  </si>
  <si>
    <t>CT-38</t>
  </si>
  <si>
    <t>CT-39</t>
  </si>
  <si>
    <t>CT-40</t>
  </si>
  <si>
    <t>CT-41</t>
  </si>
  <si>
    <t>CT-42</t>
  </si>
  <si>
    <t>CT-43</t>
  </si>
  <si>
    <t>CT-44</t>
  </si>
  <si>
    <t>CT-45</t>
  </si>
  <si>
    <t>CT-46</t>
  </si>
  <si>
    <t>CT-47</t>
  </si>
  <si>
    <t>Cogeneration turbine</t>
  </si>
  <si>
    <t>Primary Products Ingredients Americas - Loudon</t>
  </si>
  <si>
    <t>Loudon</t>
  </si>
  <si>
    <t>198 Blair Bend Drive</t>
  </si>
  <si>
    <t>CTHRSG8</t>
  </si>
  <si>
    <t>Combustion turbine</t>
  </si>
  <si>
    <t>Petra Nova Parish Holdings</t>
  </si>
  <si>
    <t>Petra Nova Carbon Capture Plant</t>
  </si>
  <si>
    <t>Fort Bend</t>
  </si>
  <si>
    <t>2500 Y.U. Jones Rd</t>
  </si>
  <si>
    <t>Thompsons</t>
  </si>
  <si>
    <t>Golden Spread Electric Cooperative</t>
  </si>
  <si>
    <t>Antelope Elk Energy Center</t>
  </si>
  <si>
    <t>Hale</t>
  </si>
  <si>
    <t>1454 County Road 315</t>
  </si>
  <si>
    <t>Abernathy</t>
  </si>
  <si>
    <t>Mustang Station</t>
  </si>
  <si>
    <t>Yoakum</t>
  </si>
  <si>
    <t>1937 County Road 390</t>
  </si>
  <si>
    <t>Denver City</t>
  </si>
  <si>
    <t>GEN2</t>
  </si>
  <si>
    <t>Unit 4</t>
  </si>
  <si>
    <t>Unit 5</t>
  </si>
  <si>
    <t>Unit 6</t>
  </si>
  <si>
    <t>ENG007</t>
  </si>
  <si>
    <t>SoLoNOx, SCR, CO Catalyst</t>
  </si>
  <si>
    <t>Sisecam Wyoming</t>
  </si>
  <si>
    <t>Big Island Mine and Refinery</t>
  </si>
  <si>
    <t>Section 15, Township 20 North, Range 109 West</t>
  </si>
  <si>
    <t>Green River</t>
  </si>
  <si>
    <t>EQUI 563</t>
  </si>
  <si>
    <t>Taurus 60 PG</t>
  </si>
  <si>
    <t>added 4/10/24 per operating parameter request submitted to R5</t>
  </si>
  <si>
    <t>Heartland Corn Products</t>
  </si>
  <si>
    <t>Sibley</t>
  </si>
  <si>
    <t>53331 State Highway 19</t>
  </si>
  <si>
    <t>Winthrop</t>
  </si>
  <si>
    <t>EQUI 564</t>
  </si>
  <si>
    <t>Taurus 70 PG</t>
  </si>
  <si>
    <t>EQUI 565</t>
  </si>
  <si>
    <t>Combustion Turbine #3</t>
  </si>
  <si>
    <t>Unit 6A</t>
  </si>
  <si>
    <t>A1ST</t>
  </si>
  <si>
    <t>7F.04</t>
  </si>
  <si>
    <t>Capacity, unit updated from Part 75</t>
  </si>
  <si>
    <t>Alabama Power</t>
  </si>
  <si>
    <t>Barry Steam Electric Generating Plant</t>
  </si>
  <si>
    <t>Mobile</t>
  </si>
  <si>
    <t>U.S. 43</t>
  </si>
  <si>
    <t>Bucks</t>
  </si>
  <si>
    <t>Unit 6B</t>
  </si>
  <si>
    <t>Unit 7A</t>
  </si>
  <si>
    <t>Unit 7B</t>
  </si>
  <si>
    <t>M501JAC</t>
  </si>
  <si>
    <t>Lean premix, SCR, oxidation catalyst</t>
  </si>
  <si>
    <t>EQT 0001</t>
  </si>
  <si>
    <t>Combined Cycle Combustion Turbine 1</t>
  </si>
  <si>
    <t>Pipeline Natural Gas and Fuel Gas</t>
  </si>
  <si>
    <t>Venture Global Calcasieu Pass and TransCameron Pipeline</t>
  </si>
  <si>
    <t>Calcasieu Pass Project</t>
  </si>
  <si>
    <t>516 Davis Road</t>
  </si>
  <si>
    <t>EQT 0002</t>
  </si>
  <si>
    <t>Combined Cycle Combustion Turbine 2</t>
  </si>
  <si>
    <t>EQT 0003</t>
  </si>
  <si>
    <t>Combined Cycle Combustion Turbine 3</t>
  </si>
  <si>
    <t>EQT 0004</t>
  </si>
  <si>
    <t>Combined Cycle Combustion Turbine 4</t>
  </si>
  <si>
    <t>EQT 0005</t>
  </si>
  <si>
    <t>Combined Cycle Combustion Turbine 5</t>
  </si>
  <si>
    <t>EQT 00051</t>
  </si>
  <si>
    <t>Aeroderivative Simple Cycle Combustion Turbine 1</t>
  </si>
  <si>
    <t>GPS1</t>
  </si>
  <si>
    <t>Guernsey Power Station</t>
  </si>
  <si>
    <t>Guernsey</t>
  </si>
  <si>
    <t>11160 Seneca Ln</t>
  </si>
  <si>
    <t>Byesville</t>
  </si>
  <si>
    <t>P002</t>
  </si>
  <si>
    <t>GPS2</t>
  </si>
  <si>
    <t>P003</t>
  </si>
  <si>
    <t>GPS3</t>
  </si>
  <si>
    <t>Combustion Turbine Unit # 1</t>
  </si>
  <si>
    <t>Industrial (Power Generation)/(Process)</t>
  </si>
  <si>
    <t>SCR, Oxidation Catalyst, Lean premix</t>
  </si>
  <si>
    <t>Shell Chemical Appalachia</t>
  </si>
  <si>
    <t>Shell Polymers Monaca</t>
  </si>
  <si>
    <t>Beaver</t>
  </si>
  <si>
    <t>300 Frankfort Rd</t>
  </si>
  <si>
    <t>Monaca</t>
  </si>
  <si>
    <t>Combustion Turbine Unit # 2</t>
  </si>
  <si>
    <t>Combustion Turbine Unit # 3</t>
  </si>
  <si>
    <t>Combustion Turbine (Cogeneration)</t>
  </si>
  <si>
    <t>Not Generating into the grid</t>
  </si>
  <si>
    <t>SABIC Innovative Plastics US LLC</t>
  </si>
  <si>
    <t>Lowndes</t>
  </si>
  <si>
    <t>One Plastics Drive</t>
  </si>
  <si>
    <t>Burkville</t>
  </si>
  <si>
    <t>No. 1</t>
  </si>
  <si>
    <t>Gas Turbine No. 1 - Gas to Energy System</t>
  </si>
  <si>
    <t>Mercury 50</t>
  </si>
  <si>
    <t>Added based on CEDRI search 7/6/22; information from 11/4/22 section 114 response and then permit. 114 response indicates that the unit's rated heat input is highly dependent on ambient conditions and is permitted to allow up to 61.0 MMBtu/hr</t>
  </si>
  <si>
    <t>Sunshine Gas Producers LLC</t>
  </si>
  <si>
    <t>14747 San Fernando Rd</t>
  </si>
  <si>
    <t>Sylmar</t>
  </si>
  <si>
    <t>No. 2</t>
  </si>
  <si>
    <t>Gas Turbine No. 2 - Gas to Energy System</t>
  </si>
  <si>
    <t>No. 3</t>
  </si>
  <si>
    <t>Gas Turbine No. 3 - Gas to Energy System</t>
  </si>
  <si>
    <t>No. 4</t>
  </si>
  <si>
    <t>Gas Turbine No. 4 - Gas to Energy System</t>
  </si>
  <si>
    <t>No. 5</t>
  </si>
  <si>
    <t>Gas Turbine No. 5 - Gas to Energy System</t>
  </si>
  <si>
    <t>Green Power 2, CTG-1</t>
  </si>
  <si>
    <t>SCR, Oxidation Catalysit</t>
  </si>
  <si>
    <t>Marathon Petroleum Company</t>
  </si>
  <si>
    <t>South Houston Green Power Cogeneration Plant</t>
  </si>
  <si>
    <t>Galveston</t>
  </si>
  <si>
    <t>2401 Fifth Avenue South</t>
  </si>
  <si>
    <t>Texas City</t>
  </si>
  <si>
    <t>Green Power 2, CTG-2</t>
  </si>
  <si>
    <t>Green Power 2, CTG-3</t>
  </si>
  <si>
    <t>PRS4-B410T</t>
  </si>
  <si>
    <t>Power Station 4, B410T</t>
  </si>
  <si>
    <t>B410T</t>
  </si>
  <si>
    <t>PRS4-B420T</t>
  </si>
  <si>
    <t>Power Station 4, B420T</t>
  </si>
  <si>
    <t>B420T</t>
  </si>
  <si>
    <t>AA-0016</t>
  </si>
  <si>
    <t>Added based on Region 4 email</t>
  </si>
  <si>
    <t>Energy Transfer</t>
  </si>
  <si>
    <t>Florida Gas Transmission Company, LLC</t>
  </si>
  <si>
    <t>Wiggins Compressor Station 10</t>
  </si>
  <si>
    <t>Stone County</t>
  </si>
  <si>
    <t>201 Florida Gas Road</t>
  </si>
  <si>
    <t>Wiggins</t>
  </si>
  <si>
    <t>Filtered total</t>
  </si>
  <si>
    <t xml:space="preserve">Assumed turbine efficiency: </t>
  </si>
  <si>
    <t>----------&gt;</t>
  </si>
  <si>
    <t>35% based on 11/13/2020 Correspondence between Melanie King and Christian Fellner:</t>
  </si>
  <si>
    <t>Conversion MMBtu/hr to MW</t>
  </si>
  <si>
    <t>Q: For a turbine, when you’re converting lb/MMBtu heat input to a MW output, is there a typical efficiency that you use?  I’m just talking about for the turbine itself, without a HRSG or anything else that might improve the efficiency.</t>
  </si>
  <si>
    <t>A: I would suggest the ~33% for a new standard frame/industrial unit and ~38% for a new high efficiency aeroderivative turbine.  If you are looking for a typical design efficiency, you could use ~35%.  Quotes from vendors use the lower heating value that is 10% larger than the higher heating values I listed.</t>
  </si>
  <si>
    <t>Subcategory Turbine Count</t>
  </si>
  <si>
    <t>Includes one emergency turbine</t>
  </si>
  <si>
    <t>Emergency</t>
  </si>
  <si>
    <t>Includes three turbines &lt;1 MW and one North Slope turbine</t>
  </si>
  <si>
    <t>Landfill/Digester/MSW</t>
  </si>
  <si>
    <t>Includes one turbine &lt;1 MW</t>
  </si>
  <si>
    <t>Original testing</t>
  </si>
  <si>
    <t>EMISSION_UNIT_ID</t>
  </si>
  <si>
    <t>ORISPL</t>
  </si>
  <si>
    <t>Permit Make</t>
  </si>
  <si>
    <t>Permit Model</t>
  </si>
  <si>
    <t>Permit Cycle</t>
  </si>
  <si>
    <t>34514113</t>
  </si>
  <si>
    <t>7911914</t>
  </si>
  <si>
    <t>Area source per Section 114 response</t>
  </si>
  <si>
    <t>SEMINOLE STATION</t>
  </si>
  <si>
    <t>3968911</t>
  </si>
  <si>
    <t>Gaines County</t>
  </si>
  <si>
    <t>FM 2885 NEAR INT HWY 385</t>
  </si>
  <si>
    <t>SEMINOLE</t>
  </si>
  <si>
    <t>79360</t>
  </si>
  <si>
    <t>110001880144</t>
  </si>
  <si>
    <t>Three (3) jet fuel fired emission units identified as 0070-69, constructed in 1955, with a maximum operating capacity of 27.2 million British thermal per hour units each, exhausting out stacks identified as 8-14A through C.</t>
  </si>
  <si>
    <t>Removed per 2020 Permit renewal. Under 40 CFR 63, Subpart YYYY, the turbines identified as 0070-69 are considered existing affected sources.</t>
  </si>
  <si>
    <t>0070-80 Gas Turbine, Natural Gas</t>
  </si>
  <si>
    <t>New6NatGas_New6Landfill</t>
  </si>
  <si>
    <t>0070-80 Gas Turbine, Natural Gas_&amp;_0070-80 Gas Turbine, Landfill Gas</t>
  </si>
  <si>
    <t>20200201_&amp;_20300801</t>
  </si>
  <si>
    <t>Internal Combustion Engines Electric Generation Natural Gas Turbine_&amp;_Internal Combustion Engines Electric Generation Landfill Gas Turbine</t>
  </si>
  <si>
    <t>Natural Gas &amp; Landfill Gas</t>
  </si>
  <si>
    <t>Removed per 2020 Permit renewal.  Under 40 CFR 63, Subpart YYYY, 0070-80 is considered an existing, affected source.</t>
  </si>
  <si>
    <t>LFG/DF NG</t>
  </si>
  <si>
    <t>63353913</t>
  </si>
  <si>
    <t>55340</t>
  </si>
  <si>
    <t>SN:01-33 N/GAS POWER PROC</t>
  </si>
  <si>
    <t>87210214_&amp;_159216214</t>
  </si>
  <si>
    <t>SN-01 SOUTH TURBINE NATURAL GAS_&amp;_SN-01 SOUTH TURBINE #2 FUEL OIL (DIESEL)</t>
  </si>
  <si>
    <t>Removed per 6/8/22 email from Makram Jaber that the facility is an area source of HAP</t>
  </si>
  <si>
    <t>ASSOCIATED ELECTRIC COOP INC-DELL PWR PL</t>
  </si>
  <si>
    <t>AR</t>
  </si>
  <si>
    <t>Mississippi County</t>
  </si>
  <si>
    <t>301 E HIGHWAY 18</t>
  </si>
  <si>
    <t>DELL, AR  72426</t>
  </si>
  <si>
    <t>72426</t>
  </si>
  <si>
    <t>10642211</t>
  </si>
  <si>
    <t>110043716565</t>
  </si>
  <si>
    <t>87210314_&amp;_159216414</t>
  </si>
  <si>
    <t>SN-02 NORTH TURBINE NATURAL GAS_&amp;_SN-02 NORTH TURBINE #2 FUEL OIL (DIESEL)</t>
  </si>
  <si>
    <t>101492913</t>
  </si>
  <si>
    <t>142477014</t>
  </si>
  <si>
    <t>POWER GENERATION FROM LANDFILL GAS</t>
  </si>
  <si>
    <t>Taurus 60 7900 Series</t>
  </si>
  <si>
    <t>Facility consultant replied to 114 request and indicated that "Based on the evaluation for SCAQMD A/N 599893, this facility is not a major source of HAP, and therefore not subject to Subpart YYYY." Other parts of response makes it sound as though they applied for a new permit, and if so, it's not clear why they didn't  take over the permit for the existing Brea facility (Facility ID 113518, A/N 474001) that was just issued in 2019? That said, the 2019 permit is not clear regarding whether this facility is a major source - the Facility Information section on page 3 seems to indicate the permit is for Title V and RECLAIM, but all the RECLAIM sections are N/A. There are some units subject to NESHAP, specifically Subparts AAAA (Landfills) and ZZZZ (RICE), but both of those subparts can apply to area sources in certain cases, so that is not definitive. Maybe more tellingly, there is no mention of Subpart YYYY in the permit - turbines are subject to NSPS subpart WWW and NESHAP subpart AAAA for landfill but only NSPS subpart KKKK for turbines themselves (so they would be new units if YYYY applied).</t>
  </si>
  <si>
    <t>BREA PARENT 2007,LLC</t>
  </si>
  <si>
    <t>1583211</t>
  </si>
  <si>
    <t>1942  VALENCIA AVE</t>
  </si>
  <si>
    <t>BREA</t>
  </si>
  <si>
    <t>92821</t>
  </si>
  <si>
    <t>RIDGEWOOD POWER MANAGEMENT,LLC</t>
  </si>
  <si>
    <t>110022451880</t>
  </si>
  <si>
    <t>101493013</t>
  </si>
  <si>
    <t>142477114</t>
  </si>
  <si>
    <t>85899113</t>
  </si>
  <si>
    <t>115473714</t>
  </si>
  <si>
    <t>85899213</t>
  </si>
  <si>
    <t>115473814</t>
  </si>
  <si>
    <t>7568313</t>
  </si>
  <si>
    <t>LFG TURBINE #2</t>
  </si>
  <si>
    <t>22126814</t>
  </si>
  <si>
    <t>LANDFILL GAS</t>
  </si>
  <si>
    <t>20300801</t>
  </si>
  <si>
    <t>Centaur 40</t>
  </si>
  <si>
    <t>Synthetic minor based on 2020 permit</t>
  </si>
  <si>
    <t>TURNKEY RECYCLING &amp; ENVIRONMENTAL ENTERP</t>
  </si>
  <si>
    <t>7237811</t>
  </si>
  <si>
    <t>NH</t>
  </si>
  <si>
    <t>Strafford County</t>
  </si>
  <si>
    <t>90 ROCHESTER NECK ROAD</t>
  </si>
  <si>
    <t>ROCHESTER</t>
  </si>
  <si>
    <t>03867</t>
  </si>
  <si>
    <t>7568413</t>
  </si>
  <si>
    <t>LFG TURBINE #1</t>
  </si>
  <si>
    <t>22126714</t>
  </si>
  <si>
    <t>Solar Taurus 60-07802S3 compressor turbine at 73.28 MMBtu/hr</t>
  </si>
  <si>
    <t>ES-00081</t>
  </si>
  <si>
    <t>Taurus 60-07802S3</t>
  </si>
  <si>
    <t>oxidation catalyst</t>
  </si>
  <si>
    <t>Removed, facility no longer a major source per email from Philip Wiedenfeld on 6/30/22 (cited NY DEC Title V Permit ID 3-3928-00001/00027, effective June 2, 2021, specifically p. 5 of the Permit Review Report). Yellow shaded cells updated based on letter from company; not clear from the permit.</t>
  </si>
  <si>
    <t>ALGONQUIN GAS: STONY POINT COMPRESSOR STA</t>
  </si>
  <si>
    <t>7952911</t>
  </si>
  <si>
    <t>Rockland County</t>
  </si>
  <si>
    <t>LINDBERG RD</t>
  </si>
  <si>
    <t>STONY POINT</t>
  </si>
  <si>
    <t>10980</t>
  </si>
  <si>
    <t>ALGONQUIN GAS CO</t>
  </si>
  <si>
    <t>110000808742</t>
  </si>
  <si>
    <t>ES-00082</t>
  </si>
  <si>
    <t>Solar Mars 100-16002S4 compressor turbine rated at 15,900 hp</t>
  </si>
  <si>
    <t>ES-00071</t>
  </si>
  <si>
    <t>Mars 100-16002S4</t>
  </si>
  <si>
    <t>OXIDATION CATALYST and DRY LOW NOx BURNER</t>
  </si>
  <si>
    <t>Removed, facility no longer a major source per email from Philip Wiedenfeld on 6/30/22 (cited NY DEC Title V Permit ID 3-3928-00001/00027, effective June 2, 2021, specifically p. 5 of the Permit Review Report)</t>
  </si>
  <si>
    <t>Solar Mars 100-16002S4 compressor turbines rated at 15,900 hp</t>
  </si>
  <si>
    <t>ES-00009</t>
  </si>
  <si>
    <t>ES-00010</t>
  </si>
  <si>
    <t>88369213</t>
  </si>
  <si>
    <t>119935714</t>
  </si>
  <si>
    <t>E004 and E005</t>
  </si>
  <si>
    <t>T-7000S</t>
  </si>
  <si>
    <t>Dry Low NOx Burner</t>
  </si>
  <si>
    <t>Removed, facility no longer a major source per email from Philip Wiedenfeld on 6/30/22. Permit lists two turbines and 3 internal combustion engines; letter indicates they received minor source permit to install a new Solar Mars 100 turbine with oxidation catalyst and also received minor source permits to install clean burn technology and oxidation catalyst for one of the engines (E003) and shut down the other two (E001 and E002).  (Letter does not indicate any changes to existing turbines (E004 and E005).) As a result of these modifications, particularly the engine modifications and shutdowns in 2018, the facility is now an area source. Company is working with RI DEM on an updated Title V permit that combines all these changes.</t>
  </si>
  <si>
    <t>ALGONQUIN GAS TRANSMISSION CO.</t>
  </si>
  <si>
    <t>3075511</t>
  </si>
  <si>
    <t>RI</t>
  </si>
  <si>
    <t>Providence County</t>
  </si>
  <si>
    <t>54 ALGONQUIN LN</t>
  </si>
  <si>
    <t>BURRILLVILLE</t>
  </si>
  <si>
    <t>02830</t>
  </si>
  <si>
    <t>15848113</t>
  </si>
  <si>
    <t>24810014</t>
  </si>
  <si>
    <t>NG 9160HP TURBINE</t>
  </si>
  <si>
    <t>MS3002G</t>
  </si>
  <si>
    <t>Removed, facility is not a major source per email from Kinder Morgan 7/6/22</t>
  </si>
  <si>
    <t>Southern Natural Gas Company, Bay Springs Compressor Station</t>
  </si>
  <si>
    <t>6226011</t>
  </si>
  <si>
    <t>453 COUNTY ROAD 182</t>
  </si>
  <si>
    <t>Bay Springs</t>
  </si>
  <si>
    <t>39422</t>
  </si>
  <si>
    <t>110007109529</t>
  </si>
  <si>
    <t>15848613</t>
  </si>
  <si>
    <t>24809514</t>
  </si>
  <si>
    <t>97624113</t>
  </si>
  <si>
    <t>136178014</t>
  </si>
  <si>
    <t>10310HP GAS TURBINE COMP</t>
  </si>
  <si>
    <t>Solar Titan Natural Gas Turbine</t>
  </si>
  <si>
    <t>2015</t>
  </si>
  <si>
    <t>TN Gas Pipeline Co LLC - Station 114</t>
  </si>
  <si>
    <t>Boyd County</t>
  </si>
  <si>
    <t>29450 Mayo Trail</t>
  </si>
  <si>
    <t>Catlettsburg</t>
  </si>
  <si>
    <t>41129</t>
  </si>
  <si>
    <t>5075111</t>
  </si>
  <si>
    <t>48264613</t>
  </si>
  <si>
    <t>7302</t>
  </si>
  <si>
    <t>POWER BLOCK 1, CT 1A</t>
  </si>
  <si>
    <t>46553114</t>
  </si>
  <si>
    <t>For 59 degrees F</t>
  </si>
  <si>
    <t>501FC</t>
  </si>
  <si>
    <t>Dry Low NOx and SCR when firing natural gas, Water Injection when firing fuel oil</t>
  </si>
  <si>
    <t>Not a major source of HAP based on 3/15/2022 permit revision. Yellow highlights from 3/11/2022 updated unit list from Duke.</t>
  </si>
  <si>
    <t>DUKE ENERGY FLORIDA, LLC (Hines Energy Complex)</t>
  </si>
  <si>
    <t>552011</t>
  </si>
  <si>
    <t>Polk County</t>
  </si>
  <si>
    <t>7700 COUNTY ROAD 555</t>
  </si>
  <si>
    <t>BARTOW</t>
  </si>
  <si>
    <t>33830</t>
  </si>
  <si>
    <t>PROGRESS ENERGY FLORIDA</t>
  </si>
  <si>
    <t>110000753319</t>
  </si>
  <si>
    <t>48264713</t>
  </si>
  <si>
    <t>POWER BLOCK 1, CT 1B</t>
  </si>
  <si>
    <t>46553014</t>
  </si>
  <si>
    <t>67213413</t>
  </si>
  <si>
    <t>POWER BLOCK 2, CT 2A</t>
  </si>
  <si>
    <t>92668014</t>
  </si>
  <si>
    <t>No more than 1.0 grain of sulfur/100 scf NG. Limit at 59 deg. F. Max. heat inp</t>
  </si>
  <si>
    <t>501FD</t>
  </si>
  <si>
    <t>67213513</t>
  </si>
  <si>
    <t>2B</t>
  </si>
  <si>
    <t>POWER BLOCK 2, CT 2B</t>
  </si>
  <si>
    <t>92668214</t>
  </si>
  <si>
    <t>67213613</t>
  </si>
  <si>
    <t>POWER BLOCK 3, CT 3A</t>
  </si>
  <si>
    <t>92668414</t>
  </si>
  <si>
    <t>NO MORE THAN 1.0 GRAIN S/100 SCF OF NG. LIMIT @ 59 DEG F. MAX HI RATES WILL VA</t>
  </si>
  <si>
    <t>67213713</t>
  </si>
  <si>
    <t>POWER BLOCK 3, CT 3B</t>
  </si>
  <si>
    <t>92668614</t>
  </si>
  <si>
    <t>67213813</t>
  </si>
  <si>
    <t>Power Block 4, CT 4A</t>
  </si>
  <si>
    <t>92668814</t>
  </si>
  <si>
    <t>67213913</t>
  </si>
  <si>
    <t>Power Block 4, CT 4B</t>
  </si>
  <si>
    <t>92669014</t>
  </si>
  <si>
    <t>46315413</t>
  </si>
  <si>
    <t>634</t>
  </si>
  <si>
    <t>P3</t>
  </si>
  <si>
    <t>Gas Turbine Peaking Unit #P-3</t>
  </si>
  <si>
    <t>46166814</t>
  </si>
  <si>
    <t>S content limit is not federally enforceable.</t>
  </si>
  <si>
    <t>MS7000</t>
  </si>
  <si>
    <t>Not a major source of HAP per 06/08/2022 permit revision. Construction date is date turbine began commercial service. Yellow highlights from 3/11/2022 updated unit list from Duke.</t>
  </si>
  <si>
    <t>DUKE ENERGY FLORIDA, INC. (Bartow Plant)</t>
  </si>
  <si>
    <t>751811</t>
  </si>
  <si>
    <t>Pinellas County</t>
  </si>
  <si>
    <t>1601 WEEDON ISLAND DRIVE</t>
  </si>
  <si>
    <t>ST PETERSBURG</t>
  </si>
  <si>
    <t>33702</t>
  </si>
  <si>
    <t>110000588846</t>
  </si>
  <si>
    <t>46315613</t>
  </si>
  <si>
    <t>P2</t>
  </si>
  <si>
    <t>Gas Turbine Peaking Unit #P-2</t>
  </si>
  <si>
    <t>46166314_&amp;_46166414</t>
  </si>
  <si>
    <t>_&amp;_S content limit is not federally enforceable.</t>
  </si>
  <si>
    <t>46315713</t>
  </si>
  <si>
    <t>P4</t>
  </si>
  <si>
    <t>Gas Turbine Peaking Unit #P-4</t>
  </si>
  <si>
    <t>46166114_&amp;_46166214</t>
  </si>
  <si>
    <t>46316313</t>
  </si>
  <si>
    <t>P1</t>
  </si>
  <si>
    <t>Gas Turbine Peaking Unit #P-1</t>
  </si>
  <si>
    <t>46165214</t>
  </si>
  <si>
    <t>67282113</t>
  </si>
  <si>
    <t>215 MW Combined Cycle Combustion Turbine System - Unit 4A</t>
  </si>
  <si>
    <t>92796114</t>
  </si>
  <si>
    <t>Based on 933 BTU/cf (LHV); ISO condiitons and 8760 hr/yr operation.</t>
  </si>
  <si>
    <t>501FD3</t>
  </si>
  <si>
    <t>Not a major source of HAP per 06/08/2022 permit revision. Commercial operation commenced in Nov/Dec 2008. Yellow highlights from 3/11/2022 updated unit list from Duke.</t>
  </si>
  <si>
    <t>67282213</t>
  </si>
  <si>
    <t>215 MW Combined Cycle Combustion Turbine System - Unit 4B</t>
  </si>
  <si>
    <t>92796414_&amp;_92796314</t>
  </si>
  <si>
    <t>67282313</t>
  </si>
  <si>
    <t>215 MW Combined Cycle Combustion Turbine System -  Unit 4C</t>
  </si>
  <si>
    <t>92796514_&amp;_92796614</t>
  </si>
  <si>
    <t>Based on 933 Btu/cf (LHV) ISO conditions and 8760 hr/yr operation._&amp;_Based on 7.1 lb/gal; LHV = 18,514 Btu/lb ISO conditions; 1000 hours per year o</t>
  </si>
  <si>
    <t>67282413</t>
  </si>
  <si>
    <t>215 MW Combined Cycle Combustion Turbine System - Unit 4D</t>
  </si>
  <si>
    <t>92796814_&amp;_92796714</t>
  </si>
  <si>
    <t>617</t>
  </si>
  <si>
    <t>PECT5A</t>
  </si>
  <si>
    <t>Unit 5A, Combined Cycle Turbine</t>
  </si>
  <si>
    <t>150864014_&amp;_150864114</t>
  </si>
  <si>
    <t>Commercial operation began April 1, 2016. Latest permit indicates this facility is now an area source; company confirmed 7/11/22.</t>
  </si>
  <si>
    <t>FLORIDA POWER &amp; LIGHT (PPE)</t>
  </si>
  <si>
    <t>8100 Eisenhower Blvd</t>
  </si>
  <si>
    <t>33316</t>
  </si>
  <si>
    <t>591611</t>
  </si>
  <si>
    <t>110055206584</t>
  </si>
  <si>
    <t>PECT5B</t>
  </si>
  <si>
    <t>Unit 5B, Combined Cycle Turbine</t>
  </si>
  <si>
    <t>150864214_&amp;_150864314</t>
  </si>
  <si>
    <t>PECT5C</t>
  </si>
  <si>
    <t>Unit 5C, Combined Cycle Turbine</t>
  </si>
  <si>
    <t>150864414_&amp;_150864514</t>
  </si>
  <si>
    <t>7600 HP NGF TURBINE</t>
  </si>
  <si>
    <t>Unknown (New?)</t>
  </si>
  <si>
    <t>Facility is area source of HAP, per letter accompanying company's section 114 response. Found 2015 construction permit that lists these turbines, so think they are new but not positive.</t>
  </si>
  <si>
    <t>Texas Eastern Transmission, Clinton Compressor Station</t>
  </si>
  <si>
    <t>6966411</t>
  </si>
  <si>
    <t>Hinds County</t>
  </si>
  <si>
    <t>1485 Billy Bell Road</t>
  </si>
  <si>
    <t>39213</t>
  </si>
  <si>
    <t>110000799477</t>
  </si>
  <si>
    <t>13986513</t>
  </si>
  <si>
    <t>25192314</t>
  </si>
  <si>
    <t>13986613</t>
  </si>
  <si>
    <t>25192214</t>
  </si>
  <si>
    <t>SOLAR TITAN 250-30002S3</t>
  </si>
  <si>
    <t>15133614</t>
  </si>
  <si>
    <t>TITAN 250-30002S3</t>
  </si>
  <si>
    <t>Facility is area source of HAP, per letter accompanying company's section 114 response. According to permit, this unit is subject to NSPS Subpart KKKK, which means it commenced construction, modification or reconstruction after February 18, 2005.</t>
  </si>
  <si>
    <t>TEXAS EASTERN TRANS LP/DELMONT</t>
  </si>
  <si>
    <t>3189211</t>
  </si>
  <si>
    <t>Westmoreland County</t>
  </si>
  <si>
    <t>160 ADELE LN</t>
  </si>
  <si>
    <t>GREENSBURG</t>
  </si>
  <si>
    <t>15601-8790</t>
  </si>
  <si>
    <t>110007337462</t>
  </si>
  <si>
    <t>SOLAR MARS TURBINE (T-15000)</t>
  </si>
  <si>
    <t>15133014</t>
  </si>
  <si>
    <t>Mars T-15000</t>
  </si>
  <si>
    <t xml:space="preserve">Facility is area source of HAP, per letter accompanying company's section 114 response. According to permit, this unit is subject to NSPS Subpart GG but not NSPS Supbart KKKK, which puts construction somewhere between Oct. 3, 1977, and February 18, 2005. </t>
  </si>
  <si>
    <t>37179513</t>
  </si>
  <si>
    <t>SOLAR TURBINE (30507/13,699HP)</t>
  </si>
  <si>
    <t>13472214</t>
  </si>
  <si>
    <t>Facility is area source of HAP, per letter accompanying company's section 114 response. According to permit, initial performance test demonstrating compliance with NSPS Subpart GG was conducted June 9, 1998.</t>
  </si>
  <si>
    <t>TEXAS EASTERN TRANS/MARIETTA</t>
  </si>
  <si>
    <t>3864011</t>
  </si>
  <si>
    <t>ROUTE 441</t>
  </si>
  <si>
    <t>MARIETTA</t>
  </si>
  <si>
    <t>17547</t>
  </si>
  <si>
    <t>110041238283</t>
  </si>
  <si>
    <t>Unit B009 - Mars Solar Natural gas-fired turbine, 10,600 hp</t>
  </si>
  <si>
    <t>There is only one turbine at this facility; according to letter accompanying section 114 request, Unit B009 became B011 following a turbine uprate.</t>
  </si>
  <si>
    <t>natural gas/No. 2 fuel oil fired simple/combined cycle internal combustion turbines with a nominal rated capacity of 2,207 MMBtu per hour each</t>
  </si>
  <si>
    <t>mmbtu/hr</t>
  </si>
  <si>
    <t>Added from 3/17/22 list from Duke. Removed per notification from Duke that facility is reclassifying as area source.</t>
  </si>
  <si>
    <t>Duke Energy Progress - Asheville</t>
  </si>
  <si>
    <t>Buncombe</t>
  </si>
  <si>
    <t>200 CP&amp;L Dr</t>
  </si>
  <si>
    <t>Arden</t>
  </si>
  <si>
    <t>CT 7</t>
  </si>
  <si>
    <t>201 CP&amp;L Dr</t>
  </si>
  <si>
    <t>1,929 million BTU per hour (nominally rated) General Electric natural gas / No. 2 fuel oil-fired simple cycle internal combustion turbine</t>
  </si>
  <si>
    <t>202 CP&amp;L Dr</t>
  </si>
  <si>
    <t>203 CP&amp;L Dr</t>
  </si>
  <si>
    <t>281613</t>
  </si>
  <si>
    <t>7805</t>
  </si>
  <si>
    <t>One natural  gas/ No. 2 fuel oil-fired  simple-cycle internal combustion turbine (1,628 million Btu</t>
  </si>
  <si>
    <t>18774014_&amp;_18774114</t>
  </si>
  <si>
    <t>Unit 6 - natural  gas_&amp;_Unit 6 - No. 2 fuel oil</t>
  </si>
  <si>
    <t>Dry Low NOx, Water Injection when firing No. 2 fuel oil</t>
  </si>
  <si>
    <t>Existing for purposes of subpart YYYY.  Removed due to reclassification as area source 8/3022.</t>
  </si>
  <si>
    <t>Duke Energy Progress, LLC - Richmond County Turbines</t>
  </si>
  <si>
    <t>8490411</t>
  </si>
  <si>
    <t>Richmond County</t>
  </si>
  <si>
    <t>Richmond County Energy Complex</t>
  </si>
  <si>
    <t>Hamlet</t>
  </si>
  <si>
    <t>28345</t>
  </si>
  <si>
    <t>110004060417</t>
  </si>
  <si>
    <t>281713</t>
  </si>
  <si>
    <t>One natural gas/No. 2 fuel oil-fired  simple-cycle internal combustion turbine (1,628 million Btu pe</t>
  </si>
  <si>
    <t>18773814_&amp;_18773914</t>
  </si>
  <si>
    <t>Unit 1 - natural  gas_&amp;_Unit 1 - No. 2 fuel oil</t>
  </si>
  <si>
    <t>7FA.03 AGP Peaker</t>
  </si>
  <si>
    <t>281813</t>
  </si>
  <si>
    <t>One natural gas/No. 2 fuel oil/gas-fired  simple-cycle internal combustion turbine (1,628 million Bt</t>
  </si>
  <si>
    <t>18773714_&amp;_18773614</t>
  </si>
  <si>
    <t>Unit 2 - natural  gas-fired_&amp;_Unit 2 - No. 2 fuel oil</t>
  </si>
  <si>
    <t>281913</t>
  </si>
  <si>
    <t>18773414_&amp;_18773514</t>
  </si>
  <si>
    <t>Unit 3 - natural  gas_&amp;_Unit 3 - No. 2 fuel oil</t>
  </si>
  <si>
    <t>282013</t>
  </si>
  <si>
    <t>18773214_&amp;_18773314</t>
  </si>
  <si>
    <t>Unit 4 - natural  gas_&amp;_Unit 4 - No. 2 fuel oil</t>
  </si>
  <si>
    <t>98738513</t>
  </si>
  <si>
    <t>One natural gas/No. 2 fuel oil-fired simple/combined cycle internal combustion turbine, equipped wit</t>
  </si>
  <si>
    <t>138528914_&amp;_138528814</t>
  </si>
  <si>
    <t>Natural Gas [Combined Cycle Unit 9]_&amp;_No.2 fuel oil [Combined Cycle Unit 9]</t>
  </si>
  <si>
    <t>SCR (Combined Cycle), Dry Low NOx, Water Injection when firing No. 2 fuel oil</t>
  </si>
  <si>
    <t>Removed due to reclassification as area source 8/3022.</t>
  </si>
  <si>
    <t>98738613</t>
  </si>
  <si>
    <t>138529014_&amp;_138529114</t>
  </si>
  <si>
    <t>Natural Gas [Combined Cycle Unit 10]_&amp;_No. 2 Fuel Oil [Combined Cycle Unit 10]</t>
  </si>
  <si>
    <t>281213</t>
  </si>
  <si>
    <t>One natural gas/No. 2 fuel oil-fired combined-cycle internal combustion turbines (1,628 million Btu</t>
  </si>
  <si>
    <t>18774714</t>
  </si>
  <si>
    <t>Natural Gas [Combined Cycle Unit 8]_&amp;_No. 2 Fuel Oil [Combined Cycle Unit 8]</t>
  </si>
  <si>
    <t>7FA.04</t>
  </si>
  <si>
    <t>SCR, Dry Low NOx, Water Injection when firing No. 2 fuel oil</t>
  </si>
  <si>
    <t>281513</t>
  </si>
  <si>
    <t>One natural  gas/No. 2 fuel oil-fired  combined-cycle internal combustion turbine (1,628 million Btu</t>
  </si>
  <si>
    <t>18774314</t>
  </si>
  <si>
    <t xml:space="preserve">Natural Gas [Combined Cycle Unit 7]_&amp;_No. 2 Fuel Oil [Combined Cycle Unit 7]
</t>
  </si>
  <si>
    <t>69644613</t>
  </si>
  <si>
    <t>3264</t>
  </si>
  <si>
    <t>7C</t>
  </si>
  <si>
    <t>#7 COMBUSTION TURBINE</t>
  </si>
  <si>
    <t>96062314_&amp;_96062414</t>
  </si>
  <si>
    <t>Removed 8/30/22 based on reclassification to area source.</t>
  </si>
  <si>
    <t>DUKE ENERGY CAROLINAS LLC LEE STEAM STAT</t>
  </si>
  <si>
    <t>4948311</t>
  </si>
  <si>
    <t>Anderson County</t>
  </si>
  <si>
    <t>205 LEE STEAM PLANT RD</t>
  </si>
  <si>
    <t>BELTON</t>
  </si>
  <si>
    <t>29627</t>
  </si>
  <si>
    <t>DUKE ENERGY, LLC</t>
  </si>
  <si>
    <t>110004937864</t>
  </si>
  <si>
    <t>100;87.27</t>
  </si>
  <si>
    <t>69645513</t>
  </si>
  <si>
    <t>#8 COMBUSTION TURBINE</t>
  </si>
  <si>
    <t>96063714_&amp;_96063814</t>
  </si>
  <si>
    <t>15958013</t>
  </si>
  <si>
    <t>2869</t>
  </si>
  <si>
    <t>Distillate oil fired, 810.7 mmBtu/hr heat input rated, Combustion Turbine for electric generation.</t>
  </si>
  <si>
    <t>124922914</t>
  </si>
  <si>
    <t>Oil-Fired Combustion Turbine CT-1B</t>
  </si>
  <si>
    <t>7000</t>
  </si>
  <si>
    <t>Removed 10/19/22 due to synthetic minor status</t>
  </si>
  <si>
    <t>West Lorain Plant (0247080487)</t>
  </si>
  <si>
    <t>6371011</t>
  </si>
  <si>
    <t>Lorain County</t>
  </si>
  <si>
    <t>7101 WEST ERIE AVENUE</t>
  </si>
  <si>
    <t>Lorain</t>
  </si>
  <si>
    <t>44053-0000</t>
  </si>
  <si>
    <t>FIRSTENERGY GENERATION CORPORATION</t>
  </si>
  <si>
    <t>110004588875</t>
  </si>
  <si>
    <t>Vermillion Power LLC</t>
  </si>
  <si>
    <t>Starwood Capital Group Global LLC</t>
  </si>
  <si>
    <t>15958113</t>
  </si>
  <si>
    <t>124922814</t>
  </si>
  <si>
    <t>Oil-Fired Combustion Turbine CT-1A</t>
  </si>
  <si>
    <t>15957813</t>
  </si>
  <si>
    <t>CT-4, Simple Cycle Stationary Combustion Turbine.</t>
  </si>
  <si>
    <t>153874514</t>
  </si>
  <si>
    <t>GE CT Unit #4</t>
  </si>
  <si>
    <t>15957913</t>
  </si>
  <si>
    <t>CT-5, Simple Cycle Stationary Combustion Turbine.</t>
  </si>
  <si>
    <t>153874614</t>
  </si>
  <si>
    <t>GE CT Unit #5</t>
  </si>
  <si>
    <t>15958213</t>
  </si>
  <si>
    <t>CT-2, Simple Cycle Stationary Combustion Turbine.</t>
  </si>
  <si>
    <t>153874314</t>
  </si>
  <si>
    <t>GE CT Unit #2</t>
  </si>
  <si>
    <t>15958313</t>
  </si>
  <si>
    <t>CT-6, Simple Cycle Stationary Combustion Turbine.</t>
  </si>
  <si>
    <t>153874714</t>
  </si>
  <si>
    <t>GE CT Unit #6</t>
  </si>
  <si>
    <t>15958413</t>
  </si>
  <si>
    <t>CT-3, Simple Cycle Stationary Combustion Turbine.</t>
  </si>
  <si>
    <t>153874414</t>
  </si>
  <si>
    <t>GE CT Unit #3</t>
  </si>
  <si>
    <t>79444113</t>
  </si>
  <si>
    <t>56241</t>
  </si>
  <si>
    <t>GE 7FA Simple Cycle Gas Turbine #2</t>
  </si>
  <si>
    <t>102547314_&amp;_102547414</t>
  </si>
  <si>
    <t>Natural gas_&amp;_Diesel</t>
  </si>
  <si>
    <t>Dry Low Nox when firing gas, water injection when firing oil</t>
  </si>
  <si>
    <t>Removed 12/12/22. Region 5 confirmed site is area source.</t>
  </si>
  <si>
    <t>Cannon Falls Energy Center</t>
  </si>
  <si>
    <t>13596111</t>
  </si>
  <si>
    <t>Dakota County</t>
  </si>
  <si>
    <t>525 N Park Dr</t>
  </si>
  <si>
    <t>Cannon Falls</t>
  </si>
  <si>
    <t>55009</t>
  </si>
  <si>
    <t>Invenergy Cannon Falls LLC</t>
  </si>
  <si>
    <t>Invenergy LLC</t>
  </si>
  <si>
    <t>79444013</t>
  </si>
  <si>
    <t>GE 7FA Simple Cycle Gas Turbine #1</t>
  </si>
  <si>
    <t>102547114_&amp;_102547214</t>
  </si>
  <si>
    <t>67678113</t>
  </si>
  <si>
    <t>CT STARTING DIESEL</t>
  </si>
  <si>
    <t>93390314</t>
  </si>
  <si>
    <t>STARTING DIESEL</t>
  </si>
  <si>
    <t>units are not turbines</t>
  </si>
  <si>
    <t>67678213</t>
  </si>
  <si>
    <t>CT STANDBY GENERATOR</t>
  </si>
  <si>
    <t>93390414</t>
  </si>
  <si>
    <t>AUXILIARY STARTING DIESEL</t>
  </si>
  <si>
    <t>67678413</t>
  </si>
  <si>
    <t>93390714</t>
  </si>
  <si>
    <t>876 total turbines in 2019</t>
  </si>
  <si>
    <r>
      <t xml:space="preserve">Natural Gas Turbines </t>
    </r>
    <r>
      <rPr>
        <b/>
        <sz val="11"/>
        <color theme="1"/>
        <rFont val="Calibri"/>
        <family val="2"/>
      </rPr>
      <t>≥</t>
    </r>
    <r>
      <rPr>
        <b/>
        <sz val="11"/>
        <color theme="1"/>
        <rFont val="Calibri"/>
        <family val="2"/>
        <scheme val="minor"/>
      </rPr>
      <t>1 MW</t>
    </r>
  </si>
  <si>
    <r>
      <t xml:space="preserve">Distillate Oil Turbines </t>
    </r>
    <r>
      <rPr>
        <b/>
        <sz val="11"/>
        <color theme="1"/>
        <rFont val="Calibri"/>
        <family val="2"/>
      </rPr>
      <t>≥</t>
    </r>
    <r>
      <rPr>
        <b/>
        <sz val="11"/>
        <color theme="1"/>
        <rFont val="Calibri"/>
        <family val="2"/>
        <scheme val="minor"/>
      </rPr>
      <t>1 MW</t>
    </r>
  </si>
  <si>
    <t>Turbines &lt;1MW</t>
  </si>
  <si>
    <t>Landfill/Digester Gas Turbines ≥1 MW</t>
  </si>
  <si>
    <t>Other Fuels Turbines ≥1 MW</t>
  </si>
  <si>
    <t>Total</t>
  </si>
  <si>
    <t>Note: Included all dual fuel turbines w/ NG in NG total count (including Landfill/NG dual fuel), removed emergency units, assuming turbines w/ unknown capacities are &gt; 1MW, did not include Alaska units</t>
  </si>
  <si>
    <t>Note: removed emergency units, assuming turbines w/ unknown capacities are &gt; 1MW, did not include Alaska units</t>
  </si>
  <si>
    <t>Note: did not include units that also fire NG or oil, removed emergency units, assuming turbines w/ unknown capacities are &gt; 1MW, did not include Alaska units</t>
  </si>
  <si>
    <t>New Gas Turbines w/ Catalyst</t>
  </si>
  <si>
    <t>New Oil Turbines w/ Catalyst</t>
  </si>
  <si>
    <t>New Gas Turbines w/out Catalyst</t>
  </si>
  <si>
    <t>New Oil Turbines w/out Catalyst</t>
  </si>
  <si>
    <t>≤50 MW</t>
  </si>
  <si>
    <t>&gt;50 MW</t>
  </si>
  <si>
    <t>New Turbines</t>
  </si>
  <si>
    <t>Existing Turbines</t>
  </si>
  <si>
    <t>Unknown Turbines</t>
  </si>
  <si>
    <t>Percent New</t>
  </si>
  <si>
    <t>Percent Existing</t>
  </si>
  <si>
    <t>New Turbines w/ Specified Control</t>
  </si>
  <si>
    <t>NewTurbines w/ Catalyst</t>
  </si>
  <si>
    <t>Percent New w/ Catalyst</t>
  </si>
  <si>
    <t>Percent New w/out Catalyst</t>
  </si>
  <si>
    <r>
      <t xml:space="preserve">New Turbines </t>
    </r>
    <r>
      <rPr>
        <sz val="11"/>
        <color theme="1"/>
        <rFont val="Calibri"/>
        <family val="2"/>
      </rPr>
      <t>≤50 MW</t>
    </r>
  </si>
  <si>
    <t>Note: Assumed the two turbines w/ unknown capacities are &lt;50 MW turbines</t>
  </si>
  <si>
    <t>New Turbines &gt;50 MW</t>
  </si>
  <si>
    <r>
      <t xml:space="preserve">Percent </t>
    </r>
    <r>
      <rPr>
        <sz val="11"/>
        <color theme="1"/>
        <rFont val="Calibri"/>
        <family val="2"/>
      </rPr>
      <t>≤50 MW</t>
    </r>
  </si>
  <si>
    <t>Percent &gt;50 MW</t>
  </si>
  <si>
    <t>From Unknown Turbines:</t>
  </si>
  <si>
    <t>Assumed New</t>
  </si>
  <si>
    <t>Assumed Existing</t>
  </si>
  <si>
    <t>New Large Gas Turbines w/ Catalyst</t>
  </si>
  <si>
    <t>New Large Gas Turbines w/out Catalyst</t>
  </si>
  <si>
    <t>Total New Turbines</t>
  </si>
  <si>
    <t>Assumed New Turbines w/ Catalyst</t>
  </si>
  <si>
    <t>Assumed New Turbines w/ Catalyst ≤50 MW</t>
  </si>
  <si>
    <t>Assumed New Turbines w/ Catalyst &gt;50 MW</t>
  </si>
  <si>
    <t>Assumed New Turbines w/out Catalyst</t>
  </si>
  <si>
    <t>Assumed New Turbines w/out Catalyst ≤50 MW</t>
  </si>
  <si>
    <t>Assumed New Turbines w/out Catalyst &gt;50 MW</t>
  </si>
  <si>
    <t>Year</t>
  </si>
  <si>
    <t># New Gas Turbines Constructed</t>
  </si>
  <si>
    <t>% Gas Adjusted w/out Unknowns</t>
  </si>
  <si>
    <t># New Oil Turbines Constructed</t>
  </si>
  <si>
    <t>% Oil Adjusted w/out Unknowns</t>
  </si>
  <si>
    <t># New LFG Turbines Constructed</t>
  </si>
  <si>
    <t>% LFG Adjusted w/out Unknowns</t>
  </si>
  <si>
    <t>Total New Gas Turbines</t>
  </si>
  <si>
    <t>Total New Oil Turbines</t>
  </si>
  <si>
    <t>Total New LFG Turbines</t>
  </si>
  <si>
    <t>Average Annual Gas Turbine Increase</t>
  </si>
  <si>
    <t>Average Annual Oil Turbine Increase</t>
  </si>
  <si>
    <t>Average Annual LFG Turbine Increase</t>
  </si>
  <si>
    <t># Existing Gas Turbines</t>
  </si>
  <si>
    <t># Existing Oil Turbines</t>
  </si>
  <si>
    <t># Existing LFG Turbines</t>
  </si>
  <si>
    <t>Estimate - 2018</t>
  </si>
  <si>
    <t>Estimate - 2019</t>
  </si>
  <si>
    <t>Estimate - 2020</t>
  </si>
  <si>
    <t>Estimate - 2021</t>
  </si>
  <si>
    <t>Estimate - 2022</t>
  </si>
  <si>
    <t>259 total facilities in 2019</t>
  </si>
  <si>
    <t>Note: assuming turbines w/ unknown capacities are &gt; 1MW</t>
  </si>
  <si>
    <t>Facilities w/ New Turbines</t>
  </si>
  <si>
    <t>Facilities w/ Existing Turbines</t>
  </si>
  <si>
    <t>Facilities w/ Unknown Construction Date Turbines</t>
  </si>
  <si>
    <t>From Facilities w/ Unknown Turbines:</t>
  </si>
  <si>
    <t>Assumed Facilities w/ New Turbines</t>
  </si>
  <si>
    <t>Assumed Facilities w/ Existing Turbines</t>
  </si>
  <si>
    <t>Total Facilities w/ New Turbines</t>
  </si>
  <si>
    <t># New Facilities w/ Gas Turbines</t>
  </si>
  <si>
    <t># New Facilities w/ Oil Turbines</t>
  </si>
  <si>
    <t># New Facilities w/ LFG Turbines</t>
  </si>
  <si>
    <t>Total New Gas Turbines Facilites</t>
  </si>
  <si>
    <t>Total New Oil Turbines Facilities</t>
  </si>
  <si>
    <t>Total New LFG Turbines Facilities</t>
  </si>
  <si>
    <t>Average Annual Facilities Constructing Gas Turbine</t>
  </si>
  <si>
    <t>Average Annual Facilities Constructing Oil Turbine</t>
  </si>
  <si>
    <t>Average Annual Facilities Constructing LFG Turbine</t>
  </si>
  <si>
    <t># Facilities w/ Existing New Gas Turbines</t>
  </si>
  <si>
    <t># Facilities w/ Newly Constructed Gas Turbines</t>
  </si>
  <si>
    <t># Facilities w/ Existing New Oil Turbines</t>
  </si>
  <si>
    <t># Facilities w/ Newly Constructed Oil Turbines</t>
  </si>
  <si>
    <t># Facilities w/ Existing New LFG Turbines</t>
  </si>
  <si>
    <t># Facilities w/ Newly Constructed LFG Turbines</t>
  </si>
  <si>
    <t>Turbine Count Categories</t>
  </si>
  <si>
    <t>Lean Premix and Diffusion Flame Gas-Fired Turbines</t>
  </si>
  <si>
    <t>Lean Premix and Diffusion Flame Oil-Fired Turbines</t>
  </si>
  <si>
    <t>Landfill/Digester Gas-Fired Turbines</t>
  </si>
  <si>
    <t>Facility Count Categories</t>
  </si>
  <si>
    <t>Lean Premix and Diffusion Flame Gas-Fired Turbine Facilities</t>
  </si>
  <si>
    <t>Lean Premix and Diffusion Flame Oil-Fired Turbines Facilities</t>
  </si>
  <si>
    <t>Landfill/Digester Gas-Fired Turbines Facilities</t>
  </si>
  <si>
    <t>Total Turbine Units</t>
  </si>
  <si>
    <t>Total Facilities with Turbine Units</t>
  </si>
  <si>
    <t>New Turbine Units</t>
  </si>
  <si>
    <t>Facilities with New Turbine Units</t>
  </si>
  <si>
    <t>Existing Turbine Units</t>
  </si>
  <si>
    <t>Facilities with Existing Turbine Units</t>
  </si>
  <si>
    <t>Unknown Turbine Units</t>
  </si>
  <si>
    <t>Facilities with Unknown Turbine Units</t>
  </si>
  <si>
    <t>Assumed New Units</t>
  </si>
  <si>
    <t>Assumed Facilities with New Units</t>
  </si>
  <si>
    <t>Assumed Existing Units</t>
  </si>
  <si>
    <t>Assumed Facilities with Existing Units</t>
  </si>
  <si>
    <t>Total Facilities with New Turbines</t>
  </si>
  <si>
    <t>No. Lean Premix and Diffusion Flame Gas-Fired Turbines Constructed</t>
  </si>
  <si>
    <t>No. Lean Premix and Diffusion Flame Oil-Fired Turbines Constructed</t>
  </si>
  <si>
    <t>No. Landfill/Digester Gas-Fired Turbines Constructed</t>
  </si>
  <si>
    <t>No. Facilities Constructing Lean Premix and Diffusion Flame Gas-Fired Turbines</t>
  </si>
  <si>
    <t>No. Facilities Constructing Lean Premix and Diffusion Flame Oil-Fired Turbines</t>
  </si>
  <si>
    <t>No. Facilities Constructing Landfill/Digester Gas-Fired Turbines</t>
  </si>
  <si>
    <t>Total No. Units</t>
  </si>
  <si>
    <t>Average (turbines constructed/yr)</t>
  </si>
  <si>
    <t>Projected No. Lean Premix and Diffusion Flame Gas-Fired Turbines Constructed</t>
  </si>
  <si>
    <t>Projected No. Lean Premix and Diffusion Flame Oil-Fired Turbines Constructed</t>
  </si>
  <si>
    <t>Projected No. Landfill/Digester Gas-Fired Turbines Constructed</t>
  </si>
  <si>
    <t>Projected No. Facilities  Constructing New Lean Premix and Diffusion Flame Gas-Fired Turbines</t>
  </si>
  <si>
    <t>Projected No. Facilities Constructing New Lean Premix and Diffusion Flame Oil-Fired Turbines</t>
  </si>
  <si>
    <t>Projected No. Facilities Constructing New Landfill/Digester Gas-Fired Turbines</t>
  </si>
  <si>
    <t>Company</t>
  </si>
  <si>
    <t>Facility</t>
  </si>
  <si>
    <t>State</t>
  </si>
  <si>
    <t>Permit in Folder?</t>
  </si>
  <si>
    <t>Info from YYYY list -&gt;</t>
  </si>
  <si>
    <t>Paret Company</t>
  </si>
  <si>
    <t>9 ICR?</t>
  </si>
  <si>
    <t>Fuel (for AK, small)</t>
  </si>
  <si>
    <t>Catalyst?</t>
  </si>
  <si>
    <t>Cycle</t>
  </si>
  <si>
    <t>New/ Existing</t>
  </si>
  <si>
    <t>Test Group</t>
  </si>
  <si>
    <t>Melanie Group (All from before she asked about testing across facilities)</t>
  </si>
  <si>
    <t>ES-00081: Solar Taurus 60-07802S3 compressor turbine at 73.28 MMBtu/hr</t>
  </si>
  <si>
    <t>73.28</t>
  </si>
  <si>
    <t>Yes-1</t>
  </si>
  <si>
    <t>A (Test 1 of 2)</t>
  </si>
  <si>
    <t>ES-00082: Solar Taurus 60-07802S3 compressor turbine at 73.28 MMBtu/hr</t>
  </si>
  <si>
    <t>ES-00071: Solar Mars 100-16002S4 compressor turbine rated at 15,900 hp</t>
  </si>
  <si>
    <t>15900</t>
  </si>
  <si>
    <t>B (Test 1 of 3)</t>
  </si>
  <si>
    <t>ES-00009: Solar Mars 100-16002S4 compressor turbines rated at 15,900 hp</t>
  </si>
  <si>
    <t>ES-00010: Solar Mars 100-16002S4 compressor turbines rated at 15,900 hp</t>
  </si>
  <si>
    <t>E004: 57.99 MMBtu/hr Solar Model No. T-7000S</t>
  </si>
  <si>
    <t>Updated to include 2 turbines</t>
  </si>
  <si>
    <t>57.99</t>
  </si>
  <si>
    <t>Permit lists two turbines</t>
  </si>
  <si>
    <t>C (Test 1 of 2)</t>
  </si>
  <si>
    <t>E005: 57.99 MMBtu/hr Solar Model No. T-7000S</t>
  </si>
  <si>
    <t xml:space="preserve"> </t>
  </si>
  <si>
    <t>List has CT5-8, with a turbine count of 2. Two turbines, CT5 and CT6, in permit</t>
  </si>
  <si>
    <t>ENERGY CENTER 10.2 CT5-8</t>
  </si>
  <si>
    <t>Two Cogeneration Turbines</t>
  </si>
  <si>
    <t>150</t>
  </si>
  <si>
    <t>Two turbines, each at 75 MMBtu/hr. Installed in 2009, month and day unknown</t>
  </si>
  <si>
    <t>Yes-2</t>
  </si>
  <si>
    <t>A (Test both)</t>
  </si>
  <si>
    <t>Brea Power</t>
  </si>
  <si>
    <t>No. 1: Solar Taurus 60 7900 Series, Landfill gas fired</t>
  </si>
  <si>
    <t>Yes-3</t>
  </si>
  <si>
    <t>A (Test 2)</t>
  </si>
  <si>
    <t>No. 2: Solar Taurus 60 7900 Series, Landfill gas fired</t>
  </si>
  <si>
    <t>No. 3: Solar Taurus 60 7900 Series, Landfill gas fired</t>
  </si>
  <si>
    <t>No. 4: Solar Taurus 60 7900 Series, Landfill gas fired</t>
  </si>
  <si>
    <t>Unit 6: One natural gas/No. 2 fuel oil-fired  simple-cycle internal combustion turbine (1,628 million Btu pe</t>
  </si>
  <si>
    <t>1628 MMBtu/hr on NG</t>
  </si>
  <si>
    <t>1628</t>
  </si>
  <si>
    <t>Yes-4</t>
  </si>
  <si>
    <t>B (Gas and Oil)</t>
  </si>
  <si>
    <t>A (Test 1 of 5 on both fuels)</t>
  </si>
  <si>
    <t>Unit 1: One natural  gas/ No. 2 fuel oil-fired  simple-cycle internal combustion turbine (1,628 million Btu</t>
  </si>
  <si>
    <t>Unit 2: One natural gas/No. 2 fuel oil-fired  simple-cycle internal combustion turbine (1,628 million Btu pe</t>
  </si>
  <si>
    <t>Unit 3: One natural gas/No. 2 fuel oil/gas-fired  simple-cycle internal combustion turbine (1,628 million Bt</t>
  </si>
  <si>
    <t>Unit 4: One natural  gas/ No. 2 fuel oil-fired  simple-cycle internal combustion turbine (1,628 million Btu</t>
  </si>
  <si>
    <t>Unit 9: One natural gas/No. 2 fuel oil-fired simple/combined cycle internal combustion turbine, equipped wit</t>
  </si>
  <si>
    <t>2084 MMBtu/hr on NG</t>
  </si>
  <si>
    <t>2225</t>
  </si>
  <si>
    <t>C (Gas and Oil)</t>
  </si>
  <si>
    <t>C (Test 1 of 2 on both fuels)</t>
  </si>
  <si>
    <t>Unit 10: One natural gas/No. 2 fuel oil-fired simple/combined cycle internal combustion turbine, equipped wit</t>
  </si>
  <si>
    <t>Unit 8: One natural  gas/No. 2 fuel oil-fired  combined-cycle internal combustion turbine (1,628 million Btu</t>
  </si>
  <si>
    <t>B (Test 1 of 2)</t>
  </si>
  <si>
    <t>Unit 7: One natural gas/No. 2 fuel oil-fired combined-cycle internal combustion turbines (1,628 million Btu</t>
  </si>
  <si>
    <t>Natural Gas [Combined Cycle Unit 7]_&amp;_No. 2 Fuel Oil [Combined Cycle Unit 7]</t>
  </si>
  <si>
    <t>IC TURBINE 12-DARLINGTON (ICT A) - 1521 MMBtu/hr</t>
  </si>
  <si>
    <t>3250</t>
  </si>
  <si>
    <t>128</t>
  </si>
  <si>
    <t>Installed in 1994</t>
  </si>
  <si>
    <t>E (Gas and Oil)</t>
  </si>
  <si>
    <t>I (Test 1 of 2 on both fuels)</t>
  </si>
  <si>
    <t>IC TURBINE 13-DARLINGTON (ICT B) - 1521 MMBtu/hr</t>
  </si>
  <si>
    <t>Unit 12: 1819.2 MMBtu/hr GE Model PG7241FA</t>
  </si>
  <si>
    <t>Added to permit folder</t>
  </si>
  <si>
    <t>See comment</t>
  </si>
  <si>
    <t>LEE IC UNIT12/13</t>
  </si>
  <si>
    <t>LEE IC UNIT12/13 - Natural Gas Combustion_&amp;_LEE IC UNIT12/13 - No. 2 Fuel Oil Combustion</t>
  </si>
  <si>
    <t>1819.2</t>
  </si>
  <si>
    <t>ORIS Unit IDs 12 and 13</t>
  </si>
  <si>
    <t>2709</t>
  </si>
  <si>
    <t>D (Test 1 of 3 on both fuels)</t>
  </si>
  <si>
    <t>Unit 13: 1819.2 MMBtu/hr GE Model PG7241FA</t>
  </si>
  <si>
    <t>Unit 14: 1940 MMBtu/hr natural gas/distillate fuel oil-fired simple cycle combustion turbine</t>
  </si>
  <si>
    <t>1940.1</t>
  </si>
  <si>
    <t>Unit 1A: 2224 MMBtu/hr (NG simple-cycle) natural gas/No. 2 fuel oil-fired simple/combined-cycle internal combustion turbine</t>
  </si>
  <si>
    <t>2224</t>
  </si>
  <si>
    <t>D (Gas and Oil)</t>
  </si>
  <si>
    <t>E (Test 1 of 3 on both fuels)</t>
  </si>
  <si>
    <t>Unit 1B: 2224 MMBtu/hr (NG simple-cycle) natural gas/No. 2 fuel oil-fired simple/combined-cycle internal combustion turbine</t>
  </si>
  <si>
    <t>Unit 1C: 2224 MMBtu/hr (NG simple-cycle) natural gas/No. 2 fuel oil-fired simple/combined-cycle internal combustion turbine</t>
  </si>
  <si>
    <t>Unit 10: 1925.3 MMBtu/hr GE Model PG7241FA</t>
  </si>
  <si>
    <t>LEE IC UNIT10/11</t>
  </si>
  <si>
    <t>LEE IC UNIT10/11 - Natural Gas Combustion_&amp;_LEE IC UNIT10/11 - No. 2 Fuel Oil Combustion</t>
  </si>
  <si>
    <t>1925.3</t>
  </si>
  <si>
    <t>ORIS Unit IDs 10 and 11</t>
  </si>
  <si>
    <t>(not in email)</t>
  </si>
  <si>
    <t>Unit 11: 1925.3 MMBtu/hr GE Model PG7241FA</t>
  </si>
  <si>
    <t>F (Gas and Oil)</t>
  </si>
  <si>
    <t>(New from Duke)</t>
  </si>
  <si>
    <t>3 IC</t>
  </si>
  <si>
    <t>4 IC</t>
  </si>
  <si>
    <t>ES-IC1</t>
  </si>
  <si>
    <t>ES-IC2</t>
  </si>
  <si>
    <t>ES-IC3</t>
  </si>
  <si>
    <t>ES-IC4</t>
  </si>
  <si>
    <t>710</t>
  </si>
  <si>
    <t>Yes-5</t>
  </si>
  <si>
    <t>A (Test 1 of 4 on both fuels)</t>
  </si>
  <si>
    <t>B (Test 1 of 2 on both fuels)</t>
  </si>
  <si>
    <t>Combustion Turbine 10A and Duct Burner 10A - GE 7FA</t>
  </si>
  <si>
    <t>56150</t>
  </si>
  <si>
    <t>C (Test 1 of 4 on both fuels)</t>
  </si>
  <si>
    <t>Combustion Turbine 10B and Duct Burner 10B - GE 7FA</t>
  </si>
  <si>
    <t>Combustion Turbine 11A and Duct Burner 11A - GE 7FA</t>
  </si>
  <si>
    <t>Combustion Turbine 11B and Duct Burner 11B - GE 7FA</t>
  </si>
  <si>
    <t>6124</t>
  </si>
  <si>
    <t>D (Test 1 of 8)</t>
  </si>
  <si>
    <t>Combustion Turbine Unit#6</t>
  </si>
  <si>
    <t>Combustion Turbine Unit # 8</t>
  </si>
  <si>
    <t>Combustion Turbine Unit# 7</t>
  </si>
  <si>
    <t>Combustiion Turbine Unit #2</t>
  </si>
  <si>
    <t>Combustion Turbine 1A - 972 MMBtu/hr</t>
  </si>
  <si>
    <t>6258</t>
  </si>
  <si>
    <t>972</t>
  </si>
  <si>
    <t>E (was F but okay to assume no controls and combine)</t>
  </si>
  <si>
    <t>Combustion Turbine 1B - 972 MMBtu/hr</t>
  </si>
  <si>
    <t>Combustion Turbine 1C - 972 MMBtu/hr</t>
  </si>
  <si>
    <t>Combustion Turbine 1D - 972 MMBtu/hr</t>
  </si>
  <si>
    <t>Combustion Turbine 1E - 972 MMBtu/hr</t>
  </si>
  <si>
    <t>Combustion Turbine 1F - 972 MMBtu/hr</t>
  </si>
  <si>
    <t>6052</t>
  </si>
  <si>
    <t>E</t>
  </si>
  <si>
    <t>E (Test it)</t>
  </si>
  <si>
    <t>715</t>
  </si>
  <si>
    <t>F (Test 2 of 9)</t>
  </si>
  <si>
    <t>Hilcorp North Slope, LLC</t>
  </si>
  <si>
    <t>Central Compressor Plant</t>
  </si>
  <si>
    <t>NGT-18-1802: GE MS5371PATP Compressor, 35,400 HP</t>
  </si>
  <si>
    <t>35800</t>
  </si>
  <si>
    <t>Yes-6</t>
  </si>
  <si>
    <t>A (Test 1)</t>
  </si>
  <si>
    <t>NGT-18-1812: GE MS5371PATP Compressor, 35,400 HP</t>
  </si>
  <si>
    <t>35400</t>
  </si>
  <si>
    <t>NGT-18-1813: GE MS5371PATP Compressor, 35,400 HP</t>
  </si>
  <si>
    <t>HGT-18-1878: GE MS5382C Tandem Compressor, 38,000 HP</t>
  </si>
  <si>
    <t>38000</t>
  </si>
  <si>
    <t>B (Test 1)</t>
  </si>
  <si>
    <t>HGT-18-1876: GE MS5382C Tandem Compressor, 38,000 HP</t>
  </si>
  <si>
    <t>NGT-18-1811: GE MS5371PATP Compressor, 35,400 HP</t>
  </si>
  <si>
    <t>NGT-18-1810: GE MS5371PATP Compressor, 35,400 HP</t>
  </si>
  <si>
    <t>NGT-18-1801: GE MS5371PATP Compressor, 35,400 HP</t>
  </si>
  <si>
    <t>NGT-18-1809: GE MS5371PATP Compressor, 35,400 HP</t>
  </si>
  <si>
    <t>NGT-18-1803: GE MS5371PATP Compressor, 35,400 HP</t>
  </si>
  <si>
    <t>NGT-18-1804: GE MS5371PATP Compressor, 35,400 HP</t>
  </si>
  <si>
    <t>NGT-18-1805: GE MS5371PATP Compressor, 35,400 HP</t>
  </si>
  <si>
    <t>NGT-18-1806: GE MS5371PATP Compressor, 35,400 HP</t>
  </si>
  <si>
    <t>NGT-18-1808: GE MS5371PATP Compressor, 35,400 HP</t>
  </si>
  <si>
    <t>NGT-18-1807: GE MS5371PATP Compressor, 35,400 HP</t>
  </si>
  <si>
    <t>EDTG-18-2897: Solar T-4001 Emergency Generator, 3,550 HP</t>
  </si>
  <si>
    <t>T-4001</t>
  </si>
  <si>
    <t>N/A</t>
  </si>
  <si>
    <t>N/A (Don't test)</t>
  </si>
  <si>
    <t>NGI-19-1883: GE Frame 6 Injection Compressor, 53,665 HP</t>
  </si>
  <si>
    <t>7734811</t>
  </si>
  <si>
    <t>C (Test 1)</t>
  </si>
  <si>
    <t>NGI-19-1884: GE Frame 6 Injection Compressor, 53,665 HP</t>
  </si>
  <si>
    <t>NGI-19-1885: GE Frame 6 Injection Compressor, 53,665 HP</t>
  </si>
  <si>
    <t>NGI-19-1886: GE Frame 6 Injection Compressor, 53,665 HP</t>
  </si>
  <si>
    <t>NGI-19-1801: Cooper-Rolls/RB211-24C Booster Compressor, 33,300 HP</t>
  </si>
  <si>
    <t>D (Test 1)</t>
  </si>
  <si>
    <t>NGI-19-1802: Cooper-Rolls/RB211-24C Booster Compressor, 33,300 HP</t>
  </si>
  <si>
    <t>NGI-19-1805: Cooper-Rolls/RB211-24C Miscible Injectant Compressor, 33,300 HP</t>
  </si>
  <si>
    <t>NGI-19-1855: Cooper-Rolls/RB211-24C Miscible Injectant Compressor, 33,300 HP</t>
  </si>
  <si>
    <t>NG-19-1806: GE MS5382C Refrigerant Compressor, 38,000 HP</t>
  </si>
  <si>
    <t>NG-19-1856: GE MS5382C Refrigerant Compressor, 38,000 HP</t>
  </si>
  <si>
    <t>NG-19-1857: GE MS5382C Refrigerant Compressor, 38,000 HP</t>
  </si>
  <si>
    <t>Combustion Turbine - 14T - 4200 bhp</t>
  </si>
  <si>
    <t>40</t>
  </si>
  <si>
    <t>Yes-8</t>
  </si>
  <si>
    <t>Ventura</t>
  </si>
  <si>
    <t>Combustion Turbine - 15T - 4200 bhp</t>
  </si>
  <si>
    <t>Unit #26 Turbine 9300 HP</t>
  </si>
  <si>
    <t>9300</t>
  </si>
  <si>
    <t>Installed in 1968</t>
  </si>
  <si>
    <t>E (Test 1)</t>
  </si>
  <si>
    <t>Unit #27 Turbine 1186 HP</t>
  </si>
  <si>
    <t>Turbine 1186 HP</t>
  </si>
  <si>
    <t>CSS-1200</t>
  </si>
  <si>
    <t>1186</t>
  </si>
  <si>
    <t>Unit #28 Turbine 1186 HP</t>
  </si>
  <si>
    <t>Unit #29 Turbine 4700 HP</t>
  </si>
  <si>
    <t>4700</t>
  </si>
  <si>
    <t>SOLAR MARS GAS TURBINE - EU-T1 - 117 MMBtu/hr</t>
  </si>
  <si>
    <t>117</t>
  </si>
  <si>
    <t>B (Test it)</t>
  </si>
  <si>
    <t>Oakland</t>
  </si>
  <si>
    <t>General operating permit summy found that mentions turbine. Could not locate full permit/emissions unit listing.</t>
  </si>
  <si>
    <t>F (Test it)</t>
  </si>
  <si>
    <t>Unit 7: Combustion Turbine</t>
  </si>
  <si>
    <t>1200</t>
  </si>
  <si>
    <t>Waterloo</t>
  </si>
  <si>
    <t>Unit 8: Combustion Turbine</t>
  </si>
  <si>
    <t>Middletown Power LLC</t>
  </si>
  <si>
    <t>Unit 10: 20 MW ULSD fired turbine (Pratt &amp; Whitney FT4A-8)</t>
  </si>
  <si>
    <t>562</t>
  </si>
  <si>
    <t>FT4A-8</t>
  </si>
  <si>
    <t>20</t>
  </si>
  <si>
    <t>Yes-7</t>
  </si>
  <si>
    <t>Unit 15: 50 MW GE dual fired turbine</t>
  </si>
  <si>
    <t>GE LM6000 Turbine 50 MW - Unit 15_&amp;_GE LM6000 Turbine 50 MW - Unit 15</t>
  </si>
  <si>
    <t>A (Test 2 of 4 on both fuels)</t>
  </si>
  <si>
    <t>Unit 14: 50 MW GE dual fired turbine</t>
  </si>
  <si>
    <t>GE LM6000 Turbine 50 MW - Unit 14_&amp;_GE LM6000 Turbine 50 MW - Unit 14</t>
  </si>
  <si>
    <t>Unit 13: 50 MW GE dual fired turbine</t>
  </si>
  <si>
    <t>GE LM6000 Turbine 50 MW - Unit 13_&amp;_GE LM6000 Turbine 50 MW - Unit 13</t>
  </si>
  <si>
    <t>Unit 12: 50 MW GE dual fired turbine</t>
  </si>
  <si>
    <t>GE LM6000 Turbine 50 MW - Unit 12_&amp;_GE LM6000 Turbine 50 MW - Unit 12</t>
  </si>
  <si>
    <t>Unit 11 - General Electric Frame 3 - 83.51 MMBtu/hr</t>
  </si>
  <si>
    <t>Not totally clear why the count in the YYYY list for this row isn't 2</t>
  </si>
  <si>
    <t>(11-12) Two Gas Turbines  (General Electric Frame</t>
  </si>
  <si>
    <t>40198914_&amp;_40199014</t>
  </si>
  <si>
    <t>63.92 MMBtu/hr TURBINE_&amp;_63.92 MMBtu/hr TURBINE</t>
  </si>
  <si>
    <t>Oxidation Catalyst and SCR proposed for installation in 2017</t>
  </si>
  <si>
    <t>8000</t>
  </si>
  <si>
    <t>Construction commenced in 1961</t>
  </si>
  <si>
    <t>Yes-9</t>
  </si>
  <si>
    <t>Unit 12 - General Electric Frame 3 - 83.51 MMBtu/hr</t>
  </si>
  <si>
    <t>Unit 13 - General Electric Frame 5 - 183.82 MMBtu/hr Gas Turbine</t>
  </si>
  <si>
    <t>Oxidation Catalyst proposed for installation in 2017</t>
  </si>
  <si>
    <t>18500</t>
  </si>
  <si>
    <t>Construction commenced in 1969</t>
  </si>
  <si>
    <t>Test it</t>
  </si>
  <si>
    <t>P006 - Solar Taurus 68.34 MMBtu/hr Natural Gas Fired Turbine</t>
  </si>
  <si>
    <t>Updated rating to match Title V permit</t>
  </si>
  <si>
    <t>45.69 MMBtu/hr Natural Gas Fired Turbine</t>
  </si>
  <si>
    <t>45.69</t>
  </si>
  <si>
    <t>Permit says new for purposes of subpart YYYY</t>
  </si>
  <si>
    <t>1157 State Road 122 West</t>
  </si>
  <si>
    <t>2015 Title V renewal</t>
  </si>
  <si>
    <t>10600</t>
  </si>
  <si>
    <t>According to permit</t>
  </si>
  <si>
    <t>Not included in 2015 Title V (added 2016)</t>
  </si>
  <si>
    <t>Mars 100-15002S3</t>
  </si>
  <si>
    <t>15000</t>
  </si>
  <si>
    <t>Construction permit issued in 2016</t>
  </si>
  <si>
    <t>AA-001 - 7600 hp GE Frame 3 NG fired compressor</t>
  </si>
  <si>
    <t>Added to list as it is identical to AA-003/AA-004</t>
  </si>
  <si>
    <t>Found 2015 construction permit that lists these turbines, so think they are new but not positive.</t>
  </si>
  <si>
    <t>B (Test 1 of 2) (Her list didn't have the added identical units)</t>
  </si>
  <si>
    <t>AA-002 - 7600 hp GE Frame 3 NG fired compressor</t>
  </si>
  <si>
    <t>AA-003 - 7600 hp GE Frame 3 NG fired compressor</t>
  </si>
  <si>
    <t>7600</t>
  </si>
  <si>
    <t>AA-004 - 7600 hp GE Frame 3 NG fired compressor</t>
  </si>
  <si>
    <t>Permit in folder</t>
  </si>
  <si>
    <t>According to permit, this unit is subject to NSPS Subpart KKKK, which means it commenced construction, modification or reconstruction after February 18, 2005.</t>
  </si>
  <si>
    <t xml:space="preserve">According to permit, this unit is subject to NSPS Subpart GG but not NSPS Supbart KKKK, which puts construction somewhere between Oct. 3, 1977, and February 18, 2005. </t>
  </si>
  <si>
    <t>Don't test</t>
  </si>
  <si>
    <t>13300</t>
  </si>
  <si>
    <t>Screenshot of PA DEP website listing two turbines at facility in folder</t>
  </si>
  <si>
    <t>13699</t>
  </si>
  <si>
    <t>According to permit, initial performance test demonstrating compliance with NSPS Subpart GG was conducted June 9, 1998.</t>
  </si>
  <si>
    <t>TETLP revised:</t>
  </si>
  <si>
    <t>Originally constructed before 2003; Construction permit to uprate B009 was issued in 2016 but this isn't a new turbine</t>
  </si>
  <si>
    <t>TETLP AREA</t>
  </si>
  <si>
    <t>Doesn't actually exist anymore - B009 became B011 after an upgrade</t>
  </si>
  <si>
    <t>Subcategory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</si>
</sst>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m\-yy"/>
    <numFmt numFmtId="165" formatCode="###0;###0"/>
    <numFmt numFmtId="166" formatCode="0.0"/>
    <numFmt numFmtId="167" formatCode="0.00000"/>
  </numFmts>
  <fonts count="18" x14ac:knownFonts="1">
    <font>
      <sz val="11"/>
      <color theme="1"/>
      <name val="Calibri"/>
      <family val="2"/>
      <scheme val="minor"/>
    </font>
    <font>
      <b/>
      <sz val="11"/>
      <color theme="1"/>
      <name val="Calibri"/>
      <family val="2"/>
      <scheme val="minor"/>
    </font>
    <font>
      <b/>
      <sz val="11"/>
      <name val="Calibri"/>
      <family val="2"/>
      <scheme val="minor"/>
    </font>
    <font>
      <sz val="10"/>
      <color indexed="8"/>
      <name val="Arial"/>
      <family val="2"/>
    </font>
    <font>
      <b/>
      <sz val="11"/>
      <name val="Calibri"/>
      <family val="2"/>
    </font>
    <font>
      <sz val="11"/>
      <name val="Calibri"/>
      <family val="2"/>
      <scheme val="minor"/>
    </font>
    <font>
      <sz val="11"/>
      <name val="Calibri"/>
      <family val="2"/>
    </font>
    <font>
      <sz val="10"/>
      <name val="Arial"/>
      <family val="2"/>
    </font>
    <font>
      <sz val="11"/>
      <color rgb="FF000000"/>
      <name val="Calibri"/>
      <family val="2"/>
    </font>
    <font>
      <sz val="11"/>
      <color indexed="8"/>
      <name val="Calibri"/>
      <family val="2"/>
      <scheme val="minor"/>
    </font>
    <font>
      <sz val="11"/>
      <color indexed="8"/>
      <name val="Calibri"/>
      <family val="2"/>
    </font>
    <font>
      <sz val="11"/>
      <color theme="1"/>
      <name val="Calibri"/>
      <family val="2"/>
      <scheme val="minor"/>
    </font>
    <font>
      <sz val="11"/>
      <color theme="1"/>
      <name val="Calibri"/>
      <family val="2"/>
    </font>
    <font>
      <b/>
      <sz val="11"/>
      <color theme="1"/>
      <name val="Calibri"/>
      <family val="2"/>
    </font>
    <font>
      <b/>
      <sz val="11"/>
      <color rgb="FFFF0000"/>
      <name val="Calibri"/>
      <family val="2"/>
      <scheme val="minor"/>
    </font>
    <font>
      <b/>
      <sz val="11"/>
      <color rgb="FF0070C0"/>
      <name val="Calibri"/>
      <family val="2"/>
      <scheme val="minor"/>
    </font>
    <font>
      <sz val="11"/>
      <name val="Calibri"/>
    </font>
    <font>
      <sz val="10"/>
      <color indexed="8"/>
      <name val="Arial"/>
    </font>
  </fonts>
  <fills count="17">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FFC000"/>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rgb="FF92D050"/>
        <bgColor indexed="64"/>
      </patternFill>
    </fill>
    <fill>
      <patternFill patternType="solid">
        <fgColor theme="0"/>
        <bgColor theme="4" tint="0.79998168889431442"/>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indexed="64"/>
      </right>
      <top style="thin">
        <color indexed="64"/>
      </top>
      <bottom/>
      <diagonal/>
    </border>
  </borders>
  <cellStyleXfs count="5">
    <xf numFmtId="0" fontId="0" fillId="0" borderId="0"/>
    <xf numFmtId="0" fontId="3" fillId="0" borderId="0"/>
    <xf numFmtId="0" fontId="3" fillId="0" borderId="0"/>
    <xf numFmtId="0" fontId="3" fillId="0" borderId="0"/>
    <xf numFmtId="9" fontId="11" fillId="0" borderId="0" applyFont="0" applyFill="0" applyBorder="0" applyAlignment="0" applyProtection="0"/>
  </cellStyleXfs>
  <cellXfs count="307">
    <xf numFmtId="0" fontId="0" fillId="0" borderId="0" xfId="0"/>
    <xf numFmtId="0" fontId="2" fillId="2" borderId="1" xfId="0" applyFont="1" applyFill="1" applyBorder="1" applyAlignment="1">
      <alignment horizontal="center" wrapText="1"/>
    </xf>
    <xf numFmtId="0" fontId="4" fillId="2" borderId="2" xfId="1" applyFont="1" applyFill="1" applyBorder="1" applyAlignment="1">
      <alignment horizontal="center" wrapText="1"/>
    </xf>
    <xf numFmtId="0" fontId="4" fillId="2" borderId="1" xfId="1" applyFont="1" applyFill="1" applyBorder="1" applyAlignment="1">
      <alignment horizontal="center" wrapText="1"/>
    </xf>
    <xf numFmtId="0" fontId="2" fillId="3" borderId="1" xfId="0" applyFont="1" applyFill="1" applyBorder="1" applyAlignment="1">
      <alignment horizontal="center" wrapText="1"/>
    </xf>
    <xf numFmtId="0" fontId="4" fillId="3" borderId="2" xfId="1" applyFont="1" applyFill="1" applyBorder="1" applyAlignment="1">
      <alignment horizontal="center" wrapText="1"/>
    </xf>
    <xf numFmtId="0" fontId="4" fillId="4" borderId="2" xfId="1" applyFont="1" applyFill="1" applyBorder="1" applyAlignment="1">
      <alignment horizontal="center" wrapText="1"/>
    </xf>
    <xf numFmtId="0" fontId="2" fillId="4" borderId="2" xfId="0" applyFont="1" applyFill="1" applyBorder="1" applyAlignment="1">
      <alignment horizontal="center" wrapText="1"/>
    </xf>
    <xf numFmtId="0" fontId="4" fillId="4" borderId="1" xfId="1" applyFont="1" applyFill="1" applyBorder="1" applyAlignment="1">
      <alignment horizontal="center" wrapText="1"/>
    </xf>
    <xf numFmtId="0" fontId="4" fillId="5" borderId="1" xfId="1" applyFont="1" applyFill="1" applyBorder="1" applyAlignment="1">
      <alignment horizontal="center" wrapText="1"/>
    </xf>
    <xf numFmtId="0" fontId="2" fillId="6" borderId="1" xfId="0" applyFont="1" applyFill="1" applyBorder="1" applyAlignment="1">
      <alignment horizontal="center" wrapText="1"/>
    </xf>
    <xf numFmtId="0" fontId="4" fillId="6" borderId="2" xfId="1" applyFont="1" applyFill="1" applyBorder="1" applyAlignment="1">
      <alignment horizontal="center" wrapText="1"/>
    </xf>
    <xf numFmtId="49" fontId="2" fillId="6" borderId="1" xfId="0" applyNumberFormat="1" applyFont="1" applyFill="1" applyBorder="1" applyAlignment="1">
      <alignment horizontal="center" wrapText="1"/>
    </xf>
    <xf numFmtId="0" fontId="1" fillId="4" borderId="0" xfId="0" applyFont="1" applyFill="1"/>
    <xf numFmtId="0" fontId="5" fillId="0" borderId="0" xfId="0" applyFont="1" applyAlignment="1">
      <alignment wrapText="1"/>
    </xf>
    <xf numFmtId="0" fontId="6" fillId="0" borderId="2" xfId="1" applyFont="1" applyBorder="1" applyAlignment="1">
      <alignment horizontal="center"/>
    </xf>
    <xf numFmtId="0" fontId="6" fillId="0" borderId="2" xfId="1" applyFont="1" applyBorder="1" applyAlignment="1">
      <alignment horizontal="left"/>
    </xf>
    <xf numFmtId="2" fontId="6" fillId="0" borderId="2" xfId="1" applyNumberFormat="1" applyFont="1" applyBorder="1" applyAlignment="1">
      <alignment horizontal="center"/>
    </xf>
    <xf numFmtId="0" fontId="5" fillId="0" borderId="2" xfId="0" applyFont="1" applyBorder="1" applyAlignment="1">
      <alignment horizontal="center"/>
    </xf>
    <xf numFmtId="0" fontId="7" fillId="0" borderId="2" xfId="1" applyFont="1" applyBorder="1" applyAlignment="1">
      <alignment horizontal="center"/>
    </xf>
    <xf numFmtId="49" fontId="5" fillId="0" borderId="2" xfId="0" applyNumberFormat="1" applyFont="1" applyBorder="1" applyAlignment="1">
      <alignment horizontal="center"/>
    </xf>
    <xf numFmtId="0" fontId="5" fillId="0" borderId="0" xfId="0" applyFont="1"/>
    <xf numFmtId="0" fontId="8" fillId="0" borderId="2" xfId="0" applyFont="1" applyBorder="1" applyAlignment="1">
      <alignment vertical="center" wrapText="1"/>
    </xf>
    <xf numFmtId="49" fontId="6" fillId="0" borderId="2" xfId="1" applyNumberFormat="1" applyFont="1" applyBorder="1" applyAlignment="1">
      <alignment horizontal="center"/>
    </xf>
    <xf numFmtId="164" fontId="6" fillId="0" borderId="2" xfId="1" applyNumberFormat="1" applyFont="1" applyBorder="1" applyAlignment="1">
      <alignment horizontal="center"/>
    </xf>
    <xf numFmtId="0" fontId="0" fillId="0" borderId="2" xfId="0" applyBorder="1"/>
    <xf numFmtId="0" fontId="0" fillId="0" borderId="2" xfId="0" applyBorder="1" applyAlignment="1">
      <alignment horizontal="center"/>
    </xf>
    <xf numFmtId="0" fontId="6" fillId="0" borderId="2" xfId="2" applyFont="1" applyBorder="1" applyAlignment="1">
      <alignment horizontal="center"/>
    </xf>
    <xf numFmtId="0" fontId="6" fillId="0" borderId="2" xfId="2" applyFont="1" applyBorder="1" applyAlignment="1">
      <alignment horizontal="left"/>
    </xf>
    <xf numFmtId="2" fontId="6" fillId="0" borderId="2" xfId="2" applyNumberFormat="1" applyFont="1" applyBorder="1" applyAlignment="1">
      <alignment horizontal="center"/>
    </xf>
    <xf numFmtId="49" fontId="6" fillId="0" borderId="2" xfId="2" applyNumberFormat="1" applyFont="1" applyBorder="1" applyAlignment="1">
      <alignment horizontal="center"/>
    </xf>
    <xf numFmtId="0" fontId="5" fillId="0" borderId="2" xfId="0" applyFont="1" applyBorder="1" applyAlignment="1">
      <alignment horizontal="center" vertical="top"/>
    </xf>
    <xf numFmtId="0" fontId="5" fillId="0" borderId="2" xfId="0" applyFont="1" applyBorder="1" applyAlignment="1">
      <alignment horizontal="left" vertical="top"/>
    </xf>
    <xf numFmtId="165" fontId="5" fillId="0" borderId="2" xfId="0" applyNumberFormat="1" applyFont="1" applyBorder="1" applyAlignment="1">
      <alignment horizontal="center" vertical="top"/>
    </xf>
    <xf numFmtId="0" fontId="5" fillId="0" borderId="2" xfId="0" applyFont="1" applyBorder="1" applyAlignment="1">
      <alignment horizontal="left"/>
    </xf>
    <xf numFmtId="0" fontId="5" fillId="0" borderId="2" xfId="1" applyFont="1" applyBorder="1" applyAlignment="1">
      <alignment horizontal="center"/>
    </xf>
    <xf numFmtId="0" fontId="5" fillId="0" borderId="2" xfId="1" applyFont="1" applyBorder="1" applyAlignment="1">
      <alignment horizontal="left"/>
    </xf>
    <xf numFmtId="0" fontId="5" fillId="0" borderId="0" xfId="0" applyFont="1" applyAlignment="1">
      <alignment horizontal="center"/>
    </xf>
    <xf numFmtId="165"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6" fillId="0" borderId="2" xfId="0" applyFont="1" applyBorder="1" applyAlignment="1">
      <alignment horizontal="center" vertical="center"/>
    </xf>
    <xf numFmtId="0" fontId="6" fillId="7" borderId="2" xfId="1" applyFont="1" applyFill="1" applyBorder="1" applyAlignment="1">
      <alignment horizontal="center"/>
    </xf>
    <xf numFmtId="0" fontId="6" fillId="0" borderId="3" xfId="1" applyFont="1" applyBorder="1" applyAlignment="1">
      <alignment horizontal="center"/>
    </xf>
    <xf numFmtId="0" fontId="6" fillId="0" borderId="3" xfId="1" applyFont="1" applyBorder="1" applyAlignment="1">
      <alignment horizontal="left"/>
    </xf>
    <xf numFmtId="0" fontId="0" fillId="0" borderId="3" xfId="0" applyBorder="1" applyAlignment="1">
      <alignment horizontal="center"/>
    </xf>
    <xf numFmtId="0" fontId="5" fillId="0" borderId="3" xfId="0" applyFont="1" applyBorder="1" applyAlignment="1">
      <alignment horizontal="center"/>
    </xf>
    <xf numFmtId="49" fontId="5" fillId="0" borderId="3" xfId="0" applyNumberFormat="1" applyFont="1" applyBorder="1" applyAlignment="1">
      <alignment horizontal="center"/>
    </xf>
    <xf numFmtId="0" fontId="0" fillId="0" borderId="2" xfId="0" applyBorder="1" applyAlignment="1">
      <alignment horizontal="left"/>
    </xf>
    <xf numFmtId="0" fontId="5" fillId="0" borderId="2" xfId="0" applyFont="1" applyBorder="1"/>
    <xf numFmtId="14" fontId="5" fillId="0" borderId="2" xfId="0" applyNumberFormat="1" applyFont="1" applyBorder="1" applyAlignment="1">
      <alignment horizontal="center"/>
    </xf>
    <xf numFmtId="0" fontId="10" fillId="0" borderId="2" xfId="1" applyFont="1" applyBorder="1" applyAlignment="1">
      <alignment horizontal="center"/>
    </xf>
    <xf numFmtId="0" fontId="10" fillId="0" borderId="2" xfId="3" applyFont="1" applyBorder="1" applyAlignment="1">
      <alignment horizontal="center"/>
    </xf>
    <xf numFmtId="0" fontId="10" fillId="0" borderId="2" xfId="3" applyFont="1" applyBorder="1" applyAlignment="1">
      <alignment horizontal="left"/>
    </xf>
    <xf numFmtId="0" fontId="10" fillId="0" borderId="2" xfId="3" applyFont="1" applyBorder="1"/>
    <xf numFmtId="0" fontId="10" fillId="0" borderId="2" xfId="1" applyFont="1" applyBorder="1" applyAlignment="1">
      <alignment horizontal="left"/>
    </xf>
    <xf numFmtId="49" fontId="0" fillId="0" borderId="2" xfId="0" applyNumberFormat="1" applyBorder="1" applyAlignment="1">
      <alignment horizontal="center"/>
    </xf>
    <xf numFmtId="14" fontId="0" fillId="0" borderId="2" xfId="0" applyNumberFormat="1" applyBorder="1" applyAlignment="1">
      <alignment horizontal="center"/>
    </xf>
    <xf numFmtId="167" fontId="0" fillId="0" borderId="0" xfId="0" applyNumberFormat="1"/>
    <xf numFmtId="166" fontId="0" fillId="0" borderId="0" xfId="0" applyNumberFormat="1" applyAlignment="1">
      <alignment horizontal="center"/>
    </xf>
    <xf numFmtId="1" fontId="0" fillId="0" borderId="2" xfId="0" applyNumberFormat="1" applyBorder="1" applyAlignment="1">
      <alignment horizontal="center"/>
    </xf>
    <xf numFmtId="166" fontId="0" fillId="0" borderId="2" xfId="0" applyNumberFormat="1" applyBorder="1" applyAlignment="1">
      <alignment horizontal="center"/>
    </xf>
    <xf numFmtId="0" fontId="0" fillId="0" borderId="2" xfId="0" applyBorder="1" applyAlignment="1">
      <alignment horizontal="right"/>
    </xf>
    <xf numFmtId="0" fontId="1" fillId="0" borderId="0" xfId="0" applyFont="1" applyAlignment="1">
      <alignment horizontal="center"/>
    </xf>
    <xf numFmtId="0" fontId="1" fillId="8" borderId="2" xfId="0" applyFont="1" applyFill="1" applyBorder="1" applyAlignment="1">
      <alignment horizontal="right"/>
    </xf>
    <xf numFmtId="0" fontId="0" fillId="8" borderId="2" xfId="0" applyFill="1" applyBorder="1" applyAlignment="1">
      <alignment horizontal="right"/>
    </xf>
    <xf numFmtId="9" fontId="0" fillId="0" borderId="2" xfId="4" applyFont="1" applyBorder="1" applyAlignment="1">
      <alignment horizontal="center"/>
    </xf>
    <xf numFmtId="0" fontId="1" fillId="9" borderId="2" xfId="0" applyFont="1" applyFill="1" applyBorder="1" applyAlignment="1">
      <alignment horizontal="center"/>
    </xf>
    <xf numFmtId="0" fontId="0" fillId="0" borderId="0" xfId="0" applyAlignment="1">
      <alignment horizontal="right"/>
    </xf>
    <xf numFmtId="0" fontId="1" fillId="0" borderId="0" xfId="0" applyFont="1"/>
    <xf numFmtId="0" fontId="1" fillId="0" borderId="0" xfId="0" applyFont="1" applyAlignment="1">
      <alignment horizontal="left"/>
    </xf>
    <xf numFmtId="9" fontId="0" fillId="0" borderId="0" xfId="4" applyFont="1" applyAlignment="1">
      <alignment horizontal="center"/>
    </xf>
    <xf numFmtId="9" fontId="0" fillId="0" borderId="0" xfId="4" applyFont="1"/>
    <xf numFmtId="0" fontId="0" fillId="0" borderId="0" xfId="0" applyAlignment="1">
      <alignment horizontal="center"/>
    </xf>
    <xf numFmtId="0" fontId="0" fillId="0" borderId="0" xfId="4" applyNumberFormat="1" applyFont="1"/>
    <xf numFmtId="0" fontId="1" fillId="0" borderId="0" xfId="0" applyFont="1" applyAlignment="1">
      <alignment horizontal="right"/>
    </xf>
    <xf numFmtId="0" fontId="0" fillId="7" borderId="2" xfId="0" applyFill="1" applyBorder="1" applyAlignment="1">
      <alignment horizontal="center"/>
    </xf>
    <xf numFmtId="0" fontId="1" fillId="0" borderId="2" xfId="0" applyFont="1" applyBorder="1"/>
    <xf numFmtId="0" fontId="1" fillId="0" borderId="2" xfId="0" applyFont="1" applyBorder="1" applyAlignment="1">
      <alignment horizontal="center" wrapText="1"/>
    </xf>
    <xf numFmtId="0" fontId="1" fillId="0" borderId="2" xfId="0" applyFont="1" applyBorder="1" applyAlignment="1">
      <alignment horizontal="left"/>
    </xf>
    <xf numFmtId="166" fontId="1" fillId="0" borderId="2" xfId="0" applyNumberFormat="1" applyFont="1" applyBorder="1" applyAlignment="1">
      <alignment horizontal="center"/>
    </xf>
    <xf numFmtId="1" fontId="1" fillId="0" borderId="2" xfId="0" applyNumberFormat="1" applyFont="1" applyBorder="1" applyAlignment="1">
      <alignment horizontal="center"/>
    </xf>
    <xf numFmtId="0" fontId="1" fillId="0" borderId="2" xfId="0" applyFont="1" applyBorder="1" applyAlignment="1">
      <alignment horizontal="center"/>
    </xf>
    <xf numFmtId="9" fontId="0" fillId="0" borderId="2" xfId="0" applyNumberFormat="1" applyBorder="1" applyAlignment="1">
      <alignment horizontal="center"/>
    </xf>
    <xf numFmtId="0" fontId="0" fillId="0" borderId="2" xfId="0" applyBorder="1" applyAlignment="1">
      <alignment horizontal="center" wrapText="1"/>
    </xf>
    <xf numFmtId="166" fontId="0" fillId="0" borderId="0" xfId="0" applyNumberFormat="1"/>
    <xf numFmtId="9" fontId="0" fillId="0" borderId="0" xfId="0" applyNumberFormat="1"/>
    <xf numFmtId="2" fontId="6" fillId="0" borderId="2" xfId="1" applyNumberFormat="1" applyFont="1" applyFill="1" applyBorder="1" applyAlignment="1">
      <alignment horizontal="center"/>
    </xf>
    <xf numFmtId="0" fontId="6" fillId="7" borderId="2" xfId="1" applyFont="1" applyFill="1" applyBorder="1" applyAlignment="1">
      <alignment horizontal="left"/>
    </xf>
    <xf numFmtId="0" fontId="4" fillId="7" borderId="2" xfId="1" applyFont="1" applyFill="1" applyBorder="1" applyAlignment="1">
      <alignment horizontal="center" wrapText="1"/>
    </xf>
    <xf numFmtId="0" fontId="0" fillId="4" borderId="0" xfId="0" applyFill="1"/>
    <xf numFmtId="166" fontId="6" fillId="0" borderId="2" xfId="1" applyNumberFormat="1" applyFont="1" applyBorder="1" applyAlignment="1">
      <alignment horizontal="center"/>
    </xf>
    <xf numFmtId="0" fontId="0" fillId="10" borderId="0" xfId="0" applyFill="1"/>
    <xf numFmtId="0" fontId="0" fillId="4" borderId="0" xfId="0" applyFill="1" applyAlignment="1">
      <alignment wrapText="1"/>
    </xf>
    <xf numFmtId="0" fontId="5" fillId="7" borderId="0" xfId="0" applyFont="1" applyFill="1"/>
    <xf numFmtId="0" fontId="0" fillId="7" borderId="0" xfId="0" applyFill="1"/>
    <xf numFmtId="166" fontId="6" fillId="0" borderId="3" xfId="1" applyNumberFormat="1" applyFont="1" applyBorder="1" applyAlignment="1">
      <alignment horizontal="center"/>
    </xf>
    <xf numFmtId="164" fontId="6" fillId="0" borderId="3" xfId="1" applyNumberFormat="1" applyFont="1" applyBorder="1" applyAlignment="1">
      <alignment horizontal="center"/>
    </xf>
    <xf numFmtId="0" fontId="1" fillId="2" borderId="6" xfId="0" applyFont="1" applyFill="1" applyBorder="1" applyAlignment="1">
      <alignment horizontal="center"/>
    </xf>
    <xf numFmtId="0" fontId="2" fillId="2" borderId="2" xfId="0" applyFont="1" applyFill="1" applyBorder="1" applyAlignment="1">
      <alignment horizontal="center" wrapText="1"/>
    </xf>
    <xf numFmtId="0" fontId="1" fillId="2" borderId="6" xfId="0" applyFont="1" applyFill="1" applyBorder="1" applyAlignment="1">
      <alignment horizontal="left"/>
    </xf>
    <xf numFmtId="0" fontId="14" fillId="2" borderId="2" xfId="0" applyFont="1" applyFill="1" applyBorder="1" applyAlignment="1">
      <alignment horizontal="center" wrapText="1"/>
    </xf>
    <xf numFmtId="0" fontId="2" fillId="7" borderId="2" xfId="0" applyFont="1" applyFill="1" applyBorder="1" applyAlignment="1">
      <alignment horizontal="center" wrapText="1"/>
    </xf>
    <xf numFmtId="0" fontId="2" fillId="3" borderId="2" xfId="0" applyFont="1" applyFill="1" applyBorder="1" applyAlignment="1">
      <alignment horizontal="center" wrapText="1"/>
    </xf>
    <xf numFmtId="0" fontId="4" fillId="5" borderId="2" xfId="1" applyFont="1" applyFill="1" applyBorder="1" applyAlignment="1">
      <alignment horizontal="center" wrapText="1"/>
    </xf>
    <xf numFmtId="0" fontId="2" fillId="6" borderId="2" xfId="0" applyFont="1" applyFill="1" applyBorder="1" applyAlignment="1">
      <alignment horizontal="center" wrapText="1"/>
    </xf>
    <xf numFmtId="49" fontId="2" fillId="6" borderId="2" xfId="0" applyNumberFormat="1" applyFont="1" applyFill="1" applyBorder="1" applyAlignment="1">
      <alignment horizontal="center" wrapText="1"/>
    </xf>
    <xf numFmtId="0" fontId="1" fillId="4" borderId="6" xfId="0" applyFont="1" applyFill="1" applyBorder="1" applyAlignment="1">
      <alignment wrapText="1"/>
    </xf>
    <xf numFmtId="0" fontId="5" fillId="0" borderId="6" xfId="0" applyFont="1" applyBorder="1" applyAlignment="1">
      <alignment wrapText="1"/>
    </xf>
    <xf numFmtId="0" fontId="0" fillId="0" borderId="6" xfId="0" applyBorder="1"/>
    <xf numFmtId="0" fontId="5" fillId="0" borderId="0" xfId="0" applyFont="1" applyFill="1"/>
    <xf numFmtId="0" fontId="0" fillId="0" borderId="0" xfId="0" applyFill="1"/>
    <xf numFmtId="0" fontId="8" fillId="0" borderId="2" xfId="0" applyFont="1" applyBorder="1" applyAlignment="1">
      <alignment vertical="center"/>
    </xf>
    <xf numFmtId="0" fontId="0" fillId="0" borderId="0" xfId="0" applyAlignment="1"/>
    <xf numFmtId="0" fontId="5" fillId="0" borderId="0" xfId="0" applyFont="1" applyAlignment="1"/>
    <xf numFmtId="0" fontId="6" fillId="9" borderId="2" xfId="1" applyFont="1" applyFill="1" applyBorder="1" applyAlignment="1">
      <alignment horizontal="center"/>
    </xf>
    <xf numFmtId="0" fontId="5" fillId="11" borderId="0" xfId="0" applyFont="1" applyFill="1"/>
    <xf numFmtId="0" fontId="0" fillId="0" borderId="2" xfId="0" quotePrefix="1" applyBorder="1" applyAlignment="1">
      <alignment horizontal="center"/>
    </xf>
    <xf numFmtId="0" fontId="5" fillId="12" borderId="0" xfId="0" applyFont="1" applyFill="1"/>
    <xf numFmtId="0" fontId="6" fillId="12" borderId="2" xfId="1" applyFont="1" applyFill="1" applyBorder="1" applyAlignment="1">
      <alignment horizontal="center"/>
    </xf>
    <xf numFmtId="0" fontId="6" fillId="12" borderId="2" xfId="1" applyFont="1" applyFill="1" applyBorder="1" applyAlignment="1">
      <alignment horizontal="left"/>
    </xf>
    <xf numFmtId="0" fontId="0" fillId="0" borderId="2" xfId="0" applyFill="1" applyBorder="1" applyAlignment="1">
      <alignment horizontal="center"/>
    </xf>
    <xf numFmtId="0" fontId="0" fillId="0" borderId="2" xfId="0" applyFill="1" applyBorder="1" applyAlignment="1">
      <alignment horizontal="left"/>
    </xf>
    <xf numFmtId="0" fontId="6" fillId="0" borderId="2" xfId="1" applyFont="1" applyFill="1" applyBorder="1" applyAlignment="1">
      <alignment horizontal="left"/>
    </xf>
    <xf numFmtId="0" fontId="6" fillId="0" borderId="2" xfId="1" applyFont="1" applyFill="1" applyBorder="1" applyAlignment="1">
      <alignment horizontal="center"/>
    </xf>
    <xf numFmtId="49" fontId="5" fillId="0" borderId="2" xfId="0" applyNumberFormat="1" applyFont="1" applyFill="1" applyBorder="1" applyAlignment="1">
      <alignment horizontal="center"/>
    </xf>
    <xf numFmtId="0" fontId="0" fillId="0" borderId="2" xfId="0" applyFill="1" applyBorder="1" applyAlignment="1"/>
    <xf numFmtId="0" fontId="0" fillId="0" borderId="2" xfId="0" applyFill="1" applyBorder="1"/>
    <xf numFmtId="49" fontId="0" fillId="0" borderId="2" xfId="0" applyNumberFormat="1" applyFill="1" applyBorder="1" applyAlignment="1">
      <alignment horizontal="center"/>
    </xf>
    <xf numFmtId="0" fontId="5" fillId="0" borderId="2" xfId="0" applyFont="1" applyFill="1" applyBorder="1"/>
    <xf numFmtId="0" fontId="5" fillId="0" borderId="2" xfId="0" applyFont="1" applyFill="1" applyBorder="1" applyAlignment="1">
      <alignment horizontal="center"/>
    </xf>
    <xf numFmtId="0" fontId="5" fillId="0" borderId="2" xfId="0" applyFont="1" applyFill="1" applyBorder="1" applyAlignment="1">
      <alignment horizontal="left"/>
    </xf>
    <xf numFmtId="0" fontId="6" fillId="11" borderId="2" xfId="1" applyFont="1" applyFill="1" applyBorder="1" applyAlignment="1">
      <alignment horizontal="center"/>
    </xf>
    <xf numFmtId="0" fontId="6" fillId="10" borderId="2" xfId="1" applyFont="1" applyFill="1" applyBorder="1" applyAlignment="1">
      <alignment horizontal="center"/>
    </xf>
    <xf numFmtId="3" fontId="5" fillId="0" borderId="2" xfId="0" applyNumberFormat="1" applyFont="1" applyBorder="1" applyAlignment="1">
      <alignment horizontal="center"/>
    </xf>
    <xf numFmtId="0" fontId="6" fillId="11" borderId="2" xfId="1" applyFont="1" applyFill="1" applyBorder="1" applyAlignment="1">
      <alignment horizontal="center" wrapText="1"/>
    </xf>
    <xf numFmtId="0" fontId="0" fillId="0" borderId="0" xfId="0" quotePrefix="1"/>
    <xf numFmtId="0" fontId="0" fillId="13" borderId="0" xfId="0" applyFill="1"/>
    <xf numFmtId="0" fontId="5" fillId="13" borderId="0" xfId="0" applyFont="1" applyFill="1"/>
    <xf numFmtId="0" fontId="15" fillId="12" borderId="0" xfId="0" applyFont="1" applyFill="1"/>
    <xf numFmtId="0" fontId="15" fillId="0" borderId="0" xfId="0" applyFont="1"/>
    <xf numFmtId="0" fontId="15" fillId="0" borderId="0" xfId="0" applyFont="1" applyFill="1"/>
    <xf numFmtId="0" fontId="6" fillId="14" borderId="2" xfId="1" applyFont="1" applyFill="1" applyBorder="1" applyAlignment="1">
      <alignment horizontal="center"/>
    </xf>
    <xf numFmtId="0" fontId="6" fillId="14" borderId="2" xfId="1" applyFont="1" applyFill="1" applyBorder="1" applyAlignment="1">
      <alignment horizontal="left"/>
    </xf>
    <xf numFmtId="0" fontId="5" fillId="14" borderId="0" xfId="0" applyFont="1" applyFill="1"/>
    <xf numFmtId="0" fontId="0" fillId="14" borderId="2" xfId="0" applyFill="1" applyBorder="1" applyAlignment="1">
      <alignment horizontal="center"/>
    </xf>
    <xf numFmtId="0" fontId="0" fillId="14" borderId="0" xfId="0" applyFill="1"/>
    <xf numFmtId="0" fontId="6" fillId="14" borderId="2" xfId="1" quotePrefix="1" applyFont="1" applyFill="1" applyBorder="1" applyAlignment="1">
      <alignment horizontal="center"/>
    </xf>
    <xf numFmtId="0" fontId="6" fillId="0" borderId="2" xfId="1" applyNumberFormat="1" applyFont="1" applyBorder="1" applyAlignment="1">
      <alignment horizontal="center"/>
    </xf>
    <xf numFmtId="164" fontId="6" fillId="0" borderId="2" xfId="1" quotePrefix="1" applyNumberFormat="1" applyFont="1" applyBorder="1" applyAlignment="1">
      <alignment horizontal="center"/>
    </xf>
    <xf numFmtId="0" fontId="5" fillId="0" borderId="2" xfId="0" quotePrefix="1" applyFont="1" applyBorder="1" applyAlignment="1">
      <alignment horizontal="center"/>
    </xf>
    <xf numFmtId="0" fontId="5" fillId="0" borderId="0" xfId="0" applyFont="1" applyBorder="1"/>
    <xf numFmtId="0" fontId="0" fillId="0" borderId="0" xfId="0" applyBorder="1"/>
    <xf numFmtId="2" fontId="5" fillId="0" borderId="2" xfId="0" applyNumberFormat="1" applyFont="1" applyBorder="1" applyAlignment="1">
      <alignment horizontal="center"/>
    </xf>
    <xf numFmtId="0" fontId="5" fillId="0" borderId="2" xfId="0" quotePrefix="1" applyFont="1" applyFill="1" applyBorder="1" applyAlignment="1">
      <alignment horizontal="center"/>
    </xf>
    <xf numFmtId="166" fontId="6" fillId="0" borderId="2" xfId="1" applyNumberFormat="1" applyFont="1" applyFill="1" applyBorder="1" applyAlignment="1">
      <alignment horizontal="center"/>
    </xf>
    <xf numFmtId="0" fontId="7" fillId="0" borderId="2" xfId="1" applyFont="1" applyFill="1" applyBorder="1" applyAlignment="1">
      <alignment horizontal="center"/>
    </xf>
    <xf numFmtId="14" fontId="7" fillId="0" borderId="2" xfId="1" applyNumberFormat="1" applyFont="1" applyBorder="1" applyAlignment="1">
      <alignment horizontal="center"/>
    </xf>
    <xf numFmtId="0" fontId="12" fillId="0" borderId="2" xfId="0" applyFont="1" applyFill="1" applyBorder="1" applyAlignment="1">
      <alignment horizontal="center"/>
    </xf>
    <xf numFmtId="0" fontId="12" fillId="0" borderId="0" xfId="0" applyFont="1"/>
    <xf numFmtId="0" fontId="6" fillId="0" borderId="4" xfId="0" applyFont="1" applyFill="1" applyBorder="1" applyAlignment="1"/>
    <xf numFmtId="0" fontId="6" fillId="0" borderId="0" xfId="0" applyFont="1" applyFill="1" applyBorder="1" applyAlignment="1"/>
    <xf numFmtId="0" fontId="6" fillId="0" borderId="2" xfId="0" applyFont="1" applyFill="1" applyBorder="1" applyAlignment="1">
      <alignment horizontal="center"/>
    </xf>
    <xf numFmtId="0" fontId="6" fillId="0" borderId="2" xfId="0" applyFont="1" applyFill="1" applyBorder="1" applyAlignment="1">
      <alignment horizontal="center" wrapText="1"/>
    </xf>
    <xf numFmtId="0" fontId="0" fillId="0" borderId="2" xfId="0" applyNumberFormat="1" applyBorder="1" applyAlignment="1">
      <alignment horizontal="center"/>
    </xf>
    <xf numFmtId="0" fontId="0" fillId="0" borderId="2" xfId="0" quotePrefix="1" applyNumberFormat="1" applyBorder="1" applyAlignment="1">
      <alignment horizontal="center"/>
    </xf>
    <xf numFmtId="0" fontId="0" fillId="0" borderId="2" xfId="0" applyNumberFormat="1" applyFill="1" applyBorder="1" applyAlignment="1">
      <alignment horizontal="center"/>
    </xf>
    <xf numFmtId="3" fontId="6" fillId="0" borderId="2" xfId="1" applyNumberFormat="1" applyFont="1" applyBorder="1" applyAlignment="1">
      <alignment horizontal="center"/>
    </xf>
    <xf numFmtId="0" fontId="5" fillId="7" borderId="2" xfId="0" applyFont="1" applyFill="1" applyBorder="1" applyAlignment="1">
      <alignment horizontal="center"/>
    </xf>
    <xf numFmtId="0" fontId="5" fillId="7" borderId="2" xfId="0" applyFont="1" applyFill="1" applyBorder="1"/>
    <xf numFmtId="1" fontId="6" fillId="0" borderId="2" xfId="1" applyNumberFormat="1" applyFont="1" applyBorder="1" applyAlignment="1">
      <alignment horizontal="center"/>
    </xf>
    <xf numFmtId="0" fontId="5" fillId="0" borderId="1" xfId="0" applyFont="1" applyBorder="1" applyAlignment="1">
      <alignment horizontal="center"/>
    </xf>
    <xf numFmtId="0" fontId="5" fillId="0" borderId="1" xfId="0" applyFont="1" applyBorder="1"/>
    <xf numFmtId="0" fontId="5" fillId="0" borderId="2" xfId="0" applyFont="1" applyBorder="1" applyAlignment="1">
      <alignment wrapText="1"/>
    </xf>
    <xf numFmtId="0" fontId="6" fillId="16" borderId="2" xfId="1" applyFont="1" applyFill="1" applyBorder="1" applyAlignment="1">
      <alignment horizontal="center"/>
    </xf>
    <xf numFmtId="0" fontId="6" fillId="16" borderId="2" xfId="1" applyFont="1" applyFill="1" applyBorder="1" applyAlignment="1">
      <alignment horizontal="left"/>
    </xf>
    <xf numFmtId="2" fontId="6" fillId="16" borderId="2" xfId="1" applyNumberFormat="1" applyFont="1" applyFill="1" applyBorder="1" applyAlignment="1">
      <alignment horizontal="center"/>
    </xf>
    <xf numFmtId="0" fontId="5" fillId="16" borderId="2" xfId="0" applyFont="1" applyFill="1" applyBorder="1" applyAlignment="1">
      <alignment horizontal="center"/>
    </xf>
    <xf numFmtId="0" fontId="7" fillId="16" borderId="2" xfId="1" applyFont="1" applyFill="1" applyBorder="1" applyAlignment="1">
      <alignment horizontal="center"/>
    </xf>
    <xf numFmtId="49" fontId="5" fillId="16" borderId="2" xfId="0" applyNumberFormat="1" applyFont="1" applyFill="1" applyBorder="1" applyAlignment="1">
      <alignment horizontal="center"/>
    </xf>
    <xf numFmtId="0" fontId="5" fillId="16" borderId="0" xfId="0" applyFont="1" applyFill="1"/>
    <xf numFmtId="0" fontId="6" fillId="16" borderId="4" xfId="1" applyFont="1" applyFill="1" applyBorder="1" applyAlignment="1">
      <alignment horizontal="left"/>
    </xf>
    <xf numFmtId="0" fontId="17" fillId="0" borderId="2" xfId="0" applyFont="1" applyBorder="1" applyAlignment="1">
      <alignment horizontal="left" wrapText="1"/>
    </xf>
    <xf numFmtId="0" fontId="6" fillId="0" borderId="0" xfId="1" applyFont="1" applyBorder="1" applyAlignment="1">
      <alignment horizontal="left"/>
    </xf>
    <xf numFmtId="0" fontId="5" fillId="0" borderId="2" xfId="0" applyFont="1" applyBorder="1" applyAlignment="1">
      <alignment horizontal="left" vertical="top" wrapText="1"/>
    </xf>
    <xf numFmtId="2" fontId="6" fillId="7" borderId="2" xfId="1" applyNumberFormat="1" applyFont="1" applyFill="1" applyBorder="1" applyAlignment="1">
      <alignment horizontal="center"/>
    </xf>
    <xf numFmtId="1" fontId="6" fillId="7" borderId="2" xfId="1" applyNumberFormat="1" applyFont="1" applyFill="1" applyBorder="1" applyAlignment="1">
      <alignment horizontal="center"/>
    </xf>
    <xf numFmtId="0" fontId="5" fillId="16" borderId="5" xfId="0" applyFont="1" applyFill="1" applyBorder="1"/>
    <xf numFmtId="0" fontId="5" fillId="16" borderId="2" xfId="0" applyFont="1" applyFill="1" applyBorder="1"/>
    <xf numFmtId="0" fontId="5" fillId="16" borderId="4" xfId="0" applyFont="1" applyFill="1" applyBorder="1"/>
    <xf numFmtId="0" fontId="0" fillId="16" borderId="4" xfId="0" applyFill="1" applyBorder="1" applyAlignment="1">
      <alignment horizontal="left"/>
    </xf>
    <xf numFmtId="0" fontId="8" fillId="16" borderId="4" xfId="0" applyFont="1" applyFill="1" applyBorder="1" applyAlignment="1">
      <alignment vertical="center" wrapText="1"/>
    </xf>
    <xf numFmtId="0" fontId="5" fillId="16" borderId="18" xfId="0" applyFont="1" applyFill="1" applyBorder="1"/>
    <xf numFmtId="0" fontId="5" fillId="16" borderId="1" xfId="0" applyFont="1" applyFill="1" applyBorder="1"/>
    <xf numFmtId="0" fontId="6" fillId="16" borderId="4" xfId="0" applyFont="1" applyFill="1" applyBorder="1" applyAlignment="1"/>
    <xf numFmtId="0" fontId="6" fillId="16" borderId="4" xfId="2" applyFont="1" applyFill="1" applyBorder="1" applyAlignment="1">
      <alignment horizontal="left"/>
    </xf>
    <xf numFmtId="0" fontId="8" fillId="16" borderId="4" xfId="0" applyFont="1" applyFill="1" applyBorder="1" applyAlignment="1">
      <alignment horizontal="left" vertical="center" wrapText="1"/>
    </xf>
    <xf numFmtId="0" fontId="5" fillId="16" borderId="4" xfId="0" applyFont="1" applyFill="1" applyBorder="1" applyAlignment="1">
      <alignment horizontal="left" vertical="top"/>
    </xf>
    <xf numFmtId="49" fontId="6" fillId="16" borderId="4" xfId="1" applyNumberFormat="1" applyFont="1" applyFill="1" applyBorder="1" applyAlignment="1">
      <alignment horizontal="left"/>
    </xf>
    <xf numFmtId="0" fontId="5" fillId="16" borderId="4" xfId="0" applyFont="1" applyFill="1" applyBorder="1" applyAlignment="1">
      <alignment horizontal="left" vertical="center"/>
    </xf>
    <xf numFmtId="0" fontId="0" fillId="16" borderId="4" xfId="0" applyFill="1" applyBorder="1"/>
    <xf numFmtId="0" fontId="5" fillId="16" borderId="4" xfId="0" applyFont="1" applyFill="1" applyBorder="1" applyAlignment="1">
      <alignment horizontal="left"/>
    </xf>
    <xf numFmtId="0" fontId="0" fillId="16" borderId="4" xfId="0" applyFill="1" applyBorder="1" applyAlignment="1">
      <alignment horizontal="center"/>
    </xf>
    <xf numFmtId="0" fontId="5" fillId="0" borderId="0" xfId="0" applyFont="1" applyFill="1" applyBorder="1"/>
    <xf numFmtId="0" fontId="10" fillId="16" borderId="4" xfId="1" applyFont="1" applyFill="1" applyBorder="1" applyAlignment="1">
      <alignment horizontal="left"/>
    </xf>
    <xf numFmtId="0" fontId="6" fillId="0" borderId="0" xfId="1" applyFont="1" applyBorder="1" applyAlignment="1">
      <alignment horizontal="center"/>
    </xf>
    <xf numFmtId="0" fontId="6" fillId="0" borderId="2" xfId="0" applyFont="1" applyFill="1" applyBorder="1" applyAlignment="1"/>
    <xf numFmtId="0" fontId="5" fillId="0" borderId="10" xfId="0" applyFont="1" applyBorder="1" applyAlignment="1">
      <alignment horizontal="center"/>
    </xf>
    <xf numFmtId="0" fontId="16" fillId="0" borderId="2" xfId="0" applyFont="1" applyBorder="1"/>
    <xf numFmtId="0" fontId="5" fillId="0" borderId="7" xfId="1" applyFont="1" applyBorder="1" applyAlignment="1">
      <alignment horizontal="left"/>
    </xf>
    <xf numFmtId="0" fontId="5" fillId="0" borderId="7" xfId="0" applyFont="1" applyBorder="1" applyAlignment="1">
      <alignment horizontal="center"/>
    </xf>
    <xf numFmtId="0" fontId="5" fillId="0" borderId="4" xfId="0" applyFont="1" applyBorder="1" applyAlignment="1">
      <alignment horizontal="center"/>
    </xf>
    <xf numFmtId="166" fontId="6" fillId="0" borderId="2" xfId="0" applyNumberFormat="1" applyFont="1" applyFill="1" applyBorder="1" applyAlignment="1">
      <alignment horizontal="center"/>
    </xf>
    <xf numFmtId="2" fontId="6" fillId="0" borderId="4" xfId="1" applyNumberFormat="1" applyFont="1" applyBorder="1" applyAlignment="1">
      <alignment horizontal="center"/>
    </xf>
    <xf numFmtId="2" fontId="6" fillId="0" borderId="10" xfId="1" applyNumberFormat="1" applyFont="1" applyBorder="1" applyAlignment="1">
      <alignment horizontal="center"/>
    </xf>
    <xf numFmtId="0" fontId="5" fillId="0" borderId="15" xfId="0" applyFont="1" applyBorder="1" applyAlignment="1">
      <alignment horizontal="center"/>
    </xf>
    <xf numFmtId="1" fontId="6" fillId="0" borderId="2" xfId="1" applyNumberFormat="1" applyFont="1" applyFill="1" applyBorder="1" applyAlignment="1">
      <alignment horizontal="center"/>
    </xf>
    <xf numFmtId="0" fontId="5" fillId="0" borderId="2" xfId="1" applyFont="1" applyFill="1" applyBorder="1" applyAlignment="1">
      <alignment horizontal="left"/>
    </xf>
    <xf numFmtId="0" fontId="5" fillId="0" borderId="2" xfId="1" applyFont="1" applyFill="1" applyBorder="1" applyAlignment="1">
      <alignment horizontal="center"/>
    </xf>
    <xf numFmtId="0" fontId="5" fillId="0" borderId="14" xfId="0" applyFont="1" applyBorder="1" applyAlignment="1">
      <alignment horizontal="center"/>
    </xf>
    <xf numFmtId="0" fontId="0" fillId="0" borderId="2" xfId="0" quotePrefix="1" applyFill="1" applyBorder="1" applyAlignment="1">
      <alignment horizontal="center"/>
    </xf>
    <xf numFmtId="0" fontId="0" fillId="0" borderId="2" xfId="0" quotePrefix="1" applyNumberFormat="1" applyFill="1" applyBorder="1" applyAlignment="1">
      <alignment horizontal="center"/>
    </xf>
    <xf numFmtId="0" fontId="5" fillId="0" borderId="13" xfId="0" applyFont="1" applyBorder="1" applyAlignment="1">
      <alignment horizontal="center"/>
    </xf>
    <xf numFmtId="0" fontId="6" fillId="0" borderId="3" xfId="0" applyFont="1" applyFill="1" applyBorder="1" applyAlignment="1">
      <alignment horizontal="center" wrapText="1"/>
    </xf>
    <xf numFmtId="0" fontId="6" fillId="0" borderId="10" xfId="0" applyFont="1" applyFill="1" applyBorder="1" applyAlignment="1">
      <alignment horizontal="center"/>
    </xf>
    <xf numFmtId="0" fontId="6" fillId="0" borderId="3" xfId="0" applyFont="1" applyFill="1" applyBorder="1" applyAlignment="1">
      <alignment horizontal="center"/>
    </xf>
    <xf numFmtId="0" fontId="5" fillId="7" borderId="10" xfId="0" applyFont="1" applyFill="1" applyBorder="1" applyAlignment="1">
      <alignment horizontal="center"/>
    </xf>
    <xf numFmtId="0" fontId="6" fillId="0" borderId="7" xfId="0" applyFont="1" applyFill="1" applyBorder="1" applyAlignment="1">
      <alignment horizontal="center" wrapText="1"/>
    </xf>
    <xf numFmtId="0" fontId="6" fillId="0" borderId="4" xfId="0" applyFont="1" applyFill="1" applyBorder="1" applyAlignment="1">
      <alignment horizontal="center" wrapText="1"/>
    </xf>
    <xf numFmtId="0" fontId="6" fillId="0" borderId="7" xfId="0" quotePrefix="1" applyFont="1" applyFill="1" applyBorder="1" applyAlignment="1">
      <alignment horizontal="center"/>
    </xf>
    <xf numFmtId="0" fontId="5" fillId="0" borderId="12" xfId="0" applyFont="1" applyBorder="1"/>
    <xf numFmtId="0" fontId="6" fillId="0" borderId="6" xfId="0" applyFont="1" applyFill="1" applyBorder="1" applyAlignment="1"/>
    <xf numFmtId="0" fontId="6" fillId="16" borderId="7" xfId="0" applyFont="1" applyFill="1" applyBorder="1" applyAlignment="1"/>
    <xf numFmtId="0" fontId="5" fillId="16" borderId="13" xfId="0" applyFont="1" applyFill="1" applyBorder="1"/>
    <xf numFmtId="0" fontId="5" fillId="0" borderId="13" xfId="0" applyFont="1" applyBorder="1"/>
    <xf numFmtId="0" fontId="5" fillId="7" borderId="13" xfId="0" applyFont="1" applyFill="1" applyBorder="1"/>
    <xf numFmtId="0" fontId="5" fillId="16" borderId="17" xfId="0" applyFont="1" applyFill="1" applyBorder="1"/>
    <xf numFmtId="0" fontId="6" fillId="0" borderId="7" xfId="0" applyFont="1" applyFill="1" applyBorder="1" applyAlignment="1"/>
    <xf numFmtId="0" fontId="5" fillId="0" borderId="10" xfId="0" applyFont="1" applyBorder="1"/>
    <xf numFmtId="0" fontId="5" fillId="7" borderId="10" xfId="0" applyFont="1" applyFill="1" applyBorder="1"/>
    <xf numFmtId="0" fontId="5" fillId="0" borderId="15" xfId="0" applyFont="1" applyBorder="1"/>
    <xf numFmtId="0" fontId="5" fillId="0" borderId="1" xfId="0" applyFont="1" applyBorder="1" applyAlignment="1">
      <alignment horizontal="left"/>
    </xf>
    <xf numFmtId="0" fontId="6" fillId="0" borderId="7" xfId="0" applyFont="1" applyFill="1" applyBorder="1" applyAlignment="1">
      <alignment horizontal="center"/>
    </xf>
    <xf numFmtId="0" fontId="16" fillId="0" borderId="4" xfId="0" applyFont="1" applyBorder="1"/>
    <xf numFmtId="0" fontId="16" fillId="0" borderId="4" xfId="0" applyFont="1" applyFill="1" applyBorder="1"/>
    <xf numFmtId="0" fontId="6" fillId="0" borderId="4" xfId="0" applyFont="1" applyFill="1" applyBorder="1" applyAlignment="1">
      <alignment horizontal="center"/>
    </xf>
    <xf numFmtId="0" fontId="0" fillId="0" borderId="0" xfId="0" applyBorder="1" applyAlignment="1">
      <alignment horizontal="center"/>
    </xf>
    <xf numFmtId="0" fontId="6" fillId="0" borderId="9" xfId="0" applyFont="1" applyFill="1" applyBorder="1" applyAlignment="1">
      <alignment horizontal="center"/>
    </xf>
    <xf numFmtId="3" fontId="5" fillId="0" borderId="10" xfId="0" applyNumberFormat="1" applyFont="1" applyBorder="1" applyAlignment="1">
      <alignment horizontal="center"/>
    </xf>
    <xf numFmtId="0" fontId="5" fillId="0" borderId="10" xfId="0" applyFont="1" applyFill="1" applyBorder="1" applyAlignment="1">
      <alignment horizontal="center"/>
    </xf>
    <xf numFmtId="3" fontId="6" fillId="7" borderId="10" xfId="1" applyNumberFormat="1" applyFont="1" applyFill="1" applyBorder="1" applyAlignment="1">
      <alignment horizontal="center"/>
    </xf>
    <xf numFmtId="3" fontId="6" fillId="7" borderId="1" xfId="1" applyNumberFormat="1" applyFont="1" applyFill="1" applyBorder="1" applyAlignment="1">
      <alignment horizontal="center"/>
    </xf>
    <xf numFmtId="3" fontId="6" fillId="7" borderId="15" xfId="1" applyNumberFormat="1" applyFont="1" applyFill="1" applyBorder="1" applyAlignment="1">
      <alignment horizontal="center"/>
    </xf>
    <xf numFmtId="0" fontId="7" fillId="0" borderId="3" xfId="1" applyFont="1" applyBorder="1" applyAlignment="1">
      <alignment horizontal="center"/>
    </xf>
    <xf numFmtId="16" fontId="6" fillId="0" borderId="7" xfId="0" applyNumberFormat="1" applyFont="1" applyFill="1" applyBorder="1" applyAlignment="1">
      <alignment horizontal="center"/>
    </xf>
    <xf numFmtId="0" fontId="5" fillId="7" borderId="1" xfId="0" applyFont="1" applyFill="1" applyBorder="1" applyAlignment="1">
      <alignment horizontal="center"/>
    </xf>
    <xf numFmtId="0" fontId="5" fillId="7" borderId="14" xfId="0" applyFont="1" applyFill="1" applyBorder="1" applyAlignment="1">
      <alignment horizontal="center"/>
    </xf>
    <xf numFmtId="0" fontId="5" fillId="0" borderId="16" xfId="0" applyFont="1" applyBorder="1" applyAlignment="1">
      <alignment horizontal="center"/>
    </xf>
    <xf numFmtId="0" fontId="5" fillId="0" borderId="12" xfId="0" applyFont="1" applyBorder="1" applyAlignment="1">
      <alignment horizontal="center"/>
    </xf>
    <xf numFmtId="0" fontId="6" fillId="0" borderId="15" xfId="0" applyFont="1" applyFill="1" applyBorder="1" applyAlignment="1">
      <alignment horizontal="center"/>
    </xf>
    <xf numFmtId="0" fontId="0" fillId="15" borderId="10" xfId="0" applyFill="1" applyBorder="1" applyAlignment="1">
      <alignment horizontal="center"/>
    </xf>
    <xf numFmtId="0" fontId="6" fillId="0" borderId="8" xfId="0" applyFont="1" applyFill="1" applyBorder="1" applyAlignment="1">
      <alignment horizontal="center" wrapText="1"/>
    </xf>
    <xf numFmtId="0" fontId="6" fillId="0" borderId="4" xfId="0" quotePrefix="1" applyFont="1" applyFill="1" applyBorder="1" applyAlignment="1">
      <alignment horizontal="center"/>
    </xf>
    <xf numFmtId="0" fontId="6" fillId="0" borderId="9" xfId="0" applyFont="1" applyFill="1" applyBorder="1" applyAlignment="1">
      <alignment horizontal="center" wrapText="1"/>
    </xf>
    <xf numFmtId="0" fontId="6" fillId="0" borderId="10" xfId="0" quotePrefix="1" applyFont="1" applyFill="1" applyBorder="1" applyAlignment="1">
      <alignment horizontal="center"/>
    </xf>
    <xf numFmtId="0" fontId="6" fillId="0" borderId="12" xfId="0" applyFont="1" applyFill="1" applyBorder="1" applyAlignment="1"/>
    <xf numFmtId="0" fontId="6" fillId="16" borderId="9" xfId="0" applyFont="1" applyFill="1" applyBorder="1" applyAlignment="1"/>
    <xf numFmtId="0" fontId="6" fillId="0" borderId="13" xfId="0" applyFont="1" applyFill="1" applyBorder="1" applyAlignment="1"/>
    <xf numFmtId="0" fontId="6" fillId="0" borderId="9" xfId="0" applyFont="1" applyFill="1" applyBorder="1" applyAlignment="1"/>
    <xf numFmtId="0" fontId="6" fillId="0" borderId="10" xfId="0" applyFont="1" applyFill="1" applyBorder="1" applyAlignment="1"/>
    <xf numFmtId="0" fontId="6" fillId="0" borderId="0" xfId="0" applyFont="1" applyFill="1" applyBorder="1" applyAlignment="1">
      <alignment horizontal="center"/>
    </xf>
    <xf numFmtId="166" fontId="6" fillId="0" borderId="4" xfId="0" applyNumberFormat="1" applyFont="1" applyFill="1" applyBorder="1" applyAlignment="1">
      <alignment horizontal="center"/>
    </xf>
    <xf numFmtId="3" fontId="6" fillId="0" borderId="2" xfId="1" applyNumberFormat="1" applyFont="1" applyFill="1" applyBorder="1" applyAlignment="1">
      <alignment horizontal="center"/>
    </xf>
    <xf numFmtId="2" fontId="6" fillId="0" borderId="1" xfId="1" applyNumberFormat="1" applyFont="1" applyBorder="1" applyAlignment="1">
      <alignment horizontal="center"/>
    </xf>
    <xf numFmtId="14" fontId="5" fillId="0" borderId="1" xfId="0" applyNumberFormat="1" applyFont="1" applyBorder="1" applyAlignment="1">
      <alignment horizontal="center"/>
    </xf>
    <xf numFmtId="17" fontId="6" fillId="0" borderId="10" xfId="0" applyNumberFormat="1" applyFont="1" applyFill="1" applyBorder="1" applyAlignment="1">
      <alignment horizontal="center"/>
    </xf>
    <xf numFmtId="0" fontId="6" fillId="0" borderId="11" xfId="0" applyFont="1" applyFill="1" applyBorder="1" applyAlignment="1"/>
    <xf numFmtId="0" fontId="6" fillId="0" borderId="14" xfId="0" applyFont="1" applyFill="1" applyBorder="1" applyAlignment="1">
      <alignment horizontal="center"/>
    </xf>
    <xf numFmtId="0" fontId="6" fillId="0" borderId="12" xfId="0" applyFont="1" applyFill="1" applyBorder="1" applyAlignment="1">
      <alignment horizontal="center"/>
    </xf>
    <xf numFmtId="0" fontId="6" fillId="0" borderId="13" xfId="0" applyFont="1" applyFill="1" applyBorder="1" applyAlignment="1">
      <alignment horizontal="center"/>
    </xf>
    <xf numFmtId="1" fontId="6" fillId="0" borderId="1" xfId="1" applyNumberFormat="1" applyFont="1" applyBorder="1" applyAlignment="1">
      <alignment horizontal="center"/>
    </xf>
    <xf numFmtId="0" fontId="5" fillId="0" borderId="1" xfId="0" applyFont="1" applyFill="1" applyBorder="1" applyAlignment="1">
      <alignment horizontal="center"/>
    </xf>
    <xf numFmtId="0" fontId="5" fillId="0" borderId="2" xfId="0" applyNumberFormat="1" applyFont="1" applyBorder="1" applyAlignment="1">
      <alignment horizontal="center"/>
    </xf>
    <xf numFmtId="49" fontId="4" fillId="6" borderId="2" xfId="1" applyNumberFormat="1" applyFont="1" applyFill="1" applyBorder="1" applyAlignment="1">
      <alignment horizontal="center" wrapText="1"/>
    </xf>
    <xf numFmtId="49" fontId="6" fillId="16" borderId="2" xfId="1" applyNumberFormat="1" applyFont="1" applyFill="1" applyBorder="1" applyAlignment="1">
      <alignment horizontal="center"/>
    </xf>
    <xf numFmtId="49" fontId="9" fillId="0" borderId="2" xfId="1" applyNumberFormat="1" applyFont="1" applyBorder="1" applyAlignment="1">
      <alignment horizontal="center"/>
    </xf>
    <xf numFmtId="49" fontId="6" fillId="0" borderId="2" xfId="1" applyNumberFormat="1" applyFont="1" applyFill="1" applyBorder="1" applyAlignment="1">
      <alignment horizontal="center"/>
    </xf>
    <xf numFmtId="49" fontId="5" fillId="0" borderId="2" xfId="0" quotePrefix="1" applyNumberFormat="1" applyFont="1" applyFill="1" applyBorder="1" applyAlignment="1">
      <alignment horizontal="center"/>
    </xf>
    <xf numFmtId="49" fontId="6" fillId="0" borderId="3" xfId="1" applyNumberFormat="1" applyFont="1" applyBorder="1" applyAlignment="1">
      <alignment horizontal="center"/>
    </xf>
    <xf numFmtId="49" fontId="10" fillId="0" borderId="2" xfId="3" applyNumberFormat="1" applyFont="1" applyBorder="1" applyAlignment="1">
      <alignment horizontal="center"/>
    </xf>
    <xf numFmtId="49" fontId="5" fillId="0" borderId="1" xfId="0" applyNumberFormat="1" applyFont="1" applyBorder="1" applyAlignment="1">
      <alignment horizontal="center"/>
    </xf>
    <xf numFmtId="49" fontId="5" fillId="0" borderId="0" xfId="0" applyNumberFormat="1" applyFont="1" applyAlignment="1">
      <alignment horizontal="center"/>
    </xf>
    <xf numFmtId="49" fontId="6" fillId="0" borderId="2" xfId="0" applyNumberFormat="1" applyFont="1" applyFill="1" applyBorder="1" applyAlignment="1">
      <alignment horizontal="center"/>
    </xf>
    <xf numFmtId="49" fontId="6" fillId="0" borderId="4" xfId="0" applyNumberFormat="1" applyFont="1" applyFill="1" applyBorder="1" applyAlignment="1">
      <alignment horizontal="center"/>
    </xf>
    <xf numFmtId="49" fontId="6" fillId="0" borderId="7" xfId="0" applyNumberFormat="1" applyFont="1" applyFill="1" applyBorder="1" applyAlignment="1">
      <alignment horizontal="center"/>
    </xf>
    <xf numFmtId="49" fontId="6" fillId="0" borderId="9" xfId="0" applyNumberFormat="1" applyFont="1" applyFill="1" applyBorder="1" applyAlignment="1">
      <alignment horizontal="center"/>
    </xf>
    <xf numFmtId="49" fontId="6" fillId="0" borderId="11" xfId="0" applyNumberFormat="1" applyFont="1" applyFill="1" applyBorder="1" applyAlignment="1">
      <alignment horizontal="center"/>
    </xf>
    <xf numFmtId="49" fontId="6" fillId="0" borderId="6" xfId="0" applyNumberFormat="1" applyFont="1" applyFill="1" applyBorder="1" applyAlignment="1">
      <alignment horizontal="center"/>
    </xf>
    <xf numFmtId="49" fontId="5" fillId="0" borderId="6" xfId="0" applyNumberFormat="1" applyFont="1" applyBorder="1" applyAlignment="1">
      <alignment horizontal="center"/>
    </xf>
    <xf numFmtId="49" fontId="5" fillId="7" borderId="6" xfId="0" applyNumberFormat="1" applyFont="1" applyFill="1" applyBorder="1" applyAlignment="1">
      <alignment horizontal="center"/>
    </xf>
    <xf numFmtId="49" fontId="5" fillId="0" borderId="6" xfId="0" applyNumberFormat="1" applyFont="1" applyFill="1" applyBorder="1" applyAlignment="1">
      <alignment horizontal="center"/>
    </xf>
    <xf numFmtId="0" fontId="2" fillId="4" borderId="0" xfId="0" applyFont="1" applyFill="1" applyAlignment="1">
      <alignment horizontal="center" wrapText="1"/>
    </xf>
    <xf numFmtId="0" fontId="2" fillId="4" borderId="1" xfId="0" applyFont="1" applyFill="1" applyBorder="1" applyAlignment="1">
      <alignment horizontal="center" wrapText="1"/>
    </xf>
    <xf numFmtId="0" fontId="1" fillId="8" borderId="2" xfId="0" applyFont="1" applyFill="1" applyBorder="1" applyAlignment="1">
      <alignment horizontal="center"/>
    </xf>
    <xf numFmtId="0" fontId="1" fillId="8" borderId="2" xfId="0" applyFont="1" applyFill="1" applyBorder="1" applyAlignment="1">
      <alignment horizontal="center"/>
    </xf>
    <xf numFmtId="0" fontId="1" fillId="8" borderId="5" xfId="0" applyFont="1" applyFill="1" applyBorder="1" applyAlignment="1">
      <alignment horizontal="center"/>
    </xf>
    <xf numFmtId="0" fontId="1" fillId="8" borderId="4" xfId="0" applyFont="1" applyFill="1" applyBorder="1" applyAlignment="1">
      <alignment horizontal="center"/>
    </xf>
    <xf numFmtId="0" fontId="2" fillId="6" borderId="0" xfId="0" applyFont="1" applyFill="1" applyAlignment="1">
      <alignment wrapText="1"/>
    </xf>
  </cellXfs>
  <cellStyles count="5">
    <cellStyle name="Normal" xfId="0" builtinId="0"/>
    <cellStyle name="Normal_CAP" xfId="3" xr:uid="{348C931A-E9F4-41B8-A18D-A9284540BF98}"/>
    <cellStyle name="Normal_Sheet1" xfId="1" xr:uid="{A932E46B-6B9C-4AC0-BA0B-E4B55B6BA70F}"/>
    <cellStyle name="Normal_units" xfId="2" xr:uid="{9B79CA97-5921-4CFC-969E-958728823FC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D5342910-3DAF-4108-8E1A-1C8721536AFC}"/>
</namedSheetViews>
</file>

<file path=xl/persons/person.xml><?xml version="1.0" encoding="utf-8"?>
<personList xmlns="http://schemas.microsoft.com/office/spreadsheetml/2018/threadedcomments" xmlns:x="http://schemas.openxmlformats.org/spreadsheetml/2006/main">
  <person displayName="Kristin Sroka" id="{FC306C4A-0A4A-4EB5-B38C-FB1DE04B5856}" userId="Kristin Sroka" providerId="None"/>
  <person displayName="Becker, Cassy" id="{B4DD35CE-4E53-4AB5-90AE-918E8BC95F1C}" userId="S::cbecker@rti.org::75374c4e-bd95-4d04-a573-a1bb322f6359" providerId="AD"/>
  <person displayName="Kessler, Andrew" id="{7780E3E8-A88B-450E-B5C4-4984432545BB}" userId="S::akessler@rti.org::bfe8df33-e569-45b6-a618-6148759a7ae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B785" dT="2022-02-22T17:52:43.22" personId="{B4DD35CE-4E53-4AB5-90AE-918E8BC95F1C}" id="{A56075DF-4819-464F-89A6-ECAFF3DDD092}">
    <text>Updated per 1/27/22 email from Harish Patel.</text>
  </threadedComment>
  <threadedComment ref="O786" dT="2022-04-13T03:10:45.66" personId="{FC306C4A-0A4A-4EB5-B38C-FB1DE04B5856}" id="{BBE21AC2-55AD-4A63-AAA9-93FEA64DFD2E}">
    <text>Described as gas turbines that are "dual-fuel ready, with capability to use diesel (low-sulfur No. 2 fuel oil) or in the future natural gas as fuel"; so far have only fired oil.</text>
  </threadedComment>
  <threadedComment ref="O787" dT="2022-04-13T03:10:45.66" personId="{FC306C4A-0A4A-4EB5-B38C-FB1DE04B5856}" id="{9C561A68-967A-4CAC-BE0F-17E15F9EBCB5}">
    <text>Described as gas turbines that are "dual-fuel ready, with capability to use diesel (low-sulfur No. 2 fuel oil) or in the future natural gas as fuel"; so far have only fired oil.</text>
  </threadedComment>
  <threadedComment ref="O788" dT="2022-04-13T03:10:45.66" personId="{FC306C4A-0A4A-4EB5-B38C-FB1DE04B5856}" id="{C94DB40B-F154-44FC-B43F-A71F4864ACEE}">
    <text>Described as gas turbines that are "dual-fuel ready, with capability to use diesel (low-sulfur No. 2 fuel oil) or in the future natural gas as fuel"; so far have only fired oil.</text>
  </threadedComment>
  <threadedComment ref="O789" dT="2022-04-13T03:10:45.66" personId="{FC306C4A-0A4A-4EB5-B38C-FB1DE04B5856}" id="{38823FBF-9C9A-45B9-BA4D-63014B76DDF0}">
    <text>Described as gas turbines that are "dual-fuel ready, with capability to use diesel (low-sulfur No. 2 fuel oil) or in the future natural gas as fuel"; so far have only fired oil.</text>
  </threadedComment>
  <threadedComment ref="O790" dT="2022-04-13T03:10:45.66" personId="{FC306C4A-0A4A-4EB5-B38C-FB1DE04B5856}" id="{F9BD0844-F248-4514-B5DB-B2F97EC7E199}">
    <text>Described as gas turbines that are "dual-fuel ready, with capability to use diesel (low-sulfur No. 2 fuel oil) or in the future natural gas as fuel"; so far have only fired oil.</text>
  </threadedComment>
  <threadedComment ref="O791" dT="2022-04-13T03:10:45.66" personId="{FC306C4A-0A4A-4EB5-B38C-FB1DE04B5856}" id="{8DDB26F4-B3E4-4B00-952F-013FDEFC1419}">
    <text>Described as gas turbines that are "dual-fuel ready, with capability to use diesel (low-sulfur No. 2 fuel oil) or in the future natural gas as fuel"; so far have only fired oil.</text>
  </threadedComment>
  <threadedComment ref="O792" dT="2022-04-13T03:10:45.66" personId="{FC306C4A-0A4A-4EB5-B38C-FB1DE04B5856}" id="{7D6959BB-E5A1-4AEC-A3C5-6CBB8CAD9C9D}">
    <text>Described as gas turbines that are "dual-fuel ready, with capability to use diesel (low-sulfur No. 2 fuel oil) or in the future natural gas as fuel"; so far have only fired oil.</text>
  </threadedComment>
  <threadedComment ref="O793" dT="2022-04-13T03:10:45.66" personId="{FC306C4A-0A4A-4EB5-B38C-FB1DE04B5856}" id="{DFB0E493-21B9-40C1-BB8E-C4FFAECABA84}">
    <text>Described as gas turbines that are "dual-fuel ready, with capability to use diesel (low-sulfur No. 2 fuel oil) or in the future natural gas as fuel"; so far have only fired oil.</text>
  </threadedComment>
  <threadedComment ref="AB793" dT="2022-02-22T17:52:43.22" personId="{B4DD35CE-4E53-4AB5-90AE-918E8BC95F1C}" id="{000F033D-159D-4E37-A780-0941E592C793}">
    <text>Updated per 1/27/22 email from Harish Patel.</text>
  </threadedComment>
  <threadedComment ref="O794" dT="2022-04-13T03:10:45.66" personId="{FC306C4A-0A4A-4EB5-B38C-FB1DE04B5856}" id="{BD4DDE26-834B-4B50-96AF-7D804EE45193}">
    <text>Described as gas turbines that are "dual-fuel ready, with capability to use diesel (low-sulfur No. 2 fuel oil) or in the future natural gas as fuel"; so far have only fired oil.</text>
  </threadedComment>
  <threadedComment ref="AB794" dT="2022-02-22T17:52:43.22" personId="{B4DD35CE-4E53-4AB5-90AE-918E8BC95F1C}" id="{59E24387-D1B3-4F15-8D99-077629E1C3E5}">
    <text>Updated per 1/27/22 email from Harish Patel.</text>
  </threadedComment>
  <threadedComment ref="O795" dT="2022-04-13T03:10:45.66" personId="{FC306C4A-0A4A-4EB5-B38C-FB1DE04B5856}" id="{DE7CC77B-8475-4DB8-9E47-D7C1A3CAEDF7}">
    <text>Described as gas turbines that are "dual-fuel ready, with capability to use diesel (low-sulfur No. 2 fuel oil) or in the future natural gas as fuel"; so far have only fired oil.</text>
  </threadedComment>
  <threadedComment ref="AB795" dT="2022-02-22T17:52:43.22" personId="{B4DD35CE-4E53-4AB5-90AE-918E8BC95F1C}" id="{86FA6FD4-85EF-4BBA-85B9-208075D143C5}">
    <text>Updated per 1/27/22 email from Harish Patel.</text>
  </threadedComment>
</ThreadedComments>
</file>

<file path=xl/threadedComments/threadedComment2.xml><?xml version="1.0" encoding="utf-8"?>
<ThreadedComments xmlns="http://schemas.microsoft.com/office/spreadsheetml/2018/threadedcomments" xmlns:x="http://schemas.openxmlformats.org/spreadsheetml/2006/main">
  <threadedComment ref="P46" dT="2022-03-02T19:23:31.99" personId="{FC306C4A-0A4A-4EB5-B38C-FB1DE04B5856}" id="{88751A33-3DAA-4467-9CC9-57B304DC3B2A}">
    <text>The permit screenshot has two line items for "SOLO NOX SYSTEM" so changing both turbines to "Yes" for Lean Premix</text>
  </threadedComment>
  <threadedComment ref="R46" dT="2022-03-02T19:23:31.99" personId="{FC306C4A-0A4A-4EB5-B38C-FB1DE04B5856}" id="{451C5EDB-EAA5-43CE-99A8-9BB0F269D7F8}">
    <text>The permit screenshot has one line item for "OXIDATION CATALYST" and based on the "sub-facility ID" assuming that it is the Solar Titan 250 turbine</text>
  </threadedComment>
  <threadedComment ref="P47" dT="2022-03-02T19:23:31.99" personId="{FC306C4A-0A4A-4EB5-B38C-FB1DE04B5856}" id="{79587D79-B507-4DB7-A246-12456427634F}">
    <text>The permit screenshot has two line items for "SOLO NOX SYSTEM" so changing both turbines to "Yes" for Lean Premix</text>
  </threadedComment>
</ThreadedComments>
</file>

<file path=xl/threadedComments/threadedComment3.xml><?xml version="1.0" encoding="utf-8"?>
<ThreadedComments xmlns="http://schemas.microsoft.com/office/spreadsheetml/2018/threadedcomments" xmlns:x="http://schemas.openxmlformats.org/spreadsheetml/2006/main">
  <threadedComment ref="E95" dT="2021-12-20T15:16:24.61" personId="{7780E3E8-A88B-450E-B5C4-4984432545BB}" id="{525FF15F-9FAA-467F-B570-47FB46717B13}">
    <text>Emergency generator - not sure if this is required for the review. It is subject to NSPS GG,</text>
  </threadedComment>
  <threadedComment ref="Y128" dT="2022-02-23T18:25:46.82" personId="{7780E3E8-A88B-450E-B5C4-4984432545BB}" id="{853E25A8-3C9E-452A-9A32-D63D019D986F}">
    <text>MS permit lists 4 identical units with oxcats</text>
  </threadedComment>
  <threadedComment ref="BF128" dT="2022-02-23T18:25:46.82" personId="{7780E3E8-A88B-450E-B5C4-4984432545BB}" id="{3619F49B-E825-4B01-BFD4-7EB02845F3E7}">
    <text>MS permit lists 4 identical units with oxcats</text>
  </threadedComment>
  <threadedComment ref="W132" dT="2022-03-02T19:23:31.99" personId="{FC306C4A-0A4A-4EB5-B38C-FB1DE04B5856}" id="{BC643084-9FF7-4D26-B64D-270A786ECAD8}">
    <text>The permit screenshot has two line items for "SOLO NOX SYSTEM" so changing both turbines to "Yes" for Lean Premix</text>
  </threadedComment>
  <threadedComment ref="Y132" dT="2022-03-02T19:23:31.99" personId="{FC306C4A-0A4A-4EB5-B38C-FB1DE04B5856}" id="{FE84A833-C4C0-4A63-A422-13B9C7121385}">
    <text>The permit screenshot has one line item for "OXIDATION CATALYST" and based on the "sub-facility ID" assuming that it is the Solar Titan 250 turbine</text>
  </threadedComment>
  <threadedComment ref="W133" dT="2022-03-02T19:23:31.99" personId="{FC306C4A-0A4A-4EB5-B38C-FB1DE04B5856}" id="{3CE52A63-D49B-44C3-8AAF-5FF48394BB89}">
    <text>The permit screenshot has two line items for "SOLO NOX SYSTEM" so changing both turbines to "Yes" for Lean Premix</text>
  </threadedComment>
  <threadedComment ref="E136" dT="2022-03-02T19:35:32.25" personId="{FC306C4A-0A4A-4EB5-B38C-FB1DE04B5856}" id="{7A1E5C38-0C24-427E-AA4D-2912C1186C4D}">
    <text>Permit screenshot lists as 15,000 HP</text>
  </threadedComment>
  <threadedComment ref="Y136" dT="2022-03-02T19:38:53.51" personId="{FC306C4A-0A4A-4EB5-B38C-FB1DE04B5856}" id="{6D066B88-8D59-4EFD-8774-2C0E0E8B5470}">
    <text>Permit screenshot has line for "Oxidation Catalyst on Mars Turbine #3"</text>
  </threadedComment>
  <threadedComment ref="BI136" dT="2022-02-23T18:25:26.55" personId="{7780E3E8-A88B-450E-B5C4-4984432545BB}" id="{97184B1B-9149-47E9-8AE0-C967366A94C1}">
    <text>Same model number as Unit 3 and document from PA agency shows both 2 and 3 having catalysts</text>
  </threadedComment>
  <threadedComment ref="E150" dT="2022-03-02T19:35:32.25" personId="{FC306C4A-0A4A-4EB5-B38C-FB1DE04B5856}" id="{F5EA98FF-2B17-4908-B29E-7E1BB9AC8841}">
    <text>Permit screenshot lists as 15,000 HP</text>
  </threadedComment>
  <threadedComment ref="Y150" dT="2022-03-02T19:38:53.51" personId="{FC306C4A-0A4A-4EB5-B38C-FB1DE04B5856}" id="{4F471580-AE3C-4051-B0D9-8CBE46B8B9F3}">
    <text>Permit screenshot has line for "Oxidation Catalyst on Mars Turbine #3"</text>
  </threadedComment>
  <threadedComment ref="Y154" dT="2022-02-23T18:25:46.82" personId="{7780E3E8-A88B-450E-B5C4-4984432545BB}" id="{0DB9ACAC-556A-481E-8168-F011DB3885BA}">
    <text>MS permit lists 4 identical units with oxcats</text>
  </threadedComment>
  <threadedComment ref="BF154" dT="2022-02-23T18:25:46.82" personId="{7780E3E8-A88B-450E-B5C4-4984432545BB}" id="{4B51611D-7351-49F7-9104-0CD45E57076F}">
    <text>MS permit lists 4 identical units with oxcats</text>
  </threadedComment>
  <threadedComment ref="W158" dT="2022-03-02T19:23:31.99" personId="{FC306C4A-0A4A-4EB5-B38C-FB1DE04B5856}" id="{637AC483-D09E-426E-8FB5-8887C6B9873A}">
    <text>The permit screenshot has two line items for "SOLO NOX SYSTEM" so changing both turbines to "Yes" for Lean Premix</text>
  </threadedComment>
  <threadedComment ref="Y158" dT="2022-03-02T19:23:31.99" personId="{FC306C4A-0A4A-4EB5-B38C-FB1DE04B5856}" id="{33C2D75E-CDD4-4E82-8C78-98C90BF53575}">
    <text>The permit screenshot has one line item for "OXIDATION CATALYST" and based on the "sub-facility ID" assuming that it is the Solar Titan 250 turbine</text>
  </threadedComment>
  <threadedComment ref="W159" dT="2022-03-02T19:23:31.99" personId="{FC306C4A-0A4A-4EB5-B38C-FB1DE04B5856}" id="{A9F73853-E68B-496F-A372-AA83CB7DCF43}">
    <text>The permit screenshot has two line items for "SOLO NOX SYSTEM" so changing both turbines to "Yes" for Lean Premix</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namedSheetView" Target="../namedSheetViews/namedSheetView1.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7DF4-C998-44E4-BBEC-F2DF6E07F4B0}">
  <sheetPr codeName="Sheet1">
    <tabColor rgb="FF92D050"/>
  </sheetPr>
  <dimension ref="A1:AP1051"/>
  <sheetViews>
    <sheetView tabSelected="1" zoomScale="70" zoomScaleNormal="70" workbookViewId="0">
      <pane xSplit="4" ySplit="1" topLeftCell="E2" activePane="bottomRight" state="frozen"/>
      <selection pane="topRight" activeCell="C1" sqref="C1"/>
      <selection pane="bottomLeft" activeCell="A2" sqref="A2"/>
      <selection pane="bottomRight" activeCell="B6" sqref="B6"/>
    </sheetView>
  </sheetViews>
  <sheetFormatPr defaultColWidth="9.42578125" defaultRowHeight="15" customHeight="1" x14ac:dyDescent="0.25"/>
  <cols>
    <col min="1" max="1" width="21.85546875" style="37" bestFit="1" customWidth="1"/>
    <col min="2" max="2" width="16.42578125" style="37" customWidth="1"/>
    <col min="3" max="3" width="22.42578125" style="290" bestFit="1" customWidth="1"/>
    <col min="4" max="4" width="38.28515625" style="37" bestFit="1" customWidth="1"/>
    <col min="5" max="5" width="19" style="21" customWidth="1"/>
    <col min="6" max="6" width="19.42578125" style="21" customWidth="1"/>
    <col min="7" max="7" width="101.42578125" style="21" customWidth="1"/>
    <col min="8" max="8" width="35.5703125" style="37" customWidth="1"/>
    <col min="9" max="9" width="50.5703125" style="21" customWidth="1"/>
    <col min="10" max="10" width="32.42578125" style="21" customWidth="1"/>
    <col min="11" max="11" width="24.42578125" style="21" customWidth="1"/>
    <col min="12" max="12" width="32.5703125" style="21" customWidth="1"/>
    <col min="13" max="13" width="64.42578125" style="21" customWidth="1"/>
    <col min="14" max="14" width="37.5703125" style="37" customWidth="1"/>
    <col min="15" max="15" width="14.5703125" style="37" customWidth="1"/>
    <col min="16" max="16" width="26" style="37" customWidth="1"/>
    <col min="17" max="17" width="24" style="37" customWidth="1"/>
    <col min="18" max="19" width="18.42578125" style="37" customWidth="1"/>
    <col min="20" max="20" width="18.5703125" style="21" customWidth="1"/>
    <col min="21" max="21" width="19" style="37" customWidth="1"/>
    <col min="22" max="24" width="18.42578125" style="37" customWidth="1"/>
    <col min="25" max="25" width="13.42578125" style="37" customWidth="1"/>
    <col min="26" max="26" width="17.5703125" style="37" customWidth="1"/>
    <col min="27" max="27" width="21.5703125" style="37" customWidth="1"/>
    <col min="28" max="28" width="12.42578125" style="37" customWidth="1"/>
    <col min="29" max="29" width="17.42578125" style="37" customWidth="1"/>
    <col min="30" max="31" width="24.5703125" style="21" customWidth="1"/>
    <col min="32" max="32" width="46.5703125" style="21" customWidth="1"/>
    <col min="33" max="33" width="48.42578125" style="21" customWidth="1"/>
    <col min="34" max="34" width="12.5703125" style="37" customWidth="1"/>
    <col min="35" max="35" width="7.42578125" style="37" customWidth="1"/>
    <col min="36" max="36" width="23.42578125" style="37" customWidth="1"/>
    <col min="37" max="37" width="51.5703125" style="21" customWidth="1"/>
    <col min="38" max="38" width="20.42578125" style="37" customWidth="1"/>
    <col min="39" max="39" width="13.42578125" style="37" customWidth="1"/>
    <col min="40" max="41" width="16" style="37" customWidth="1"/>
    <col min="42" max="42" width="23.7109375" style="21" customWidth="1"/>
    <col min="43" max="16384" width="9.42578125" style="21"/>
  </cols>
  <sheetData>
    <row r="1" spans="1:42" s="14" customFormat="1" ht="30" x14ac:dyDescent="0.25">
      <c r="A1" s="1" t="s">
        <v>0</v>
      </c>
      <c r="B1" s="1" t="s">
        <v>1</v>
      </c>
      <c r="C1" s="282" t="s">
        <v>2</v>
      </c>
      <c r="D1" s="10" t="s">
        <v>3</v>
      </c>
      <c r="E1" s="300" t="s">
        <v>4</v>
      </c>
      <c r="F1" s="301" t="s">
        <v>5</v>
      </c>
      <c r="G1" s="1" t="s">
        <v>6</v>
      </c>
      <c r="H1" s="1" t="s">
        <v>7</v>
      </c>
      <c r="I1" s="2" t="s">
        <v>8</v>
      </c>
      <c r="J1" s="3" t="s">
        <v>9</v>
      </c>
      <c r="K1" s="3" t="s">
        <v>10</v>
      </c>
      <c r="L1" s="4" t="s">
        <v>11</v>
      </c>
      <c r="M1" s="5" t="s">
        <v>12</v>
      </c>
      <c r="N1" s="5" t="s">
        <v>13</v>
      </c>
      <c r="O1" s="5" t="s">
        <v>14</v>
      </c>
      <c r="P1" s="6" t="s">
        <v>15</v>
      </c>
      <c r="Q1" s="6" t="s">
        <v>16</v>
      </c>
      <c r="R1" s="6" t="s">
        <v>17</v>
      </c>
      <c r="S1" s="6" t="s">
        <v>18</v>
      </c>
      <c r="T1" s="6" t="s">
        <v>19</v>
      </c>
      <c r="U1" s="6" t="s">
        <v>20</v>
      </c>
      <c r="V1" s="6" t="s">
        <v>21</v>
      </c>
      <c r="W1" s="6" t="s">
        <v>22</v>
      </c>
      <c r="X1" s="6" t="s">
        <v>23</v>
      </c>
      <c r="Y1" s="7" t="s">
        <v>24</v>
      </c>
      <c r="Z1" s="7" t="s">
        <v>25</v>
      </c>
      <c r="AA1" s="6" t="s">
        <v>26</v>
      </c>
      <c r="AB1" s="6" t="s">
        <v>27</v>
      </c>
      <c r="AC1" s="6" t="s">
        <v>28</v>
      </c>
      <c r="AD1" s="6" t="s">
        <v>29</v>
      </c>
      <c r="AE1" s="8" t="s">
        <v>30</v>
      </c>
      <c r="AF1" s="9" t="s">
        <v>31</v>
      </c>
      <c r="AG1" s="10" t="s">
        <v>32</v>
      </c>
      <c r="AH1" s="10" t="s">
        <v>33</v>
      </c>
      <c r="AI1" s="10" t="s">
        <v>34</v>
      </c>
      <c r="AJ1" s="10" t="s">
        <v>35</v>
      </c>
      <c r="AK1" s="10" t="s">
        <v>36</v>
      </c>
      <c r="AL1" s="10" t="s">
        <v>37</v>
      </c>
      <c r="AM1" s="12" t="s">
        <v>38</v>
      </c>
      <c r="AN1" s="10" t="s">
        <v>39</v>
      </c>
      <c r="AO1" s="10" t="s">
        <v>40</v>
      </c>
      <c r="AP1" s="306" t="s">
        <v>5995</v>
      </c>
    </row>
    <row r="2" spans="1:42" x14ac:dyDescent="0.25">
      <c r="A2" s="15">
        <v>2</v>
      </c>
      <c r="B2" s="15">
        <v>1</v>
      </c>
      <c r="C2" s="23" t="s">
        <v>48</v>
      </c>
      <c r="D2" s="15" t="s">
        <v>49</v>
      </c>
      <c r="E2" s="187"/>
      <c r="F2" s="180"/>
      <c r="G2" s="16" t="s">
        <v>50</v>
      </c>
      <c r="H2" s="15" t="s">
        <v>51</v>
      </c>
      <c r="I2" s="16" t="s">
        <v>52</v>
      </c>
      <c r="J2" s="16" t="s">
        <v>53</v>
      </c>
      <c r="K2" s="16" t="s">
        <v>54</v>
      </c>
      <c r="L2" s="15">
        <v>20300801</v>
      </c>
      <c r="M2" s="16" t="s">
        <v>55</v>
      </c>
      <c r="N2" s="15" t="s">
        <v>56</v>
      </c>
      <c r="O2" s="15" t="s">
        <v>53</v>
      </c>
      <c r="P2" s="15" t="s">
        <v>57</v>
      </c>
      <c r="Q2" s="15" t="s">
        <v>58</v>
      </c>
      <c r="R2" s="15" t="s">
        <v>59</v>
      </c>
      <c r="S2" s="15"/>
      <c r="T2" s="16" t="s">
        <v>60</v>
      </c>
      <c r="U2" s="15"/>
      <c r="V2" s="15">
        <v>3330</v>
      </c>
      <c r="W2" s="15" t="s">
        <v>61</v>
      </c>
      <c r="X2" s="17">
        <f>V2/1000</f>
        <v>3.33</v>
      </c>
      <c r="Y2" s="18">
        <v>3950</v>
      </c>
      <c r="Z2" s="18" t="s">
        <v>62</v>
      </c>
      <c r="AA2" s="19"/>
      <c r="AB2" s="15">
        <v>1</v>
      </c>
      <c r="AC2" s="123" t="s">
        <v>63</v>
      </c>
      <c r="AD2" s="16" t="s">
        <v>64</v>
      </c>
      <c r="AE2" s="16" t="s">
        <v>65</v>
      </c>
      <c r="AF2" s="16" t="str" cm="1">
        <f t="array" ref="AF2">_xlfn.IFS(ISTEXT(#REF!),#REF!,ISTEXT(#REF!),#REF!, TRUE, AG2)</f>
        <v>WASTE MANAGEMENT OF ALAMEDA COUNTY</v>
      </c>
      <c r="AG2" s="16" t="s">
        <v>66</v>
      </c>
      <c r="AH2" s="20">
        <v>9</v>
      </c>
      <c r="AI2" s="15" t="s">
        <v>67</v>
      </c>
      <c r="AJ2" s="18" t="s">
        <v>68</v>
      </c>
      <c r="AK2" s="16" t="s">
        <v>69</v>
      </c>
      <c r="AL2" s="15" t="s">
        <v>70</v>
      </c>
      <c r="AM2" s="20" t="s">
        <v>71</v>
      </c>
      <c r="AN2" s="18">
        <v>-121.64994114</v>
      </c>
      <c r="AO2" s="18">
        <v>37.749322157199998</v>
      </c>
      <c r="AP2" s="21" t="s">
        <v>72</v>
      </c>
    </row>
    <row r="3" spans="1:42" x14ac:dyDescent="0.25">
      <c r="A3" s="15">
        <v>2</v>
      </c>
      <c r="B3" s="15">
        <v>2</v>
      </c>
      <c r="C3" s="23" t="s">
        <v>48</v>
      </c>
      <c r="D3" s="15" t="s">
        <v>73</v>
      </c>
      <c r="E3" s="187"/>
      <c r="F3" s="180"/>
      <c r="G3" s="16" t="s">
        <v>50</v>
      </c>
      <c r="H3" s="15" t="s">
        <v>74</v>
      </c>
      <c r="I3" s="16" t="s">
        <v>75</v>
      </c>
      <c r="J3" s="16" t="s">
        <v>53</v>
      </c>
      <c r="K3" s="16" t="s">
        <v>54</v>
      </c>
      <c r="L3" s="15">
        <v>20300801</v>
      </c>
      <c r="M3" s="16" t="s">
        <v>55</v>
      </c>
      <c r="N3" s="15" t="s">
        <v>56</v>
      </c>
      <c r="O3" s="15" t="s">
        <v>53</v>
      </c>
      <c r="P3" s="15" t="s">
        <v>57</v>
      </c>
      <c r="Q3" s="15" t="s">
        <v>58</v>
      </c>
      <c r="R3" s="15" t="s">
        <v>59</v>
      </c>
      <c r="S3" s="15"/>
      <c r="T3" s="16" t="s">
        <v>60</v>
      </c>
      <c r="U3" s="15"/>
      <c r="V3" s="15">
        <v>3330</v>
      </c>
      <c r="W3" s="15" t="s">
        <v>61</v>
      </c>
      <c r="X3" s="17">
        <f>V3/1000</f>
        <v>3.33</v>
      </c>
      <c r="Y3" s="18">
        <v>3950</v>
      </c>
      <c r="Z3" s="18" t="s">
        <v>62</v>
      </c>
      <c r="AA3" s="19"/>
      <c r="AB3" s="15">
        <v>1</v>
      </c>
      <c r="AC3" s="123" t="s">
        <v>63</v>
      </c>
      <c r="AD3" s="16" t="s">
        <v>64</v>
      </c>
      <c r="AE3" s="16" t="s">
        <v>65</v>
      </c>
      <c r="AF3" s="16" t="str" cm="1">
        <f t="array" ref="AF3">_xlfn.IFS(ISTEXT(#REF!),#REF!,ISTEXT(#REF!),#REF!, TRUE, AG3)</f>
        <v>WASTE MANAGEMENT OF ALAMEDA COUNTY</v>
      </c>
      <c r="AG3" s="16" t="s">
        <v>66</v>
      </c>
      <c r="AH3" s="20">
        <v>9</v>
      </c>
      <c r="AI3" s="15" t="s">
        <v>67</v>
      </c>
      <c r="AJ3" s="18" t="s">
        <v>68</v>
      </c>
      <c r="AK3" s="16" t="s">
        <v>69</v>
      </c>
      <c r="AL3" s="15" t="s">
        <v>70</v>
      </c>
      <c r="AM3" s="20" t="s">
        <v>71</v>
      </c>
      <c r="AN3" s="18">
        <v>-121.649844581</v>
      </c>
      <c r="AO3" s="18">
        <v>37.749267015999997</v>
      </c>
      <c r="AP3" s="21" t="s">
        <v>72</v>
      </c>
    </row>
    <row r="4" spans="1:42" x14ac:dyDescent="0.25">
      <c r="A4" s="15">
        <v>3</v>
      </c>
      <c r="B4" s="15">
        <v>3</v>
      </c>
      <c r="C4" s="23">
        <v>12806511</v>
      </c>
      <c r="D4" s="15" t="s">
        <v>76</v>
      </c>
      <c r="E4" s="187">
        <v>6463</v>
      </c>
      <c r="F4" s="180" t="s">
        <v>77</v>
      </c>
      <c r="G4" s="16" t="s">
        <v>78</v>
      </c>
      <c r="H4" s="15" t="s">
        <v>79</v>
      </c>
      <c r="I4" s="16" t="s">
        <v>80</v>
      </c>
      <c r="J4" s="16" t="s">
        <v>53</v>
      </c>
      <c r="K4" s="16" t="s">
        <v>81</v>
      </c>
      <c r="L4" s="15">
        <v>20100101</v>
      </c>
      <c r="M4" s="16" t="s">
        <v>82</v>
      </c>
      <c r="N4" s="15" t="s">
        <v>83</v>
      </c>
      <c r="O4" s="15" t="s">
        <v>53</v>
      </c>
      <c r="P4" s="15" t="s">
        <v>59</v>
      </c>
      <c r="Q4" s="15" t="s">
        <v>59</v>
      </c>
      <c r="R4" s="15" t="s">
        <v>59</v>
      </c>
      <c r="S4" s="15"/>
      <c r="T4" s="16" t="s">
        <v>59</v>
      </c>
      <c r="U4" s="15"/>
      <c r="V4" s="15">
        <v>353.41</v>
      </c>
      <c r="W4" s="15" t="s">
        <v>84</v>
      </c>
      <c r="X4" s="17">
        <f>V4*Sheet1!$B$4*Sheet1!$B$3</f>
        <v>36.250854044999997</v>
      </c>
      <c r="Y4" s="18"/>
      <c r="Z4" s="18"/>
      <c r="AA4" s="19"/>
      <c r="AB4" s="15">
        <v>1</v>
      </c>
      <c r="AC4" s="15" t="s">
        <v>63</v>
      </c>
      <c r="AD4" s="16" t="s">
        <v>59</v>
      </c>
      <c r="AE4" s="16"/>
      <c r="AF4" s="16" t="str" cm="1">
        <f t="array" ref="AF4">_xlfn.IFS(ISTEXT(#REF!),#REF!,ISTEXT(#REF!),#REF!, TRUE, AG4)</f>
        <v>CITY OF AMES COMBUSTION TURBINE</v>
      </c>
      <c r="AG4" s="16" t="s">
        <v>85</v>
      </c>
      <c r="AH4" s="20">
        <v>7</v>
      </c>
      <c r="AI4" s="15" t="s">
        <v>86</v>
      </c>
      <c r="AJ4" s="18" t="s">
        <v>87</v>
      </c>
      <c r="AK4" s="16" t="s">
        <v>88</v>
      </c>
      <c r="AL4" s="15" t="s">
        <v>89</v>
      </c>
      <c r="AM4" s="20" t="s">
        <v>90</v>
      </c>
      <c r="AN4" s="18">
        <v>-93.583102216900002</v>
      </c>
      <c r="AO4" s="18">
        <v>42.026890727900003</v>
      </c>
      <c r="AP4" s="21" t="s">
        <v>92</v>
      </c>
    </row>
    <row r="5" spans="1:42" x14ac:dyDescent="0.25">
      <c r="A5" s="15">
        <v>3</v>
      </c>
      <c r="B5" s="15">
        <v>4</v>
      </c>
      <c r="C5" s="23" t="s">
        <v>93</v>
      </c>
      <c r="D5" s="15" t="s">
        <v>94</v>
      </c>
      <c r="E5" s="187">
        <v>6463</v>
      </c>
      <c r="F5" s="195" t="s">
        <v>95</v>
      </c>
      <c r="G5" s="16" t="s">
        <v>96</v>
      </c>
      <c r="H5" s="15" t="s">
        <v>97</v>
      </c>
      <c r="I5" s="16" t="s">
        <v>98</v>
      </c>
      <c r="J5" s="16" t="s">
        <v>53</v>
      </c>
      <c r="K5" s="16" t="s">
        <v>81</v>
      </c>
      <c r="L5" s="15">
        <v>20100101</v>
      </c>
      <c r="M5" s="16" t="s">
        <v>82</v>
      </c>
      <c r="N5" s="15" t="s">
        <v>83</v>
      </c>
      <c r="O5" s="15" t="s">
        <v>53</v>
      </c>
      <c r="P5" s="15" t="s">
        <v>59</v>
      </c>
      <c r="Q5" s="15" t="s">
        <v>59</v>
      </c>
      <c r="R5" s="15" t="s">
        <v>59</v>
      </c>
      <c r="S5" s="15"/>
      <c r="T5" s="16" t="s">
        <v>99</v>
      </c>
      <c r="U5" s="15" t="s">
        <v>100</v>
      </c>
      <c r="V5" s="15">
        <v>320</v>
      </c>
      <c r="W5" s="15" t="s">
        <v>84</v>
      </c>
      <c r="X5" s="17">
        <f>V5*Sheet1!$B$4*Sheet1!$B$3</f>
        <v>32.823839999999997</v>
      </c>
      <c r="Y5" s="18"/>
      <c r="Z5" s="18"/>
      <c r="AA5" s="19"/>
      <c r="AB5" s="15">
        <v>1</v>
      </c>
      <c r="AC5" s="15" t="s">
        <v>101</v>
      </c>
      <c r="AD5" s="16" t="s">
        <v>59</v>
      </c>
      <c r="AE5" s="16"/>
      <c r="AF5" s="16" t="str" cm="1">
        <f t="array" ref="AF5">_xlfn.IFS(ISTEXT(#REF!),#REF!,ISTEXT(#REF!),#REF!, TRUE, AG5)</f>
        <v>CITY OF AMES COMBUSTION TURBINE</v>
      </c>
      <c r="AG5" s="16" t="s">
        <v>85</v>
      </c>
      <c r="AH5" s="20">
        <v>7</v>
      </c>
      <c r="AI5" s="15" t="s">
        <v>86</v>
      </c>
      <c r="AJ5" s="18" t="s">
        <v>87</v>
      </c>
      <c r="AK5" s="16" t="s">
        <v>88</v>
      </c>
      <c r="AL5" s="15" t="s">
        <v>89</v>
      </c>
      <c r="AM5" s="20" t="s">
        <v>90</v>
      </c>
      <c r="AN5" s="18">
        <v>-93.583096852500006</v>
      </c>
      <c r="AO5" s="18">
        <v>42.026890727900003</v>
      </c>
      <c r="AP5" s="21" t="s">
        <v>92</v>
      </c>
    </row>
    <row r="6" spans="1:42" x14ac:dyDescent="0.25">
      <c r="A6" s="15">
        <v>4</v>
      </c>
      <c r="B6" s="15">
        <v>5</v>
      </c>
      <c r="C6" s="23" t="s">
        <v>102</v>
      </c>
      <c r="D6" s="15" t="s">
        <v>103</v>
      </c>
      <c r="E6" s="187"/>
      <c r="F6" s="180"/>
      <c r="G6" s="16" t="s">
        <v>104</v>
      </c>
      <c r="H6" s="15" t="s">
        <v>105</v>
      </c>
      <c r="I6" s="16" t="s">
        <v>106</v>
      </c>
      <c r="J6" s="16" t="s">
        <v>53</v>
      </c>
      <c r="K6" s="16" t="s">
        <v>107</v>
      </c>
      <c r="L6" s="15">
        <v>20200201</v>
      </c>
      <c r="M6" s="16" t="s">
        <v>108</v>
      </c>
      <c r="N6" s="15" t="s">
        <v>109</v>
      </c>
      <c r="O6" s="15" t="s">
        <v>53</v>
      </c>
      <c r="P6" s="15" t="s">
        <v>110</v>
      </c>
      <c r="Q6" s="15" t="s">
        <v>111</v>
      </c>
      <c r="R6" s="15" t="s">
        <v>59</v>
      </c>
      <c r="S6" s="15"/>
      <c r="T6" s="16" t="s">
        <v>59</v>
      </c>
      <c r="U6" s="15" t="s">
        <v>53</v>
      </c>
      <c r="V6" s="15">
        <v>9100</v>
      </c>
      <c r="W6" s="15" t="s">
        <v>62</v>
      </c>
      <c r="X6" s="17">
        <f>V6*0.0007457</f>
        <v>6.7858700000000001</v>
      </c>
      <c r="Y6" s="18"/>
      <c r="Z6" s="18"/>
      <c r="AA6" s="19"/>
      <c r="AB6" s="15">
        <v>1</v>
      </c>
      <c r="AC6" s="15" t="s">
        <v>112</v>
      </c>
      <c r="AD6" s="16" t="s">
        <v>59</v>
      </c>
      <c r="AE6" s="16"/>
      <c r="AF6" s="16" t="str" cm="1">
        <f t="array" ref="AF6">_xlfn.IFS(ISTEXT(#REF!),#REF!,ISTEXT(#REF!),#REF!, TRUE, AG6)</f>
        <v>ANR PIPELINE COMPANY, BROWNSVILLE</v>
      </c>
      <c r="AG6" s="16" t="s">
        <v>113</v>
      </c>
      <c r="AH6" s="20">
        <v>4</v>
      </c>
      <c r="AI6" s="15" t="s">
        <v>114</v>
      </c>
      <c r="AJ6" s="18" t="s">
        <v>115</v>
      </c>
      <c r="AK6" s="16" t="s">
        <v>116</v>
      </c>
      <c r="AL6" s="15" t="s">
        <v>117</v>
      </c>
      <c r="AM6" s="20" t="s">
        <v>118</v>
      </c>
      <c r="AN6" s="18">
        <v>-89.290005695399998</v>
      </c>
      <c r="AO6" s="18">
        <v>35.450006584999997</v>
      </c>
      <c r="AP6" s="21" t="s">
        <v>119</v>
      </c>
    </row>
    <row r="7" spans="1:42" x14ac:dyDescent="0.25">
      <c r="A7" s="15">
        <v>4</v>
      </c>
      <c r="B7" s="15">
        <v>6</v>
      </c>
      <c r="C7" s="23" t="s">
        <v>102</v>
      </c>
      <c r="D7" s="15" t="s">
        <v>120</v>
      </c>
      <c r="E7" s="187"/>
      <c r="F7" s="180"/>
      <c r="G7" s="16" t="s">
        <v>121</v>
      </c>
      <c r="H7" s="15" t="s">
        <v>120</v>
      </c>
      <c r="I7" s="16" t="s">
        <v>122</v>
      </c>
      <c r="J7" s="16" t="s">
        <v>53</v>
      </c>
      <c r="K7" s="16" t="s">
        <v>107</v>
      </c>
      <c r="L7" s="23">
        <v>20200201</v>
      </c>
      <c r="M7" s="16" t="s">
        <v>108</v>
      </c>
      <c r="N7" s="15" t="s">
        <v>109</v>
      </c>
      <c r="O7" s="15" t="s">
        <v>53</v>
      </c>
      <c r="P7" s="15" t="s">
        <v>57</v>
      </c>
      <c r="Q7" s="15" t="s">
        <v>123</v>
      </c>
      <c r="R7" s="15" t="s">
        <v>124</v>
      </c>
      <c r="S7" s="15"/>
      <c r="T7" s="16" t="s">
        <v>59</v>
      </c>
      <c r="U7" s="15" t="s">
        <v>53</v>
      </c>
      <c r="V7" s="15">
        <v>15437</v>
      </c>
      <c r="W7" s="15" t="s">
        <v>62</v>
      </c>
      <c r="X7" s="17">
        <f>V7*0.0007457</f>
        <v>11.511370899999999</v>
      </c>
      <c r="Y7" s="18">
        <v>10800</v>
      </c>
      <c r="Z7" s="18" t="s">
        <v>62</v>
      </c>
      <c r="AA7" s="24">
        <v>42461</v>
      </c>
      <c r="AB7" s="15">
        <v>1</v>
      </c>
      <c r="AC7" s="15" t="s">
        <v>101</v>
      </c>
      <c r="AD7" s="16" t="s">
        <v>59</v>
      </c>
      <c r="AE7" s="16"/>
      <c r="AF7" s="16" t="str" cm="1">
        <f t="array" ref="AF7">_xlfn.IFS(ISTEXT(#REF!),#REF!,ISTEXT(#REF!),#REF!, TRUE, AG7)</f>
        <v>ANR PIPELINE COMPANY, BROWNSVILLE</v>
      </c>
      <c r="AG7" s="16" t="s">
        <v>113</v>
      </c>
      <c r="AH7" s="20">
        <v>4</v>
      </c>
      <c r="AI7" s="15" t="s">
        <v>114</v>
      </c>
      <c r="AJ7" s="18" t="s">
        <v>115</v>
      </c>
      <c r="AK7" s="16" t="s">
        <v>116</v>
      </c>
      <c r="AL7" s="15" t="s">
        <v>117</v>
      </c>
      <c r="AM7" s="20" t="s">
        <v>118</v>
      </c>
      <c r="AN7" s="18">
        <v>-89.284549999999996</v>
      </c>
      <c r="AO7" s="18">
        <v>35.446190000000001</v>
      </c>
      <c r="AP7" s="21" t="s">
        <v>119</v>
      </c>
    </row>
    <row r="8" spans="1:42" x14ac:dyDescent="0.25">
      <c r="A8" s="15">
        <v>5</v>
      </c>
      <c r="B8" s="15">
        <v>7</v>
      </c>
      <c r="C8" s="23" t="s">
        <v>125</v>
      </c>
      <c r="D8" s="15" t="s">
        <v>126</v>
      </c>
      <c r="E8" s="187"/>
      <c r="F8" s="180"/>
      <c r="G8" s="16" t="s">
        <v>127</v>
      </c>
      <c r="H8" s="15" t="s">
        <v>128</v>
      </c>
      <c r="I8" s="16" t="s">
        <v>129</v>
      </c>
      <c r="J8" s="16" t="s">
        <v>53</v>
      </c>
      <c r="K8" s="16" t="s">
        <v>107</v>
      </c>
      <c r="L8" s="15">
        <v>20200201</v>
      </c>
      <c r="M8" s="16" t="s">
        <v>108</v>
      </c>
      <c r="N8" s="15" t="s">
        <v>109</v>
      </c>
      <c r="O8" s="15" t="s">
        <v>53</v>
      </c>
      <c r="P8" s="15" t="s">
        <v>59</v>
      </c>
      <c r="Q8" s="15" t="s">
        <v>59</v>
      </c>
      <c r="R8" s="15" t="s">
        <v>59</v>
      </c>
      <c r="S8" s="15" t="s">
        <v>100</v>
      </c>
      <c r="T8" s="16" t="s">
        <v>130</v>
      </c>
      <c r="U8" s="15" t="s">
        <v>53</v>
      </c>
      <c r="V8" s="15">
        <v>5500</v>
      </c>
      <c r="W8" s="15" t="s">
        <v>62</v>
      </c>
      <c r="X8" s="17">
        <f>V8*0.0007457</f>
        <v>4.1013500000000001</v>
      </c>
      <c r="Y8" s="18">
        <v>47</v>
      </c>
      <c r="Z8" s="18" t="s">
        <v>131</v>
      </c>
      <c r="AA8" s="24">
        <v>33939</v>
      </c>
      <c r="AB8" s="15">
        <v>1</v>
      </c>
      <c r="AC8" s="15" t="s">
        <v>63</v>
      </c>
      <c r="AD8" s="16" t="s">
        <v>132</v>
      </c>
      <c r="AE8" s="16"/>
      <c r="AF8" s="16" t="str" cm="1">
        <f t="array" ref="AF8">_xlfn.IFS(ISTEXT(#REF!),#REF!,ISTEXT(#REF!),#REF!, TRUE, AG8)</f>
        <v>ANR Pipeline Co</v>
      </c>
      <c r="AG8" s="16" t="s">
        <v>133</v>
      </c>
      <c r="AH8" s="20">
        <v>5</v>
      </c>
      <c r="AI8" s="15" t="s">
        <v>134</v>
      </c>
      <c r="AJ8" s="18" t="s">
        <v>135</v>
      </c>
      <c r="AK8" s="16" t="s">
        <v>136</v>
      </c>
      <c r="AL8" s="15" t="s">
        <v>137</v>
      </c>
      <c r="AM8" s="20" t="s">
        <v>138</v>
      </c>
      <c r="AN8" s="18">
        <v>-88.495106045900002</v>
      </c>
      <c r="AO8" s="18">
        <v>42.288607873899998</v>
      </c>
      <c r="AP8" s="21" t="s">
        <v>139</v>
      </c>
    </row>
    <row r="9" spans="1:42" x14ac:dyDescent="0.25">
      <c r="A9" s="15">
        <v>5</v>
      </c>
      <c r="B9" s="15">
        <v>8</v>
      </c>
      <c r="C9" s="23" t="s">
        <v>125</v>
      </c>
      <c r="D9" s="15" t="s">
        <v>140</v>
      </c>
      <c r="E9" s="187"/>
      <c r="F9" s="180"/>
      <c r="G9" s="16" t="s">
        <v>141</v>
      </c>
      <c r="H9" s="15" t="s">
        <v>142</v>
      </c>
      <c r="I9" s="16" t="s">
        <v>129</v>
      </c>
      <c r="J9" s="16" t="s">
        <v>53</v>
      </c>
      <c r="K9" s="16" t="s">
        <v>107</v>
      </c>
      <c r="L9" s="15">
        <v>20200201</v>
      </c>
      <c r="M9" s="16" t="s">
        <v>108</v>
      </c>
      <c r="N9" s="15" t="s">
        <v>109</v>
      </c>
      <c r="O9" s="15" t="s">
        <v>53</v>
      </c>
      <c r="P9" s="15" t="s">
        <v>59</v>
      </c>
      <c r="Q9" s="15" t="s">
        <v>59</v>
      </c>
      <c r="R9" s="15" t="s">
        <v>59</v>
      </c>
      <c r="S9" s="15" t="s">
        <v>100</v>
      </c>
      <c r="T9" s="16" t="s">
        <v>130</v>
      </c>
      <c r="U9" s="15" t="s">
        <v>53</v>
      </c>
      <c r="V9" s="15">
        <v>15927</v>
      </c>
      <c r="W9" s="15" t="s">
        <v>62</v>
      </c>
      <c r="X9" s="17">
        <f>V9*0.0007457</f>
        <v>11.8767639</v>
      </c>
      <c r="Y9" s="18">
        <v>140</v>
      </c>
      <c r="Z9" s="18" t="s">
        <v>131</v>
      </c>
      <c r="AA9" s="24">
        <v>36465</v>
      </c>
      <c r="AB9" s="15">
        <v>1</v>
      </c>
      <c r="AC9" s="15" t="s">
        <v>63</v>
      </c>
      <c r="AD9" s="16" t="s">
        <v>143</v>
      </c>
      <c r="AE9" s="16"/>
      <c r="AF9" s="16" t="str" cm="1">
        <f t="array" ref="AF9">_xlfn.IFS(ISTEXT(#REF!),#REF!,ISTEXT(#REF!),#REF!, TRUE, AG9)</f>
        <v>ANR Pipeline Co</v>
      </c>
      <c r="AG9" s="16" t="s">
        <v>133</v>
      </c>
      <c r="AH9" s="20">
        <v>5</v>
      </c>
      <c r="AI9" s="15" t="s">
        <v>134</v>
      </c>
      <c r="AJ9" s="18" t="s">
        <v>135</v>
      </c>
      <c r="AK9" s="16" t="s">
        <v>136</v>
      </c>
      <c r="AL9" s="15" t="s">
        <v>137</v>
      </c>
      <c r="AM9" s="20" t="s">
        <v>138</v>
      </c>
      <c r="AN9" s="18">
        <v>-88.494106045300001</v>
      </c>
      <c r="AO9" s="18">
        <v>42.287907873899997</v>
      </c>
      <c r="AP9" s="21" t="s">
        <v>139</v>
      </c>
    </row>
    <row r="10" spans="1:42" x14ac:dyDescent="0.25">
      <c r="A10" s="15">
        <v>5</v>
      </c>
      <c r="B10" s="15">
        <v>9</v>
      </c>
      <c r="C10" s="23" t="s">
        <v>125</v>
      </c>
      <c r="D10" s="15" t="s">
        <v>144</v>
      </c>
      <c r="E10" s="187"/>
      <c r="F10" s="180"/>
      <c r="G10" s="16" t="s">
        <v>145</v>
      </c>
      <c r="H10" s="15" t="s">
        <v>146</v>
      </c>
      <c r="I10" s="16" t="s">
        <v>129</v>
      </c>
      <c r="J10" s="16" t="s">
        <v>53</v>
      </c>
      <c r="K10" s="16" t="s">
        <v>107</v>
      </c>
      <c r="L10" s="15">
        <v>20200201</v>
      </c>
      <c r="M10" s="16" t="s">
        <v>108</v>
      </c>
      <c r="N10" s="15" t="s">
        <v>109</v>
      </c>
      <c r="O10" s="15" t="s">
        <v>53</v>
      </c>
      <c r="P10" s="15" t="s">
        <v>59</v>
      </c>
      <c r="Q10" s="15" t="s">
        <v>59</v>
      </c>
      <c r="R10" s="15" t="s">
        <v>59</v>
      </c>
      <c r="S10" s="15" t="s">
        <v>100</v>
      </c>
      <c r="T10" s="16" t="s">
        <v>130</v>
      </c>
      <c r="U10" s="15" t="s">
        <v>53</v>
      </c>
      <c r="V10" s="15">
        <v>15927</v>
      </c>
      <c r="W10" s="15" t="s">
        <v>62</v>
      </c>
      <c r="X10" s="17">
        <f>V10*0.0007457</f>
        <v>11.8767639</v>
      </c>
      <c r="Y10" s="18">
        <v>140</v>
      </c>
      <c r="Z10" s="18" t="s">
        <v>131</v>
      </c>
      <c r="AA10" s="24">
        <v>36465</v>
      </c>
      <c r="AB10" s="15">
        <v>1</v>
      </c>
      <c r="AC10" s="15" t="s">
        <v>63</v>
      </c>
      <c r="AD10" s="16" t="s">
        <v>143</v>
      </c>
      <c r="AE10" s="16"/>
      <c r="AF10" s="16" t="str" cm="1">
        <f t="array" ref="AF10">_xlfn.IFS(ISTEXT(#REF!),#REF!,ISTEXT(#REF!),#REF!, TRUE, AG10)</f>
        <v>ANR Pipeline Co</v>
      </c>
      <c r="AG10" s="16" t="s">
        <v>133</v>
      </c>
      <c r="AH10" s="20">
        <v>5</v>
      </c>
      <c r="AI10" s="15" t="s">
        <v>134</v>
      </c>
      <c r="AJ10" s="18" t="s">
        <v>135</v>
      </c>
      <c r="AK10" s="16" t="s">
        <v>136</v>
      </c>
      <c r="AL10" s="15" t="s">
        <v>137</v>
      </c>
      <c r="AM10" s="20" t="s">
        <v>138</v>
      </c>
      <c r="AN10" s="18">
        <v>-88.494506045899996</v>
      </c>
      <c r="AO10" s="18">
        <v>42.287907873899997</v>
      </c>
      <c r="AP10" s="21" t="s">
        <v>139</v>
      </c>
    </row>
    <row r="11" spans="1:42" x14ac:dyDescent="0.25">
      <c r="A11" s="173">
        <v>9</v>
      </c>
      <c r="B11" s="15">
        <v>10</v>
      </c>
      <c r="C11" s="23" t="s">
        <v>147</v>
      </c>
      <c r="D11" s="15" t="s">
        <v>148</v>
      </c>
      <c r="E11" s="187"/>
      <c r="F11" s="180"/>
      <c r="G11" s="16" t="s">
        <v>149</v>
      </c>
      <c r="H11" s="15" t="s">
        <v>150</v>
      </c>
      <c r="I11" s="16" t="s">
        <v>59</v>
      </c>
      <c r="J11" s="16" t="s">
        <v>53</v>
      </c>
      <c r="K11" s="174" t="s">
        <v>151</v>
      </c>
      <c r="L11" s="15">
        <v>20200201</v>
      </c>
      <c r="M11" s="16" t="s">
        <v>108</v>
      </c>
      <c r="N11" s="15" t="s">
        <v>109</v>
      </c>
      <c r="O11" s="15" t="s">
        <v>53</v>
      </c>
      <c r="P11" s="15" t="s">
        <v>57</v>
      </c>
      <c r="Q11" s="15" t="s">
        <v>152</v>
      </c>
      <c r="R11" s="15" t="s">
        <v>59</v>
      </c>
      <c r="S11" s="15"/>
      <c r="T11" s="16" t="s">
        <v>59</v>
      </c>
      <c r="U11" s="15"/>
      <c r="V11" s="15"/>
      <c r="W11" s="15" t="s">
        <v>59</v>
      </c>
      <c r="X11" s="17">
        <f>Y11*Sheet1!$B$4*Sheet1!$B$3</f>
        <v>4.3389013499999995</v>
      </c>
      <c r="Y11" s="18">
        <v>42.3</v>
      </c>
      <c r="Z11" s="18" t="s">
        <v>131</v>
      </c>
      <c r="AA11" s="19"/>
      <c r="AB11" s="15">
        <v>1</v>
      </c>
      <c r="AC11" s="15" t="s">
        <v>63</v>
      </c>
      <c r="AD11" s="16" t="s">
        <v>153</v>
      </c>
      <c r="AE11" s="16"/>
      <c r="AF11" s="16" t="str" cm="1">
        <f t="array" ref="AF11">_xlfn.IFS(ISTEXT(#REF!),#REF!,ISTEXT(#REF!),#REF!, TRUE, AG11)</f>
        <v>ARMSTRONG GAS PLANT</v>
      </c>
      <c r="AG11" s="16" t="s">
        <v>154</v>
      </c>
      <c r="AH11" s="20">
        <v>6</v>
      </c>
      <c r="AI11" s="15" t="s">
        <v>155</v>
      </c>
      <c r="AJ11" s="18" t="s">
        <v>156</v>
      </c>
      <c r="AK11" s="16" t="s">
        <v>157</v>
      </c>
      <c r="AL11" s="15" t="s">
        <v>158</v>
      </c>
      <c r="AM11" s="20" t="s">
        <v>159</v>
      </c>
      <c r="AN11" s="18">
        <v>-97.038443433300003</v>
      </c>
      <c r="AO11" s="18">
        <v>29.133226843599999</v>
      </c>
      <c r="AP11" s="21" t="s">
        <v>119</v>
      </c>
    </row>
    <row r="12" spans="1:42" x14ac:dyDescent="0.25">
      <c r="A12" s="173">
        <v>9</v>
      </c>
      <c r="B12" s="15">
        <v>11</v>
      </c>
      <c r="C12" s="23" t="s">
        <v>147</v>
      </c>
      <c r="D12" s="15" t="s">
        <v>160</v>
      </c>
      <c r="E12" s="187"/>
      <c r="F12" s="180"/>
      <c r="G12" s="16" t="s">
        <v>161</v>
      </c>
      <c r="H12" s="15" t="s">
        <v>162</v>
      </c>
      <c r="I12" s="16" t="s">
        <v>59</v>
      </c>
      <c r="J12" s="16" t="s">
        <v>53</v>
      </c>
      <c r="K12" s="174" t="s">
        <v>151</v>
      </c>
      <c r="L12" s="15">
        <v>20200201</v>
      </c>
      <c r="M12" s="16" t="s">
        <v>108</v>
      </c>
      <c r="N12" s="15" t="s">
        <v>109</v>
      </c>
      <c r="O12" s="15" t="s">
        <v>53</v>
      </c>
      <c r="P12" s="15" t="s">
        <v>57</v>
      </c>
      <c r="Q12" s="15" t="s">
        <v>152</v>
      </c>
      <c r="R12" s="15" t="s">
        <v>59</v>
      </c>
      <c r="S12" s="15"/>
      <c r="T12" s="16" t="s">
        <v>59</v>
      </c>
      <c r="U12" s="15"/>
      <c r="V12" s="15"/>
      <c r="W12" s="15" t="s">
        <v>59</v>
      </c>
      <c r="X12" s="17">
        <f>Y12*Sheet1!$B$4*Sheet1!$B$3</f>
        <v>4.3389013499999995</v>
      </c>
      <c r="Y12" s="18">
        <v>42.3</v>
      </c>
      <c r="Z12" s="18" t="s">
        <v>131</v>
      </c>
      <c r="AA12" s="19"/>
      <c r="AB12" s="15">
        <v>1</v>
      </c>
      <c r="AC12" s="15" t="s">
        <v>63</v>
      </c>
      <c r="AD12" s="16" t="s">
        <v>153</v>
      </c>
      <c r="AE12" s="16"/>
      <c r="AF12" s="16" t="str" cm="1">
        <f t="array" ref="AF12">_xlfn.IFS(ISTEXT(#REF!),#REF!,ISTEXT(#REF!),#REF!, TRUE, AG12)</f>
        <v>ARMSTRONG GAS PLANT</v>
      </c>
      <c r="AG12" s="16" t="s">
        <v>154</v>
      </c>
      <c r="AH12" s="20">
        <v>6</v>
      </c>
      <c r="AI12" s="15" t="s">
        <v>155</v>
      </c>
      <c r="AJ12" s="18" t="s">
        <v>156</v>
      </c>
      <c r="AK12" s="16" t="s">
        <v>157</v>
      </c>
      <c r="AL12" s="15" t="s">
        <v>158</v>
      </c>
      <c r="AM12" s="20" t="s">
        <v>159</v>
      </c>
      <c r="AN12" s="18">
        <v>-97.038552238500003</v>
      </c>
      <c r="AO12" s="18">
        <v>29.1331768991</v>
      </c>
      <c r="AP12" s="21" t="s">
        <v>119</v>
      </c>
    </row>
    <row r="13" spans="1:42" x14ac:dyDescent="0.25">
      <c r="A13" s="173">
        <v>9</v>
      </c>
      <c r="B13" s="15">
        <v>12</v>
      </c>
      <c r="C13" s="23" t="s">
        <v>147</v>
      </c>
      <c r="D13" s="15" t="s">
        <v>163</v>
      </c>
      <c r="E13" s="187"/>
      <c r="F13" s="180"/>
      <c r="G13" s="16" t="s">
        <v>164</v>
      </c>
      <c r="H13" s="15" t="s">
        <v>165</v>
      </c>
      <c r="I13" s="16" t="s">
        <v>59</v>
      </c>
      <c r="J13" s="16" t="s">
        <v>53</v>
      </c>
      <c r="K13" s="174" t="s">
        <v>151</v>
      </c>
      <c r="L13" s="15">
        <v>20200201</v>
      </c>
      <c r="M13" s="16" t="s">
        <v>108</v>
      </c>
      <c r="N13" s="15" t="s">
        <v>109</v>
      </c>
      <c r="O13" s="15" t="s">
        <v>53</v>
      </c>
      <c r="P13" s="15" t="s">
        <v>57</v>
      </c>
      <c r="Q13" s="15" t="s">
        <v>152</v>
      </c>
      <c r="R13" s="15" t="s">
        <v>59</v>
      </c>
      <c r="S13" s="15"/>
      <c r="T13" s="16" t="s">
        <v>59</v>
      </c>
      <c r="U13" s="15"/>
      <c r="V13" s="15"/>
      <c r="W13" s="15" t="s">
        <v>59</v>
      </c>
      <c r="X13" s="17">
        <f>Y13*Sheet1!$B$4*Sheet1!$B$3</f>
        <v>4.3389013499999995</v>
      </c>
      <c r="Y13" s="18">
        <v>42.3</v>
      </c>
      <c r="Z13" s="18" t="s">
        <v>131</v>
      </c>
      <c r="AA13" s="19"/>
      <c r="AB13" s="15">
        <v>1</v>
      </c>
      <c r="AC13" s="15" t="s">
        <v>63</v>
      </c>
      <c r="AD13" s="16" t="s">
        <v>153</v>
      </c>
      <c r="AE13" s="16"/>
      <c r="AF13" s="16" t="str" cm="1">
        <f t="array" ref="AF13">_xlfn.IFS(ISTEXT(#REF!),#REF!,ISTEXT(#REF!),#REF!, TRUE, AG13)</f>
        <v>ARMSTRONG GAS PLANT</v>
      </c>
      <c r="AG13" s="16" t="s">
        <v>154</v>
      </c>
      <c r="AH13" s="20">
        <v>6</v>
      </c>
      <c r="AI13" s="15" t="s">
        <v>155</v>
      </c>
      <c r="AJ13" s="18" t="s">
        <v>156</v>
      </c>
      <c r="AK13" s="16" t="s">
        <v>157</v>
      </c>
      <c r="AL13" s="15" t="s">
        <v>158</v>
      </c>
      <c r="AM13" s="20" t="s">
        <v>159</v>
      </c>
      <c r="AN13" s="18">
        <v>-97.038962967100005</v>
      </c>
      <c r="AO13" s="18">
        <v>29.1338967278</v>
      </c>
      <c r="AP13" s="21" t="s">
        <v>119</v>
      </c>
    </row>
    <row r="14" spans="1:42" x14ac:dyDescent="0.25">
      <c r="A14" s="173">
        <v>9</v>
      </c>
      <c r="B14" s="15">
        <v>13</v>
      </c>
      <c r="C14" s="23" t="s">
        <v>147</v>
      </c>
      <c r="D14" s="15" t="s">
        <v>166</v>
      </c>
      <c r="E14" s="187"/>
      <c r="F14" s="180"/>
      <c r="G14" s="16" t="s">
        <v>167</v>
      </c>
      <c r="H14" s="15" t="s">
        <v>168</v>
      </c>
      <c r="I14" s="16" t="s">
        <v>59</v>
      </c>
      <c r="J14" s="16" t="s">
        <v>53</v>
      </c>
      <c r="K14" s="174" t="s">
        <v>151</v>
      </c>
      <c r="L14" s="15">
        <v>20200201</v>
      </c>
      <c r="M14" s="16" t="s">
        <v>108</v>
      </c>
      <c r="N14" s="15" t="s">
        <v>109</v>
      </c>
      <c r="O14" s="15" t="s">
        <v>53</v>
      </c>
      <c r="P14" s="15" t="s">
        <v>57</v>
      </c>
      <c r="Q14" s="15" t="s">
        <v>152</v>
      </c>
      <c r="R14" s="15" t="s">
        <v>59</v>
      </c>
      <c r="S14" s="15"/>
      <c r="T14" s="16" t="s">
        <v>59</v>
      </c>
      <c r="U14" s="15"/>
      <c r="V14" s="15"/>
      <c r="W14" s="15" t="s">
        <v>59</v>
      </c>
      <c r="X14" s="17">
        <f>Y14*Sheet1!$B$4*Sheet1!$B$3</f>
        <v>4.3389013499999995</v>
      </c>
      <c r="Y14" s="18">
        <v>42.3</v>
      </c>
      <c r="Z14" s="18" t="s">
        <v>131</v>
      </c>
      <c r="AA14" s="19"/>
      <c r="AB14" s="15">
        <v>1</v>
      </c>
      <c r="AC14" s="15" t="s">
        <v>63</v>
      </c>
      <c r="AD14" s="16" t="s">
        <v>153</v>
      </c>
      <c r="AE14" s="16"/>
      <c r="AF14" s="16" t="str" cm="1">
        <f t="array" ref="AF14">_xlfn.IFS(ISTEXT(#REF!),#REF!,ISTEXT(#REF!),#REF!, TRUE, AG14)</f>
        <v>ARMSTRONG GAS PLANT</v>
      </c>
      <c r="AG14" s="16" t="s">
        <v>154</v>
      </c>
      <c r="AH14" s="20">
        <v>6</v>
      </c>
      <c r="AI14" s="15" t="s">
        <v>155</v>
      </c>
      <c r="AJ14" s="18" t="s">
        <v>156</v>
      </c>
      <c r="AK14" s="16" t="s">
        <v>157</v>
      </c>
      <c r="AL14" s="15" t="s">
        <v>158</v>
      </c>
      <c r="AM14" s="20" t="s">
        <v>159</v>
      </c>
      <c r="AN14" s="18">
        <v>-97.038389789199996</v>
      </c>
      <c r="AO14" s="18">
        <v>29.133289357500001</v>
      </c>
      <c r="AP14" s="21" t="s">
        <v>119</v>
      </c>
    </row>
    <row r="15" spans="1:42" x14ac:dyDescent="0.25">
      <c r="A15" s="173">
        <v>9</v>
      </c>
      <c r="B15" s="15">
        <v>14</v>
      </c>
      <c r="C15" s="23" t="s">
        <v>147</v>
      </c>
      <c r="D15" s="15" t="s">
        <v>169</v>
      </c>
      <c r="E15" s="187"/>
      <c r="F15" s="180"/>
      <c r="G15" s="16" t="s">
        <v>170</v>
      </c>
      <c r="H15" s="15" t="s">
        <v>171</v>
      </c>
      <c r="I15" s="16" t="s">
        <v>59</v>
      </c>
      <c r="J15" s="16" t="s">
        <v>53</v>
      </c>
      <c r="K15" s="174" t="s">
        <v>151</v>
      </c>
      <c r="L15" s="15">
        <v>20200201</v>
      </c>
      <c r="M15" s="16" t="s">
        <v>108</v>
      </c>
      <c r="N15" s="15" t="s">
        <v>109</v>
      </c>
      <c r="O15" s="15" t="s">
        <v>53</v>
      </c>
      <c r="P15" s="15" t="s">
        <v>57</v>
      </c>
      <c r="Q15" s="15" t="s">
        <v>172</v>
      </c>
      <c r="R15" s="15" t="s">
        <v>59</v>
      </c>
      <c r="S15" s="15" t="s">
        <v>53</v>
      </c>
      <c r="T15" s="16" t="s">
        <v>59</v>
      </c>
      <c r="U15" s="15"/>
      <c r="V15" s="15"/>
      <c r="W15" s="15" t="s">
        <v>59</v>
      </c>
      <c r="X15" s="17">
        <f>Y15*Sheet1!$B$4*Sheet1!$B$3</f>
        <v>0.9744577499999999</v>
      </c>
      <c r="Y15" s="18">
        <v>9.5</v>
      </c>
      <c r="Z15" s="18" t="s">
        <v>131</v>
      </c>
      <c r="AA15" s="19"/>
      <c r="AB15" s="15">
        <v>1</v>
      </c>
      <c r="AC15" s="15" t="s">
        <v>63</v>
      </c>
      <c r="AD15" s="16" t="s">
        <v>153</v>
      </c>
      <c r="AE15" s="16"/>
      <c r="AF15" s="16" t="str" cm="1">
        <f t="array" ref="AF15">_xlfn.IFS(ISTEXT(#REF!),#REF!,ISTEXT(#REF!),#REF!, TRUE, AG15)</f>
        <v>ARMSTRONG GAS PLANT</v>
      </c>
      <c r="AG15" s="16" t="s">
        <v>154</v>
      </c>
      <c r="AH15" s="20">
        <v>6</v>
      </c>
      <c r="AI15" s="15" t="s">
        <v>155</v>
      </c>
      <c r="AJ15" s="18" t="s">
        <v>156</v>
      </c>
      <c r="AK15" s="16" t="s">
        <v>157</v>
      </c>
      <c r="AL15" s="15" t="s">
        <v>158</v>
      </c>
      <c r="AM15" s="20" t="s">
        <v>159</v>
      </c>
      <c r="AN15" s="18">
        <v>-97.039041102499993</v>
      </c>
      <c r="AO15" s="18">
        <v>29.133948671900001</v>
      </c>
      <c r="AP15" s="21" t="s">
        <v>173</v>
      </c>
    </row>
    <row r="16" spans="1:42" x14ac:dyDescent="0.25">
      <c r="A16" s="15">
        <v>10</v>
      </c>
      <c r="B16" s="15">
        <v>15</v>
      </c>
      <c r="C16" s="23" t="s">
        <v>174</v>
      </c>
      <c r="D16" s="15" t="s">
        <v>175</v>
      </c>
      <c r="E16" s="187">
        <v>688</v>
      </c>
      <c r="F16" s="195" t="s">
        <v>176</v>
      </c>
      <c r="G16" s="16" t="s">
        <v>177</v>
      </c>
      <c r="H16" s="15" t="s">
        <v>178</v>
      </c>
      <c r="I16" s="16" t="s">
        <v>179</v>
      </c>
      <c r="J16" s="16" t="s">
        <v>53</v>
      </c>
      <c r="K16" s="16" t="s">
        <v>81</v>
      </c>
      <c r="L16" s="15" t="s">
        <v>180</v>
      </c>
      <c r="M16" s="16" t="s">
        <v>181</v>
      </c>
      <c r="N16" s="15" t="s">
        <v>182</v>
      </c>
      <c r="O16" s="15" t="s">
        <v>100</v>
      </c>
      <c r="P16" s="15" t="s">
        <v>110</v>
      </c>
      <c r="Q16" s="15" t="s">
        <v>183</v>
      </c>
      <c r="R16" s="15" t="s">
        <v>124</v>
      </c>
      <c r="S16" s="15"/>
      <c r="T16" s="16" t="s">
        <v>184</v>
      </c>
      <c r="U16" s="15" t="s">
        <v>100</v>
      </c>
      <c r="V16" s="15">
        <v>50</v>
      </c>
      <c r="W16" s="15" t="s">
        <v>185</v>
      </c>
      <c r="X16" s="17">
        <f>V16</f>
        <v>50</v>
      </c>
      <c r="Y16" s="18">
        <v>445</v>
      </c>
      <c r="Z16" s="18" t="s">
        <v>131</v>
      </c>
      <c r="AA16" s="24">
        <v>38564</v>
      </c>
      <c r="AB16" s="15">
        <v>1</v>
      </c>
      <c r="AC16" s="15" t="s">
        <v>101</v>
      </c>
      <c r="AD16" s="16" t="s">
        <v>186</v>
      </c>
      <c r="AE16" s="16"/>
      <c r="AF16" s="16" t="str" cm="1">
        <f t="array" ref="AF16">_xlfn.IFS(ISTEXT(#REF!),#REF!,ISTEXT(#REF!),#REF!, TRUE, AG16)</f>
        <v>CITY OF TALLAHASSEE</v>
      </c>
      <c r="AG16" s="16" t="s">
        <v>187</v>
      </c>
      <c r="AH16" s="20">
        <v>4</v>
      </c>
      <c r="AI16" s="15" t="s">
        <v>188</v>
      </c>
      <c r="AJ16" s="18" t="s">
        <v>189</v>
      </c>
      <c r="AK16" s="16" t="s">
        <v>190</v>
      </c>
      <c r="AL16" s="15" t="s">
        <v>191</v>
      </c>
      <c r="AM16" s="20" t="s">
        <v>192</v>
      </c>
      <c r="AN16" s="18">
        <v>-84.399504050800005</v>
      </c>
      <c r="AO16" s="18">
        <v>30.452005705200001</v>
      </c>
      <c r="AP16" s="21" t="s">
        <v>193</v>
      </c>
    </row>
    <row r="17" spans="1:42" x14ac:dyDescent="0.25">
      <c r="A17" s="15">
        <v>10</v>
      </c>
      <c r="B17" s="15">
        <v>16</v>
      </c>
      <c r="C17" s="23" t="s">
        <v>174</v>
      </c>
      <c r="D17" s="15" t="s">
        <v>194</v>
      </c>
      <c r="E17" s="187">
        <v>688</v>
      </c>
      <c r="F17" s="195" t="s">
        <v>195</v>
      </c>
      <c r="G17" s="16" t="s">
        <v>196</v>
      </c>
      <c r="H17" s="15" t="s">
        <v>197</v>
      </c>
      <c r="I17" s="16" t="s">
        <v>198</v>
      </c>
      <c r="J17" s="16" t="s">
        <v>53</v>
      </c>
      <c r="K17" s="16" t="s">
        <v>81</v>
      </c>
      <c r="L17" s="15" t="s">
        <v>180</v>
      </c>
      <c r="M17" s="16" t="s">
        <v>181</v>
      </c>
      <c r="N17" s="15" t="s">
        <v>182</v>
      </c>
      <c r="O17" s="15" t="s">
        <v>100</v>
      </c>
      <c r="P17" s="15" t="s">
        <v>110</v>
      </c>
      <c r="Q17" s="15" t="s">
        <v>183</v>
      </c>
      <c r="R17" s="15" t="s">
        <v>124</v>
      </c>
      <c r="S17" s="15"/>
      <c r="T17" s="16" t="s">
        <v>184</v>
      </c>
      <c r="U17" s="15" t="s">
        <v>100</v>
      </c>
      <c r="V17" s="15">
        <v>50</v>
      </c>
      <c r="W17" s="15" t="s">
        <v>185</v>
      </c>
      <c r="X17" s="17">
        <f>V17</f>
        <v>50</v>
      </c>
      <c r="Y17" s="18">
        <v>445</v>
      </c>
      <c r="Z17" s="18" t="s">
        <v>131</v>
      </c>
      <c r="AA17" s="24">
        <v>38564</v>
      </c>
      <c r="AB17" s="15">
        <v>1</v>
      </c>
      <c r="AC17" s="15" t="s">
        <v>101</v>
      </c>
      <c r="AD17" s="16" t="s">
        <v>186</v>
      </c>
      <c r="AE17" s="16"/>
      <c r="AF17" s="16" t="str" cm="1">
        <f t="array" ref="AF17">_xlfn.IFS(ISTEXT(#REF!),#REF!,ISTEXT(#REF!),#REF!, TRUE, AG17)</f>
        <v>CITY OF TALLAHASSEE</v>
      </c>
      <c r="AG17" s="16" t="s">
        <v>187</v>
      </c>
      <c r="AH17" s="20">
        <v>4</v>
      </c>
      <c r="AI17" s="15" t="s">
        <v>188</v>
      </c>
      <c r="AJ17" s="18" t="s">
        <v>189</v>
      </c>
      <c r="AK17" s="16" t="s">
        <v>190</v>
      </c>
      <c r="AL17" s="15" t="s">
        <v>191</v>
      </c>
      <c r="AM17" s="20" t="s">
        <v>192</v>
      </c>
      <c r="AN17" s="18">
        <v>-84.399504050800005</v>
      </c>
      <c r="AO17" s="18">
        <v>30.452005705200001</v>
      </c>
      <c r="AP17" s="21" t="s">
        <v>193</v>
      </c>
    </row>
    <row r="18" spans="1:42" x14ac:dyDescent="0.25">
      <c r="A18" s="15">
        <v>10</v>
      </c>
      <c r="B18" s="15">
        <v>17</v>
      </c>
      <c r="C18" s="23" t="s">
        <v>174</v>
      </c>
      <c r="D18" s="15" t="s">
        <v>199</v>
      </c>
      <c r="E18" s="187">
        <v>688</v>
      </c>
      <c r="F18" s="195" t="s">
        <v>200</v>
      </c>
      <c r="G18" s="16" t="s">
        <v>201</v>
      </c>
      <c r="H18" s="15" t="s">
        <v>202</v>
      </c>
      <c r="I18" s="16" t="s">
        <v>203</v>
      </c>
      <c r="J18" s="16" t="s">
        <v>53</v>
      </c>
      <c r="K18" s="16" t="s">
        <v>81</v>
      </c>
      <c r="L18" s="15" t="s">
        <v>180</v>
      </c>
      <c r="M18" s="16" t="s">
        <v>181</v>
      </c>
      <c r="N18" s="15" t="s">
        <v>182</v>
      </c>
      <c r="O18" s="15" t="s">
        <v>100</v>
      </c>
      <c r="P18" s="15" t="s">
        <v>110</v>
      </c>
      <c r="Q18" s="15" t="s">
        <v>204</v>
      </c>
      <c r="R18" s="15" t="s">
        <v>205</v>
      </c>
      <c r="S18" s="15" t="s">
        <v>206</v>
      </c>
      <c r="T18" s="16" t="s">
        <v>207</v>
      </c>
      <c r="U18" s="15" t="s">
        <v>53</v>
      </c>
      <c r="V18" s="15">
        <v>188</v>
      </c>
      <c r="W18" s="15" t="s">
        <v>185</v>
      </c>
      <c r="X18" s="17">
        <f>V18</f>
        <v>188</v>
      </c>
      <c r="Y18" s="18">
        <v>1900</v>
      </c>
      <c r="Z18" s="18" t="s">
        <v>131</v>
      </c>
      <c r="AA18" s="24">
        <v>39570</v>
      </c>
      <c r="AB18" s="15">
        <v>1</v>
      </c>
      <c r="AC18" s="15" t="s">
        <v>101</v>
      </c>
      <c r="AD18" s="16" t="s">
        <v>186</v>
      </c>
      <c r="AE18" s="16"/>
      <c r="AF18" s="16" t="str" cm="1">
        <f t="array" ref="AF18">_xlfn.IFS(ISTEXT(#REF!),#REF!,ISTEXT(#REF!),#REF!, TRUE, AG18)</f>
        <v>CITY OF TALLAHASSEE</v>
      </c>
      <c r="AG18" s="16" t="s">
        <v>187</v>
      </c>
      <c r="AH18" s="20">
        <v>4</v>
      </c>
      <c r="AI18" s="15" t="s">
        <v>188</v>
      </c>
      <c r="AJ18" s="18" t="s">
        <v>189</v>
      </c>
      <c r="AK18" s="16" t="s">
        <v>190</v>
      </c>
      <c r="AL18" s="15" t="s">
        <v>191</v>
      </c>
      <c r="AM18" s="20" t="s">
        <v>192</v>
      </c>
      <c r="AN18" s="18">
        <v>-84.400004051500005</v>
      </c>
      <c r="AO18" s="18">
        <v>30.452205705499999</v>
      </c>
      <c r="AP18" s="21" t="s">
        <v>208</v>
      </c>
    </row>
    <row r="19" spans="1:42" x14ac:dyDescent="0.25">
      <c r="A19" s="15">
        <v>11</v>
      </c>
      <c r="B19" s="15">
        <v>18</v>
      </c>
      <c r="C19" s="23" t="s">
        <v>209</v>
      </c>
      <c r="D19" s="15" t="s">
        <v>210</v>
      </c>
      <c r="E19" s="187">
        <v>10650</v>
      </c>
      <c r="F19" s="180" t="s">
        <v>211</v>
      </c>
      <c r="G19" s="16" t="s">
        <v>212</v>
      </c>
      <c r="H19" s="15" t="s">
        <v>213</v>
      </c>
      <c r="I19" s="16" t="s">
        <v>214</v>
      </c>
      <c r="J19" s="16" t="s">
        <v>53</v>
      </c>
      <c r="K19" s="16" t="s">
        <v>81</v>
      </c>
      <c r="L19" s="15">
        <v>20100201</v>
      </c>
      <c r="M19" s="16" t="s">
        <v>215</v>
      </c>
      <c r="N19" s="15" t="s">
        <v>109</v>
      </c>
      <c r="O19" s="15" t="s">
        <v>53</v>
      </c>
      <c r="P19" s="15" t="s">
        <v>110</v>
      </c>
      <c r="Q19" s="15" t="s">
        <v>216</v>
      </c>
      <c r="R19" s="15" t="s">
        <v>59</v>
      </c>
      <c r="S19" s="15"/>
      <c r="T19" s="16" t="s">
        <v>217</v>
      </c>
      <c r="U19" s="15" t="s">
        <v>100</v>
      </c>
      <c r="V19" s="15">
        <v>48.5</v>
      </c>
      <c r="W19" s="15" t="s">
        <v>185</v>
      </c>
      <c r="X19" s="17">
        <f>V19</f>
        <v>48.5</v>
      </c>
      <c r="Y19" s="18">
        <v>46</v>
      </c>
      <c r="Z19" s="18" t="s">
        <v>185</v>
      </c>
      <c r="AA19" s="19"/>
      <c r="AB19" s="15">
        <v>1</v>
      </c>
      <c r="AC19" s="15" t="s">
        <v>112</v>
      </c>
      <c r="AD19" s="16" t="s">
        <v>59</v>
      </c>
      <c r="AE19" s="16"/>
      <c r="AF19" s="16" t="str" cm="1">
        <f t="array" ref="AF19">_xlfn.IFS(ISTEXT(#REF!),#REF!,ISTEXT(#REF!),#REF!, TRUE, AG19)</f>
        <v>BADGER CREEK LIMITED</v>
      </c>
      <c r="AG19" s="16" t="s">
        <v>218</v>
      </c>
      <c r="AH19" s="20">
        <v>9</v>
      </c>
      <c r="AI19" s="15" t="s">
        <v>67</v>
      </c>
      <c r="AJ19" s="18" t="s">
        <v>219</v>
      </c>
      <c r="AK19" s="16" t="s">
        <v>220</v>
      </c>
      <c r="AL19" s="15" t="s">
        <v>221</v>
      </c>
      <c r="AM19" s="20" t="s">
        <v>222</v>
      </c>
      <c r="AN19" s="18">
        <v>-119.030196174</v>
      </c>
      <c r="AO19" s="18">
        <v>35.4840424004</v>
      </c>
      <c r="AP19" s="21" t="s">
        <v>119</v>
      </c>
    </row>
    <row r="20" spans="1:42" x14ac:dyDescent="0.25">
      <c r="A20" s="15">
        <v>13</v>
      </c>
      <c r="B20" s="15">
        <v>19</v>
      </c>
      <c r="C20" s="23" t="s">
        <v>223</v>
      </c>
      <c r="D20" s="15" t="s">
        <v>224</v>
      </c>
      <c r="E20" s="187"/>
      <c r="F20" s="180"/>
      <c r="G20" s="16" t="s">
        <v>225</v>
      </c>
      <c r="H20" s="15" t="s">
        <v>226</v>
      </c>
      <c r="I20" s="16" t="s">
        <v>59</v>
      </c>
      <c r="J20" s="16" t="s">
        <v>53</v>
      </c>
      <c r="K20" s="16" t="s">
        <v>227</v>
      </c>
      <c r="L20" s="15" t="s">
        <v>228</v>
      </c>
      <c r="M20" s="16" t="s">
        <v>229</v>
      </c>
      <c r="N20" s="15" t="s">
        <v>109</v>
      </c>
      <c r="O20" s="15" t="s">
        <v>53</v>
      </c>
      <c r="P20" s="15" t="s">
        <v>110</v>
      </c>
      <c r="Q20" s="15" t="s">
        <v>230</v>
      </c>
      <c r="R20" s="15" t="s">
        <v>59</v>
      </c>
      <c r="S20" s="15"/>
      <c r="T20" s="16" t="s">
        <v>59</v>
      </c>
      <c r="U20" s="15"/>
      <c r="V20" s="15"/>
      <c r="W20" s="15" t="s">
        <v>59</v>
      </c>
      <c r="X20" s="17">
        <f>Y20*Sheet1!$B$4*Sheet1!$B$3</f>
        <v>94.881412499999982</v>
      </c>
      <c r="Y20" s="18">
        <v>925</v>
      </c>
      <c r="Z20" s="18" t="s">
        <v>131</v>
      </c>
      <c r="AA20" s="19"/>
      <c r="AB20" s="15">
        <v>1</v>
      </c>
      <c r="AC20" s="15" t="s">
        <v>63</v>
      </c>
      <c r="AD20" s="16" t="s">
        <v>153</v>
      </c>
      <c r="AE20" s="16"/>
      <c r="AF20" s="16" t="str" cm="1">
        <f t="array" ref="AF20">_xlfn.IFS(ISTEXT(#REF!),#REF!,ISTEXT(#REF!),#REF!, TRUE, AG20)</f>
        <v>FREEPORT SITE</v>
      </c>
      <c r="AG20" s="16" t="s">
        <v>231</v>
      </c>
      <c r="AH20" s="20">
        <v>6</v>
      </c>
      <c r="AI20" s="15" t="s">
        <v>155</v>
      </c>
      <c r="AJ20" s="18" t="s">
        <v>232</v>
      </c>
      <c r="AK20" s="16" t="s">
        <v>233</v>
      </c>
      <c r="AL20" s="15" t="s">
        <v>234</v>
      </c>
      <c r="AM20" s="20" t="s">
        <v>235</v>
      </c>
      <c r="AN20" s="18">
        <v>-95.406306980099998</v>
      </c>
      <c r="AO20" s="18">
        <v>29.0029050401</v>
      </c>
      <c r="AP20" s="21" t="s">
        <v>119</v>
      </c>
    </row>
    <row r="21" spans="1:42" x14ac:dyDescent="0.25">
      <c r="A21" s="15">
        <v>16</v>
      </c>
      <c r="B21" s="15">
        <v>20</v>
      </c>
      <c r="C21" s="23" t="s">
        <v>236</v>
      </c>
      <c r="D21" s="15" t="s">
        <v>237</v>
      </c>
      <c r="E21" s="187">
        <v>10649</v>
      </c>
      <c r="F21" s="180" t="s">
        <v>211</v>
      </c>
      <c r="G21" s="16" t="s">
        <v>214</v>
      </c>
      <c r="H21" s="15" t="s">
        <v>238</v>
      </c>
      <c r="I21" s="16" t="s">
        <v>239</v>
      </c>
      <c r="J21" s="16" t="s">
        <v>53</v>
      </c>
      <c r="K21" s="16" t="s">
        <v>81</v>
      </c>
      <c r="L21" s="15">
        <v>20100201</v>
      </c>
      <c r="M21" s="16" t="s">
        <v>215</v>
      </c>
      <c r="N21" s="15" t="s">
        <v>109</v>
      </c>
      <c r="O21" s="15" t="s">
        <v>53</v>
      </c>
      <c r="P21" s="15" t="s">
        <v>110</v>
      </c>
      <c r="Q21" s="15" t="s">
        <v>240</v>
      </c>
      <c r="R21" s="15" t="s">
        <v>59</v>
      </c>
      <c r="S21" s="15"/>
      <c r="T21" s="16" t="s">
        <v>241</v>
      </c>
      <c r="U21" s="15" t="s">
        <v>100</v>
      </c>
      <c r="V21" s="15">
        <v>48</v>
      </c>
      <c r="W21" s="15" t="s">
        <v>185</v>
      </c>
      <c r="X21" s="17">
        <f>V21</f>
        <v>48</v>
      </c>
      <c r="Y21" s="18">
        <v>46</v>
      </c>
      <c r="Z21" s="18" t="s">
        <v>185</v>
      </c>
      <c r="AA21" s="19"/>
      <c r="AB21" s="15">
        <v>1</v>
      </c>
      <c r="AC21" s="15" t="s">
        <v>112</v>
      </c>
      <c r="AD21" s="16" t="s">
        <v>59</v>
      </c>
      <c r="AE21" s="16"/>
      <c r="AF21" s="16" t="str" cm="1">
        <f t="array" ref="AF21">_xlfn.IFS(ISTEXT(#REF!),#REF!,ISTEXT(#REF!),#REF!, TRUE, AG21)</f>
        <v>BEAR MOUNTAIN LIMITED</v>
      </c>
      <c r="AG21" s="16" t="s">
        <v>242</v>
      </c>
      <c r="AH21" s="20">
        <v>9</v>
      </c>
      <c r="AI21" s="15" t="s">
        <v>67</v>
      </c>
      <c r="AJ21" s="18" t="s">
        <v>219</v>
      </c>
      <c r="AK21" s="16" t="s">
        <v>243</v>
      </c>
      <c r="AL21" s="15" t="s">
        <v>221</v>
      </c>
      <c r="AM21" s="20" t="s">
        <v>222</v>
      </c>
      <c r="AN21" s="18">
        <v>-118.926239944</v>
      </c>
      <c r="AO21" s="18">
        <v>35.4189273617</v>
      </c>
      <c r="AP21" s="21" t="s">
        <v>119</v>
      </c>
    </row>
    <row r="22" spans="1:42" x14ac:dyDescent="0.25">
      <c r="A22" s="15">
        <v>22</v>
      </c>
      <c r="B22" s="15">
        <v>21</v>
      </c>
      <c r="C22" s="23" t="s">
        <v>244</v>
      </c>
      <c r="D22" s="15" t="s">
        <v>245</v>
      </c>
      <c r="E22" s="187"/>
      <c r="F22" s="180"/>
      <c r="G22" s="16" t="s">
        <v>246</v>
      </c>
      <c r="H22" s="15" t="s">
        <v>247</v>
      </c>
      <c r="I22" s="16" t="s">
        <v>248</v>
      </c>
      <c r="J22" s="16" t="s">
        <v>53</v>
      </c>
      <c r="K22" s="16" t="s">
        <v>54</v>
      </c>
      <c r="L22" s="15">
        <v>20100801</v>
      </c>
      <c r="M22" s="16" t="s">
        <v>249</v>
      </c>
      <c r="N22" s="123" t="s">
        <v>250</v>
      </c>
      <c r="O22" s="123" t="s">
        <v>100</v>
      </c>
      <c r="P22" s="15" t="s">
        <v>57</v>
      </c>
      <c r="Q22" s="15">
        <v>60</v>
      </c>
      <c r="R22" s="15" t="s">
        <v>251</v>
      </c>
      <c r="S22" s="15" t="s">
        <v>53</v>
      </c>
      <c r="T22" s="16" t="s">
        <v>130</v>
      </c>
      <c r="U22" s="15" t="s">
        <v>53</v>
      </c>
      <c r="V22" s="15">
        <v>75</v>
      </c>
      <c r="W22" s="15" t="s">
        <v>84</v>
      </c>
      <c r="X22" s="86">
        <v>5.2009999999999996</v>
      </c>
      <c r="Y22" s="18">
        <v>59.2</v>
      </c>
      <c r="Z22" s="18" t="s">
        <v>131</v>
      </c>
      <c r="AA22" s="147">
        <v>2009</v>
      </c>
      <c r="AB22" s="15">
        <v>1</v>
      </c>
      <c r="AC22" s="15" t="s">
        <v>101</v>
      </c>
      <c r="AD22" s="16" t="s">
        <v>252</v>
      </c>
      <c r="AE22" s="16"/>
      <c r="AF22" s="16" t="str" cm="1">
        <f t="array" ref="AF22">_xlfn.IFS(ISTEXT(#REF!),#REF!,ISTEXT(#REF!),#REF!, TRUE, AG22)</f>
        <v>BMW MANUFACTURING CO LLC</v>
      </c>
      <c r="AG22" s="16" t="s">
        <v>253</v>
      </c>
      <c r="AH22" s="20">
        <v>4</v>
      </c>
      <c r="AI22" s="15" t="s">
        <v>254</v>
      </c>
      <c r="AJ22" s="18" t="s">
        <v>255</v>
      </c>
      <c r="AK22" s="16" t="s">
        <v>256</v>
      </c>
      <c r="AL22" s="15" t="s">
        <v>257</v>
      </c>
      <c r="AM22" s="20" t="s">
        <v>258</v>
      </c>
      <c r="AN22" s="18">
        <v>-82.178903620699998</v>
      </c>
      <c r="AO22" s="18">
        <v>34.904906763200003</v>
      </c>
      <c r="AP22" s="21" t="s">
        <v>72</v>
      </c>
    </row>
    <row r="23" spans="1:42" x14ac:dyDescent="0.25">
      <c r="A23" s="15">
        <v>22</v>
      </c>
      <c r="B23" s="15">
        <v>22</v>
      </c>
      <c r="C23" s="23" t="s">
        <v>244</v>
      </c>
      <c r="D23" s="15" t="s">
        <v>245</v>
      </c>
      <c r="E23" s="187"/>
      <c r="F23" s="180"/>
      <c r="G23" s="16" t="s">
        <v>259</v>
      </c>
      <c r="H23" s="15" t="s">
        <v>247</v>
      </c>
      <c r="I23" s="16" t="s">
        <v>248</v>
      </c>
      <c r="J23" s="16" t="s">
        <v>53</v>
      </c>
      <c r="K23" s="16" t="s">
        <v>54</v>
      </c>
      <c r="L23" s="15">
        <v>20100801</v>
      </c>
      <c r="M23" s="16" t="s">
        <v>249</v>
      </c>
      <c r="N23" s="123" t="s">
        <v>250</v>
      </c>
      <c r="O23" s="123" t="s">
        <v>100</v>
      </c>
      <c r="P23" s="15" t="s">
        <v>57</v>
      </c>
      <c r="Q23" s="15">
        <v>60</v>
      </c>
      <c r="R23" s="15" t="s">
        <v>251</v>
      </c>
      <c r="S23" s="15" t="s">
        <v>53</v>
      </c>
      <c r="T23" s="16" t="s">
        <v>130</v>
      </c>
      <c r="U23" s="15" t="s">
        <v>53</v>
      </c>
      <c r="V23" s="15">
        <v>75</v>
      </c>
      <c r="W23" s="15" t="s">
        <v>84</v>
      </c>
      <c r="X23" s="86">
        <v>5.5964</v>
      </c>
      <c r="Y23" s="18">
        <v>59.2</v>
      </c>
      <c r="Z23" s="18" t="s">
        <v>131</v>
      </c>
      <c r="AA23" s="147">
        <v>2009</v>
      </c>
      <c r="AB23" s="15">
        <v>1</v>
      </c>
      <c r="AC23" s="15" t="s">
        <v>101</v>
      </c>
      <c r="AD23" s="16" t="s">
        <v>252</v>
      </c>
      <c r="AE23" s="16"/>
      <c r="AF23" s="16" t="str" cm="1">
        <f t="array" ref="AF23">_xlfn.IFS(ISTEXT(#REF!),#REF!,ISTEXT(#REF!),#REF!, TRUE, AG23)</f>
        <v>BMW MANUFACTURING CO LLC</v>
      </c>
      <c r="AG23" s="16" t="s">
        <v>253</v>
      </c>
      <c r="AH23" s="20">
        <v>4</v>
      </c>
      <c r="AI23" s="15" t="s">
        <v>254</v>
      </c>
      <c r="AJ23" s="18" t="s">
        <v>255</v>
      </c>
      <c r="AK23" s="16" t="s">
        <v>256</v>
      </c>
      <c r="AL23" s="15" t="s">
        <v>257</v>
      </c>
      <c r="AM23" s="20" t="s">
        <v>258</v>
      </c>
      <c r="AN23" s="18">
        <v>-82.178903620699998</v>
      </c>
      <c r="AO23" s="18">
        <v>34.904906763200003</v>
      </c>
      <c r="AP23" s="21" t="s">
        <v>72</v>
      </c>
    </row>
    <row r="24" spans="1:42" x14ac:dyDescent="0.25">
      <c r="A24" s="15">
        <v>23</v>
      </c>
      <c r="B24" s="15">
        <v>23</v>
      </c>
      <c r="C24" s="23" t="s">
        <v>260</v>
      </c>
      <c r="D24" s="15" t="s">
        <v>261</v>
      </c>
      <c r="E24" s="187"/>
      <c r="F24" s="180"/>
      <c r="G24" s="16" t="s">
        <v>262</v>
      </c>
      <c r="H24" s="15" t="s">
        <v>263</v>
      </c>
      <c r="I24" s="16" t="s">
        <v>59</v>
      </c>
      <c r="J24" s="16" t="s">
        <v>53</v>
      </c>
      <c r="K24" s="16" t="s">
        <v>151</v>
      </c>
      <c r="L24" s="15">
        <v>20200201</v>
      </c>
      <c r="M24" s="16" t="s">
        <v>108</v>
      </c>
      <c r="N24" s="15" t="s">
        <v>109</v>
      </c>
      <c r="O24" s="15" t="s">
        <v>53</v>
      </c>
      <c r="P24" s="15" t="s">
        <v>57</v>
      </c>
      <c r="Q24" s="15" t="s">
        <v>152</v>
      </c>
      <c r="R24" s="15" t="s">
        <v>59</v>
      </c>
      <c r="S24" s="15"/>
      <c r="T24" s="16" t="s">
        <v>59</v>
      </c>
      <c r="U24" s="15"/>
      <c r="V24" s="15">
        <v>3600</v>
      </c>
      <c r="W24" s="15" t="s">
        <v>62</v>
      </c>
      <c r="X24" s="17">
        <f>V24*0.0007457</f>
        <v>2.68452</v>
      </c>
      <c r="Y24" s="18">
        <v>43.1</v>
      </c>
      <c r="Z24" s="18" t="s">
        <v>131</v>
      </c>
      <c r="AA24" s="24">
        <v>30317</v>
      </c>
      <c r="AB24" s="15">
        <v>1</v>
      </c>
      <c r="AC24" s="15" t="s">
        <v>63</v>
      </c>
      <c r="AD24" s="16" t="s">
        <v>264</v>
      </c>
      <c r="AE24" s="16"/>
      <c r="AF24" s="16" t="str" cm="1">
        <f t="array" ref="AF24">_xlfn.IFS(ISTEXT(#REF!),#REF!,ISTEXT(#REF!),#REF!, TRUE, AG24)</f>
        <v>BREITBURN OPERATING, L.P.</v>
      </c>
      <c r="AG24" s="16" t="s">
        <v>265</v>
      </c>
      <c r="AH24" s="20">
        <v>4</v>
      </c>
      <c r="AI24" s="15" t="s">
        <v>188</v>
      </c>
      <c r="AJ24" s="18" t="s">
        <v>266</v>
      </c>
      <c r="AK24" s="16" t="s">
        <v>267</v>
      </c>
      <c r="AL24" s="15" t="s">
        <v>268</v>
      </c>
      <c r="AM24" s="20" t="s">
        <v>269</v>
      </c>
      <c r="AN24" s="18">
        <v>-87.1790609472</v>
      </c>
      <c r="AO24" s="18">
        <v>30.961252998300001</v>
      </c>
      <c r="AP24" s="21" t="s">
        <v>119</v>
      </c>
    </row>
    <row r="25" spans="1:42" x14ac:dyDescent="0.25">
      <c r="A25" s="15">
        <v>23</v>
      </c>
      <c r="B25" s="15">
        <v>24</v>
      </c>
      <c r="C25" s="23" t="s">
        <v>260</v>
      </c>
      <c r="D25" s="15" t="s">
        <v>270</v>
      </c>
      <c r="E25" s="187"/>
      <c r="F25" s="180"/>
      <c r="G25" s="16" t="s">
        <v>271</v>
      </c>
      <c r="H25" s="15" t="s">
        <v>272</v>
      </c>
      <c r="I25" s="16" t="s">
        <v>273</v>
      </c>
      <c r="J25" s="16" t="s">
        <v>53</v>
      </c>
      <c r="K25" s="16" t="s">
        <v>151</v>
      </c>
      <c r="L25" s="15">
        <v>20200201</v>
      </c>
      <c r="M25" s="16" t="s">
        <v>108</v>
      </c>
      <c r="N25" s="15" t="s">
        <v>109</v>
      </c>
      <c r="O25" s="15" t="s">
        <v>53</v>
      </c>
      <c r="P25" s="15" t="s">
        <v>59</v>
      </c>
      <c r="Q25" s="15" t="s">
        <v>59</v>
      </c>
      <c r="R25" s="15" t="s">
        <v>59</v>
      </c>
      <c r="S25" s="15"/>
      <c r="T25" s="16" t="s">
        <v>59</v>
      </c>
      <c r="U25" s="15"/>
      <c r="V25" s="15">
        <v>14300</v>
      </c>
      <c r="W25" s="15" t="s">
        <v>62</v>
      </c>
      <c r="X25" s="17">
        <f>V25*0.0007457</f>
        <v>10.663509999999999</v>
      </c>
      <c r="Y25" s="18">
        <v>14300</v>
      </c>
      <c r="Z25" s="18" t="s">
        <v>62</v>
      </c>
      <c r="AA25" s="19"/>
      <c r="AB25" s="15">
        <v>1</v>
      </c>
      <c r="AC25" s="15" t="s">
        <v>112</v>
      </c>
      <c r="AD25" s="16" t="s">
        <v>59</v>
      </c>
      <c r="AE25" s="16"/>
      <c r="AF25" s="16" t="str" cm="1">
        <f t="array" ref="AF25">_xlfn.IFS(ISTEXT(#REF!),#REF!,ISTEXT(#REF!),#REF!, TRUE, AG25)</f>
        <v>BREITBURN OPERATING, L.P.</v>
      </c>
      <c r="AG25" s="16" t="s">
        <v>265</v>
      </c>
      <c r="AH25" s="20">
        <v>4</v>
      </c>
      <c r="AI25" s="15" t="s">
        <v>188</v>
      </c>
      <c r="AJ25" s="18" t="s">
        <v>266</v>
      </c>
      <c r="AK25" s="16" t="s">
        <v>267</v>
      </c>
      <c r="AL25" s="15" t="s">
        <v>268</v>
      </c>
      <c r="AM25" s="20" t="s">
        <v>269</v>
      </c>
      <c r="AN25" s="18">
        <v>-87.1790609472</v>
      </c>
      <c r="AO25" s="18">
        <v>30.961262198499998</v>
      </c>
      <c r="AP25" s="21" t="s">
        <v>119</v>
      </c>
    </row>
    <row r="26" spans="1:42" x14ac:dyDescent="0.25">
      <c r="A26" s="15">
        <v>23</v>
      </c>
      <c r="B26" s="15">
        <v>25</v>
      </c>
      <c r="C26" s="23" t="s">
        <v>260</v>
      </c>
      <c r="D26" s="15" t="s">
        <v>274</v>
      </c>
      <c r="E26" s="187"/>
      <c r="F26" s="180"/>
      <c r="G26" s="16" t="s">
        <v>275</v>
      </c>
      <c r="H26" s="15" t="s">
        <v>276</v>
      </c>
      <c r="I26" s="16" t="s">
        <v>59</v>
      </c>
      <c r="J26" s="16" t="s">
        <v>53</v>
      </c>
      <c r="K26" s="16" t="s">
        <v>151</v>
      </c>
      <c r="L26" s="15">
        <v>20200201</v>
      </c>
      <c r="M26" s="16" t="s">
        <v>108</v>
      </c>
      <c r="N26" s="15" t="s">
        <v>109</v>
      </c>
      <c r="O26" s="15" t="s">
        <v>53</v>
      </c>
      <c r="P26" s="15" t="s">
        <v>59</v>
      </c>
      <c r="Q26" s="15" t="s">
        <v>59</v>
      </c>
      <c r="R26" s="15" t="s">
        <v>59</v>
      </c>
      <c r="S26" s="15"/>
      <c r="T26" s="16" t="s">
        <v>59</v>
      </c>
      <c r="U26" s="15"/>
      <c r="V26" s="15">
        <v>14300</v>
      </c>
      <c r="W26" s="15" t="s">
        <v>62</v>
      </c>
      <c r="X26" s="17">
        <f>V26*0.0007457</f>
        <v>10.663509999999999</v>
      </c>
      <c r="Y26" s="18">
        <v>156</v>
      </c>
      <c r="Z26" s="18" t="s">
        <v>131</v>
      </c>
      <c r="AA26" s="19"/>
      <c r="AB26" s="15">
        <v>1</v>
      </c>
      <c r="AC26" s="15" t="s">
        <v>63</v>
      </c>
      <c r="AD26" s="16" t="s">
        <v>277</v>
      </c>
      <c r="AE26" s="16"/>
      <c r="AF26" s="16" t="str" cm="1">
        <f t="array" ref="AF26">_xlfn.IFS(ISTEXT(#REF!),#REF!,ISTEXT(#REF!),#REF!, TRUE, AG26)</f>
        <v>BREITBURN OPERATING, L.P.</v>
      </c>
      <c r="AG26" s="16" t="s">
        <v>265</v>
      </c>
      <c r="AH26" s="20">
        <v>4</v>
      </c>
      <c r="AI26" s="15" t="s">
        <v>188</v>
      </c>
      <c r="AJ26" s="18" t="s">
        <v>266</v>
      </c>
      <c r="AK26" s="16" t="s">
        <v>267</v>
      </c>
      <c r="AL26" s="15" t="s">
        <v>268</v>
      </c>
      <c r="AM26" s="20" t="s">
        <v>269</v>
      </c>
      <c r="AN26" s="18">
        <v>-87.179704859599994</v>
      </c>
      <c r="AO26" s="18">
        <v>30.962705729900001</v>
      </c>
      <c r="AP26" s="21" t="s">
        <v>119</v>
      </c>
    </row>
    <row r="27" spans="1:42" x14ac:dyDescent="0.25">
      <c r="A27" s="15">
        <v>25</v>
      </c>
      <c r="B27" s="15">
        <v>26</v>
      </c>
      <c r="C27" s="23" t="s">
        <v>278</v>
      </c>
      <c r="D27" s="15" t="s">
        <v>279</v>
      </c>
      <c r="E27" s="187">
        <v>1104</v>
      </c>
      <c r="F27" s="180"/>
      <c r="G27" s="16" t="s">
        <v>280</v>
      </c>
      <c r="H27" s="15" t="s">
        <v>281</v>
      </c>
      <c r="I27" s="16" t="s">
        <v>282</v>
      </c>
      <c r="J27" s="16" t="s">
        <v>53</v>
      </c>
      <c r="K27" s="16" t="s">
        <v>81</v>
      </c>
      <c r="L27" s="15" t="s">
        <v>180</v>
      </c>
      <c r="M27" s="16" t="s">
        <v>181</v>
      </c>
      <c r="N27" s="15" t="s">
        <v>182</v>
      </c>
      <c r="O27" s="15" t="s">
        <v>100</v>
      </c>
      <c r="P27" s="15" t="s">
        <v>59</v>
      </c>
      <c r="Q27" s="15" t="s">
        <v>59</v>
      </c>
      <c r="R27" s="15" t="s">
        <v>59</v>
      </c>
      <c r="S27" s="15"/>
      <c r="T27" s="16" t="s">
        <v>59</v>
      </c>
      <c r="U27" s="15"/>
      <c r="V27" s="15">
        <v>288</v>
      </c>
      <c r="W27" s="15" t="s">
        <v>84</v>
      </c>
      <c r="X27" s="17">
        <f>V27*Sheet1!$B$4*Sheet1!$B$3</f>
        <v>29.541456</v>
      </c>
      <c r="Y27" s="18"/>
      <c r="Z27" s="18"/>
      <c r="AA27" s="19"/>
      <c r="AB27" s="15">
        <v>1</v>
      </c>
      <c r="AC27" s="15" t="s">
        <v>63</v>
      </c>
      <c r="AD27" s="16" t="s">
        <v>153</v>
      </c>
      <c r="AE27" s="16" t="s">
        <v>283</v>
      </c>
      <c r="AF27" s="16" t="str" cm="1">
        <f t="array" ref="AF27">_xlfn.IFS(ISTEXT(#REF!),#REF!,ISTEXT(#REF!),#REF!, TRUE, AG27)</f>
        <v>IPL - BURLINGTON GENERATING STATION</v>
      </c>
      <c r="AG27" s="16" t="s">
        <v>284</v>
      </c>
      <c r="AH27" s="20">
        <v>7</v>
      </c>
      <c r="AI27" s="15" t="s">
        <v>86</v>
      </c>
      <c r="AJ27" s="18" t="s">
        <v>285</v>
      </c>
      <c r="AK27" s="16" t="s">
        <v>286</v>
      </c>
      <c r="AL27" s="15" t="s">
        <v>287</v>
      </c>
      <c r="AM27" s="20" t="s">
        <v>288</v>
      </c>
      <c r="AN27" s="18">
        <v>-91.117106642300001</v>
      </c>
      <c r="AO27" s="18">
        <v>40.7411074619</v>
      </c>
      <c r="AP27" s="21" t="s">
        <v>193</v>
      </c>
    </row>
    <row r="28" spans="1:42" x14ac:dyDescent="0.25">
      <c r="A28" s="15">
        <v>25</v>
      </c>
      <c r="B28" s="15">
        <v>27</v>
      </c>
      <c r="C28" s="23" t="s">
        <v>278</v>
      </c>
      <c r="D28" s="15" t="s">
        <v>289</v>
      </c>
      <c r="E28" s="187">
        <v>1104</v>
      </c>
      <c r="F28" s="180"/>
      <c r="G28" s="16" t="s">
        <v>290</v>
      </c>
      <c r="H28" s="15" t="s">
        <v>291</v>
      </c>
      <c r="I28" s="16" t="s">
        <v>292</v>
      </c>
      <c r="J28" s="16" t="s">
        <v>53</v>
      </c>
      <c r="K28" s="16" t="s">
        <v>81</v>
      </c>
      <c r="L28" s="15" t="s">
        <v>180</v>
      </c>
      <c r="M28" s="16" t="s">
        <v>181</v>
      </c>
      <c r="N28" s="15" t="s">
        <v>182</v>
      </c>
      <c r="O28" s="15" t="s">
        <v>100</v>
      </c>
      <c r="P28" s="15" t="s">
        <v>59</v>
      </c>
      <c r="Q28" s="15" t="s">
        <v>59</v>
      </c>
      <c r="R28" s="15" t="s">
        <v>59</v>
      </c>
      <c r="S28" s="15"/>
      <c r="T28" s="16" t="s">
        <v>59</v>
      </c>
      <c r="U28" s="15"/>
      <c r="V28" s="15">
        <v>288</v>
      </c>
      <c r="W28" s="15" t="s">
        <v>84</v>
      </c>
      <c r="X28" s="17">
        <f>V28*Sheet1!$B$4*Sheet1!$B$3</f>
        <v>29.541456</v>
      </c>
      <c r="Y28" s="18"/>
      <c r="Z28" s="18"/>
      <c r="AA28" s="19"/>
      <c r="AB28" s="15">
        <v>1</v>
      </c>
      <c r="AC28" s="15" t="s">
        <v>63</v>
      </c>
      <c r="AD28" s="16" t="s">
        <v>153</v>
      </c>
      <c r="AE28" s="16" t="s">
        <v>283</v>
      </c>
      <c r="AF28" s="16" t="str" cm="1">
        <f t="array" ref="AF28">_xlfn.IFS(ISTEXT(#REF!),#REF!,ISTEXT(#REF!),#REF!, TRUE, AG28)</f>
        <v>IPL - BURLINGTON GENERATING STATION</v>
      </c>
      <c r="AG28" s="16" t="s">
        <v>284</v>
      </c>
      <c r="AH28" s="20">
        <v>7</v>
      </c>
      <c r="AI28" s="15" t="s">
        <v>86</v>
      </c>
      <c r="AJ28" s="18" t="s">
        <v>285</v>
      </c>
      <c r="AK28" s="16" t="s">
        <v>286</v>
      </c>
      <c r="AL28" s="15" t="s">
        <v>287</v>
      </c>
      <c r="AM28" s="20" t="s">
        <v>288</v>
      </c>
      <c r="AN28" s="18">
        <v>-91.117106642300001</v>
      </c>
      <c r="AO28" s="18">
        <v>40.7411074619</v>
      </c>
      <c r="AP28" s="21" t="s">
        <v>193</v>
      </c>
    </row>
    <row r="29" spans="1:42" x14ac:dyDescent="0.25">
      <c r="A29" s="15">
        <v>25</v>
      </c>
      <c r="B29" s="15">
        <v>28</v>
      </c>
      <c r="C29" s="23" t="s">
        <v>278</v>
      </c>
      <c r="D29" s="15" t="s">
        <v>293</v>
      </c>
      <c r="E29" s="187">
        <v>1104</v>
      </c>
      <c r="F29" s="180"/>
      <c r="G29" s="16" t="s">
        <v>294</v>
      </c>
      <c r="H29" s="15" t="s">
        <v>295</v>
      </c>
      <c r="I29" s="16" t="s">
        <v>296</v>
      </c>
      <c r="J29" s="16" t="s">
        <v>53</v>
      </c>
      <c r="K29" s="16" t="s">
        <v>81</v>
      </c>
      <c r="L29" s="15" t="s">
        <v>180</v>
      </c>
      <c r="M29" s="16" t="s">
        <v>181</v>
      </c>
      <c r="N29" s="15" t="s">
        <v>182</v>
      </c>
      <c r="O29" s="15" t="s">
        <v>100</v>
      </c>
      <c r="P29" s="15" t="s">
        <v>59</v>
      </c>
      <c r="Q29" s="15" t="s">
        <v>59</v>
      </c>
      <c r="R29" s="15" t="s">
        <v>59</v>
      </c>
      <c r="S29" s="15"/>
      <c r="T29" s="16" t="s">
        <v>59</v>
      </c>
      <c r="U29" s="15"/>
      <c r="V29" s="15">
        <v>288</v>
      </c>
      <c r="W29" s="15" t="s">
        <v>84</v>
      </c>
      <c r="X29" s="17">
        <f>V29*Sheet1!$B$4*Sheet1!$B$3</f>
        <v>29.541456</v>
      </c>
      <c r="Y29" s="18"/>
      <c r="Z29" s="18"/>
      <c r="AA29" s="19"/>
      <c r="AB29" s="15">
        <v>1</v>
      </c>
      <c r="AC29" s="15" t="s">
        <v>63</v>
      </c>
      <c r="AD29" s="16" t="s">
        <v>153</v>
      </c>
      <c r="AE29" s="16" t="s">
        <v>283</v>
      </c>
      <c r="AF29" s="16" t="str" cm="1">
        <f t="array" ref="AF29">_xlfn.IFS(ISTEXT(#REF!),#REF!,ISTEXT(#REF!),#REF!, TRUE, AG29)</f>
        <v>IPL - BURLINGTON GENERATING STATION</v>
      </c>
      <c r="AG29" s="16" t="s">
        <v>284</v>
      </c>
      <c r="AH29" s="20">
        <v>7</v>
      </c>
      <c r="AI29" s="15" t="s">
        <v>86</v>
      </c>
      <c r="AJ29" s="18" t="s">
        <v>285</v>
      </c>
      <c r="AK29" s="16" t="s">
        <v>286</v>
      </c>
      <c r="AL29" s="15" t="s">
        <v>287</v>
      </c>
      <c r="AM29" s="20" t="s">
        <v>288</v>
      </c>
      <c r="AN29" s="18">
        <v>-91.117106642300001</v>
      </c>
      <c r="AO29" s="18">
        <v>40.7411074619</v>
      </c>
      <c r="AP29" s="21" t="s">
        <v>193</v>
      </c>
    </row>
    <row r="30" spans="1:42" x14ac:dyDescent="0.25">
      <c r="A30" s="15">
        <v>25</v>
      </c>
      <c r="B30" s="15">
        <v>29</v>
      </c>
      <c r="C30" s="23" t="s">
        <v>278</v>
      </c>
      <c r="D30" s="15" t="s">
        <v>297</v>
      </c>
      <c r="E30" s="187">
        <v>1104</v>
      </c>
      <c r="F30" s="180"/>
      <c r="G30" s="16" t="s">
        <v>298</v>
      </c>
      <c r="H30" s="15" t="s">
        <v>299</v>
      </c>
      <c r="I30" s="16" t="s">
        <v>300</v>
      </c>
      <c r="J30" s="16" t="s">
        <v>53</v>
      </c>
      <c r="K30" s="16" t="s">
        <v>81</v>
      </c>
      <c r="L30" s="15" t="s">
        <v>180</v>
      </c>
      <c r="M30" s="16" t="s">
        <v>181</v>
      </c>
      <c r="N30" s="15" t="s">
        <v>182</v>
      </c>
      <c r="O30" s="15" t="s">
        <v>100</v>
      </c>
      <c r="P30" s="15" t="s">
        <v>59</v>
      </c>
      <c r="Q30" s="15" t="s">
        <v>59</v>
      </c>
      <c r="R30" s="15" t="s">
        <v>59</v>
      </c>
      <c r="S30" s="15"/>
      <c r="T30" s="16" t="s">
        <v>59</v>
      </c>
      <c r="U30" s="15"/>
      <c r="V30" s="15">
        <v>288</v>
      </c>
      <c r="W30" s="15" t="s">
        <v>84</v>
      </c>
      <c r="X30" s="17">
        <f>V30*Sheet1!$B$4*Sheet1!$B$3</f>
        <v>29.541456</v>
      </c>
      <c r="Y30" s="18"/>
      <c r="Z30" s="18"/>
      <c r="AA30" s="19"/>
      <c r="AB30" s="15">
        <v>1</v>
      </c>
      <c r="AC30" s="15" t="s">
        <v>63</v>
      </c>
      <c r="AD30" s="16" t="s">
        <v>153</v>
      </c>
      <c r="AE30" s="16" t="s">
        <v>283</v>
      </c>
      <c r="AF30" s="16" t="str" cm="1">
        <f t="array" ref="AF30">_xlfn.IFS(ISTEXT(#REF!),#REF!,ISTEXT(#REF!),#REF!, TRUE, AG30)</f>
        <v>IPL - BURLINGTON GENERATING STATION</v>
      </c>
      <c r="AG30" s="16" t="s">
        <v>284</v>
      </c>
      <c r="AH30" s="20">
        <v>7</v>
      </c>
      <c r="AI30" s="15" t="s">
        <v>86</v>
      </c>
      <c r="AJ30" s="18" t="s">
        <v>285</v>
      </c>
      <c r="AK30" s="16" t="s">
        <v>286</v>
      </c>
      <c r="AL30" s="15" t="s">
        <v>287</v>
      </c>
      <c r="AM30" s="20" t="s">
        <v>288</v>
      </c>
      <c r="AN30" s="18">
        <v>-91.117106642300001</v>
      </c>
      <c r="AO30" s="18">
        <v>40.7411074619</v>
      </c>
      <c r="AP30" s="21" t="s">
        <v>193</v>
      </c>
    </row>
    <row r="31" spans="1:42" x14ac:dyDescent="0.25">
      <c r="A31" s="15">
        <v>27</v>
      </c>
      <c r="B31" s="15">
        <v>30</v>
      </c>
      <c r="C31" s="23" t="s">
        <v>301</v>
      </c>
      <c r="D31" s="15" t="s">
        <v>302</v>
      </c>
      <c r="E31" s="187">
        <v>7238</v>
      </c>
      <c r="F31" s="180">
        <v>3</v>
      </c>
      <c r="G31" s="16" t="s">
        <v>303</v>
      </c>
      <c r="H31" s="15" t="s">
        <v>304</v>
      </c>
      <c r="I31" s="16" t="s">
        <v>305</v>
      </c>
      <c r="J31" s="16" t="s">
        <v>53</v>
      </c>
      <c r="K31" s="16" t="s">
        <v>81</v>
      </c>
      <c r="L31" s="15">
        <v>20100201</v>
      </c>
      <c r="M31" s="16" t="s">
        <v>215</v>
      </c>
      <c r="N31" s="15" t="s">
        <v>109</v>
      </c>
      <c r="O31" s="15" t="s">
        <v>53</v>
      </c>
      <c r="P31" s="15" t="s">
        <v>110</v>
      </c>
      <c r="Q31" s="15" t="s">
        <v>306</v>
      </c>
      <c r="R31" s="15" t="s">
        <v>205</v>
      </c>
      <c r="S31" s="26" t="s">
        <v>100</v>
      </c>
      <c r="T31" s="16" t="s">
        <v>307</v>
      </c>
      <c r="U31" s="15" t="s">
        <v>53</v>
      </c>
      <c r="V31" s="15">
        <v>167</v>
      </c>
      <c r="W31" s="15" t="s">
        <v>185</v>
      </c>
      <c r="X31" s="17">
        <f>V31</f>
        <v>167</v>
      </c>
      <c r="Y31" s="18">
        <v>1700</v>
      </c>
      <c r="Z31" s="18" t="s">
        <v>131</v>
      </c>
      <c r="AA31" s="24">
        <v>36892</v>
      </c>
      <c r="AB31" s="15">
        <v>1</v>
      </c>
      <c r="AC31" s="15" t="s">
        <v>63</v>
      </c>
      <c r="AD31" s="16" t="s">
        <v>308</v>
      </c>
      <c r="AE31" s="16"/>
      <c r="AF31" s="16" t="str" cm="1">
        <f t="array" ref="AF31">_xlfn.IFS(ISTEXT(#REF!),#REF!,ISTEXT(#REF!),#REF!, TRUE, AG31)</f>
        <v>KISSIMMEE UTILITY AUTHORITY</v>
      </c>
      <c r="AG31" s="16" t="s">
        <v>309</v>
      </c>
      <c r="AH31" s="20">
        <v>4</v>
      </c>
      <c r="AI31" s="15" t="s">
        <v>188</v>
      </c>
      <c r="AJ31" s="18" t="s">
        <v>310</v>
      </c>
      <c r="AK31" s="16" t="s">
        <v>311</v>
      </c>
      <c r="AL31" s="15" t="s">
        <v>312</v>
      </c>
      <c r="AM31" s="20" t="s">
        <v>313</v>
      </c>
      <c r="AN31" s="18">
        <v>-81.533367881100006</v>
      </c>
      <c r="AO31" s="18">
        <v>28.278878423199998</v>
      </c>
      <c r="AP31" s="21" t="s">
        <v>139</v>
      </c>
    </row>
    <row r="32" spans="1:42" x14ac:dyDescent="0.25">
      <c r="A32" s="15">
        <v>27</v>
      </c>
      <c r="B32" s="15">
        <v>31</v>
      </c>
      <c r="C32" s="23" t="s">
        <v>301</v>
      </c>
      <c r="D32" s="15" t="s">
        <v>314</v>
      </c>
      <c r="E32" s="187">
        <v>7238</v>
      </c>
      <c r="F32" s="180">
        <v>1</v>
      </c>
      <c r="G32" s="16" t="s">
        <v>315</v>
      </c>
      <c r="H32" s="15" t="s">
        <v>316</v>
      </c>
      <c r="I32" s="16" t="s">
        <v>317</v>
      </c>
      <c r="J32" s="16" t="s">
        <v>53</v>
      </c>
      <c r="K32" s="16" t="s">
        <v>81</v>
      </c>
      <c r="L32" s="15" t="s">
        <v>180</v>
      </c>
      <c r="M32" s="16" t="s">
        <v>181</v>
      </c>
      <c r="N32" s="15" t="s">
        <v>182</v>
      </c>
      <c r="O32" s="15" t="s">
        <v>100</v>
      </c>
      <c r="P32" s="15" t="s">
        <v>110</v>
      </c>
      <c r="Q32" s="15" t="s">
        <v>318</v>
      </c>
      <c r="R32" s="15" t="s">
        <v>124</v>
      </c>
      <c r="S32" s="26" t="s">
        <v>100</v>
      </c>
      <c r="T32" s="16" t="s">
        <v>319</v>
      </c>
      <c r="U32" s="15" t="s">
        <v>53</v>
      </c>
      <c r="V32" s="15">
        <v>40</v>
      </c>
      <c r="W32" s="15" t="s">
        <v>185</v>
      </c>
      <c r="X32" s="17">
        <f>V32</f>
        <v>40</v>
      </c>
      <c r="Y32" s="18">
        <v>367</v>
      </c>
      <c r="Z32" s="18" t="s">
        <v>131</v>
      </c>
      <c r="AA32" s="24">
        <v>34335</v>
      </c>
      <c r="AB32" s="15">
        <v>1</v>
      </c>
      <c r="AC32" s="15" t="s">
        <v>63</v>
      </c>
      <c r="AD32" s="16" t="s">
        <v>320</v>
      </c>
      <c r="AE32" s="16"/>
      <c r="AF32" s="16" t="str" cm="1">
        <f t="array" ref="AF32">_xlfn.IFS(ISTEXT(#REF!),#REF!,ISTEXT(#REF!),#REF!, TRUE, AG32)</f>
        <v>KISSIMMEE UTILITY AUTHORITY</v>
      </c>
      <c r="AG32" s="16" t="s">
        <v>309</v>
      </c>
      <c r="AH32" s="20">
        <v>4</v>
      </c>
      <c r="AI32" s="15" t="s">
        <v>188</v>
      </c>
      <c r="AJ32" s="18" t="s">
        <v>310</v>
      </c>
      <c r="AK32" s="16" t="s">
        <v>311</v>
      </c>
      <c r="AL32" s="15" t="s">
        <v>312</v>
      </c>
      <c r="AM32" s="20" t="s">
        <v>313</v>
      </c>
      <c r="AN32" s="18">
        <v>-81.533003144399999</v>
      </c>
      <c r="AO32" s="18">
        <v>28.276405275199998</v>
      </c>
      <c r="AP32" s="21" t="s">
        <v>321</v>
      </c>
    </row>
    <row r="33" spans="1:42" x14ac:dyDescent="0.25">
      <c r="A33" s="15">
        <v>27</v>
      </c>
      <c r="B33" s="15">
        <v>32</v>
      </c>
      <c r="C33" s="23" t="s">
        <v>301</v>
      </c>
      <c r="D33" s="15" t="s">
        <v>322</v>
      </c>
      <c r="E33" s="187">
        <v>7238</v>
      </c>
      <c r="F33" s="180">
        <v>2</v>
      </c>
      <c r="G33" s="16" t="s">
        <v>323</v>
      </c>
      <c r="H33" s="15" t="s">
        <v>324</v>
      </c>
      <c r="I33" s="16" t="s">
        <v>325</v>
      </c>
      <c r="J33" s="16" t="s">
        <v>53</v>
      </c>
      <c r="K33" s="16" t="s">
        <v>81</v>
      </c>
      <c r="L33" s="15">
        <v>20100201</v>
      </c>
      <c r="M33" s="16" t="s">
        <v>215</v>
      </c>
      <c r="N33" s="15" t="s">
        <v>109</v>
      </c>
      <c r="O33" s="15" t="s">
        <v>53</v>
      </c>
      <c r="P33" s="15" t="s">
        <v>110</v>
      </c>
      <c r="Q33" s="15" t="s">
        <v>326</v>
      </c>
      <c r="R33" s="15" t="s">
        <v>205</v>
      </c>
      <c r="S33" s="26" t="s">
        <v>100</v>
      </c>
      <c r="T33" s="16" t="s">
        <v>319</v>
      </c>
      <c r="U33" s="15" t="s">
        <v>53</v>
      </c>
      <c r="V33" s="15">
        <v>80</v>
      </c>
      <c r="W33" s="15" t="s">
        <v>185</v>
      </c>
      <c r="X33" s="17">
        <f>V33</f>
        <v>80</v>
      </c>
      <c r="Y33" s="18">
        <v>869</v>
      </c>
      <c r="Z33" s="18" t="s">
        <v>131</v>
      </c>
      <c r="AA33" s="24">
        <v>34700</v>
      </c>
      <c r="AB33" s="15">
        <v>1</v>
      </c>
      <c r="AC33" s="15" t="s">
        <v>63</v>
      </c>
      <c r="AD33" s="16" t="s">
        <v>327</v>
      </c>
      <c r="AE33" s="16"/>
      <c r="AF33" s="16" t="str" cm="1">
        <f t="array" ref="AF33">_xlfn.IFS(ISTEXT(#REF!),#REF!,ISTEXT(#REF!),#REF!, TRUE, AG33)</f>
        <v>KISSIMMEE UTILITY AUTHORITY</v>
      </c>
      <c r="AG33" s="16" t="s">
        <v>309</v>
      </c>
      <c r="AH33" s="20">
        <v>4</v>
      </c>
      <c r="AI33" s="15" t="s">
        <v>188</v>
      </c>
      <c r="AJ33" s="18" t="s">
        <v>310</v>
      </c>
      <c r="AK33" s="16" t="s">
        <v>311</v>
      </c>
      <c r="AL33" s="15" t="s">
        <v>312</v>
      </c>
      <c r="AM33" s="20" t="s">
        <v>313</v>
      </c>
      <c r="AN33" s="18">
        <v>-81.533003144399999</v>
      </c>
      <c r="AO33" s="18">
        <v>28.276405275199998</v>
      </c>
      <c r="AP33" s="21" t="s">
        <v>139</v>
      </c>
    </row>
    <row r="34" spans="1:42" x14ac:dyDescent="0.25">
      <c r="A34" s="15">
        <v>27</v>
      </c>
      <c r="B34" s="15">
        <v>33</v>
      </c>
      <c r="C34" s="23" t="s">
        <v>301</v>
      </c>
      <c r="D34" s="15" t="s">
        <v>328</v>
      </c>
      <c r="E34" s="187">
        <v>7238</v>
      </c>
      <c r="F34" s="180">
        <v>4</v>
      </c>
      <c r="G34" s="16" t="s">
        <v>329</v>
      </c>
      <c r="H34" s="15" t="s">
        <v>330</v>
      </c>
      <c r="I34" s="16" t="s">
        <v>331</v>
      </c>
      <c r="J34" s="16" t="s">
        <v>53</v>
      </c>
      <c r="K34" s="16" t="s">
        <v>81</v>
      </c>
      <c r="L34" s="15">
        <v>20100201</v>
      </c>
      <c r="M34" s="16" t="s">
        <v>215</v>
      </c>
      <c r="N34" s="15" t="s">
        <v>109</v>
      </c>
      <c r="O34" s="15" t="s">
        <v>53</v>
      </c>
      <c r="P34" s="15" t="s">
        <v>110</v>
      </c>
      <c r="Q34" s="15" t="s">
        <v>332</v>
      </c>
      <c r="R34" s="15" t="s">
        <v>205</v>
      </c>
      <c r="S34" s="26" t="s">
        <v>100</v>
      </c>
      <c r="T34" s="16" t="s">
        <v>307</v>
      </c>
      <c r="U34" s="15" t="s">
        <v>53</v>
      </c>
      <c r="V34" s="15">
        <v>150</v>
      </c>
      <c r="W34" s="15" t="s">
        <v>185</v>
      </c>
      <c r="X34" s="17">
        <f>V34</f>
        <v>150</v>
      </c>
      <c r="Y34" s="18"/>
      <c r="Z34" s="18"/>
      <c r="AA34" s="24">
        <v>40736</v>
      </c>
      <c r="AB34" s="15">
        <v>1</v>
      </c>
      <c r="AC34" s="15" t="s">
        <v>101</v>
      </c>
      <c r="AD34" s="16" t="s">
        <v>333</v>
      </c>
      <c r="AE34" s="16"/>
      <c r="AF34" s="16" t="str" cm="1">
        <f t="array" ref="AF34">_xlfn.IFS(ISTEXT(#REF!),#REF!,ISTEXT(#REF!),#REF!, TRUE, AG34)</f>
        <v>KISSIMMEE UTILITY AUTHORITY</v>
      </c>
      <c r="AG34" s="16" t="s">
        <v>309</v>
      </c>
      <c r="AH34" s="20">
        <v>4</v>
      </c>
      <c r="AI34" s="15" t="s">
        <v>188</v>
      </c>
      <c r="AJ34" s="18" t="s">
        <v>310</v>
      </c>
      <c r="AK34" s="16" t="s">
        <v>311</v>
      </c>
      <c r="AL34" s="15" t="s">
        <v>312</v>
      </c>
      <c r="AM34" s="20" t="s">
        <v>313</v>
      </c>
      <c r="AN34" s="18">
        <v>-81.533003144399999</v>
      </c>
      <c r="AO34" s="18">
        <v>28.276405275199998</v>
      </c>
      <c r="AP34" s="21" t="s">
        <v>139</v>
      </c>
    </row>
    <row r="35" spans="1:42" s="179" customFormat="1" x14ac:dyDescent="0.25">
      <c r="A35" s="173">
        <v>29</v>
      </c>
      <c r="B35" s="15">
        <v>34</v>
      </c>
      <c r="C35" s="283" t="s">
        <v>334</v>
      </c>
      <c r="D35" s="173" t="s">
        <v>335</v>
      </c>
      <c r="E35" s="187"/>
      <c r="F35" s="180"/>
      <c r="G35" s="174" t="s">
        <v>336</v>
      </c>
      <c r="H35" s="173" t="s">
        <v>337</v>
      </c>
      <c r="I35" s="174" t="s">
        <v>336</v>
      </c>
      <c r="J35" s="174" t="s">
        <v>53</v>
      </c>
      <c r="K35" s="174" t="s">
        <v>107</v>
      </c>
      <c r="L35" s="173">
        <v>20200201</v>
      </c>
      <c r="M35" s="174" t="s">
        <v>108</v>
      </c>
      <c r="N35" s="173" t="s">
        <v>109</v>
      </c>
      <c r="O35" s="173" t="s">
        <v>53</v>
      </c>
      <c r="P35" s="173" t="s">
        <v>57</v>
      </c>
      <c r="Q35" s="173" t="s">
        <v>338</v>
      </c>
      <c r="R35" s="173" t="s">
        <v>59</v>
      </c>
      <c r="S35" s="173"/>
      <c r="T35" s="174" t="s">
        <v>59</v>
      </c>
      <c r="U35" s="173"/>
      <c r="V35" s="173">
        <v>1000</v>
      </c>
      <c r="W35" s="173" t="s">
        <v>62</v>
      </c>
      <c r="X35" s="175">
        <f>V35*0.0007457</f>
        <v>0.74569999999999992</v>
      </c>
      <c r="Y35" s="176"/>
      <c r="Z35" s="176"/>
      <c r="AA35" s="177"/>
      <c r="AB35" s="173">
        <v>1</v>
      </c>
      <c r="AC35" s="173" t="s">
        <v>112</v>
      </c>
      <c r="AD35" s="174" t="s">
        <v>59</v>
      </c>
      <c r="AE35" s="174"/>
      <c r="AF35" s="174" t="str" cm="1">
        <f t="array" ref="AF35">_xlfn.IFS(ISTEXT(#REF!),#REF!,ISTEXT(#REF!),#REF!, TRUE, AG35)</f>
        <v>Casper Gas Plant and Compressor Station</v>
      </c>
      <c r="AG35" s="174" t="s">
        <v>339</v>
      </c>
      <c r="AH35" s="178">
        <v>8</v>
      </c>
      <c r="AI35" s="173" t="s">
        <v>340</v>
      </c>
      <c r="AJ35" s="176" t="s">
        <v>341</v>
      </c>
      <c r="AK35" s="174" t="s">
        <v>342</v>
      </c>
      <c r="AL35" s="173" t="s">
        <v>343</v>
      </c>
      <c r="AM35" s="178" t="s">
        <v>344</v>
      </c>
      <c r="AN35" s="176">
        <v>-106.23813031500001</v>
      </c>
      <c r="AO35" s="176">
        <v>42.856373646000002</v>
      </c>
      <c r="AP35" s="179" t="s">
        <v>173</v>
      </c>
    </row>
    <row r="36" spans="1:42" x14ac:dyDescent="0.25">
      <c r="A36" s="15">
        <v>29</v>
      </c>
      <c r="B36" s="15">
        <v>35</v>
      </c>
      <c r="C36" s="23" t="s">
        <v>334</v>
      </c>
      <c r="D36" s="15" t="s">
        <v>345</v>
      </c>
      <c r="E36" s="187"/>
      <c r="F36" s="180"/>
      <c r="G36" s="16" t="s">
        <v>346</v>
      </c>
      <c r="H36" s="15" t="s">
        <v>347</v>
      </c>
      <c r="I36" s="16" t="s">
        <v>346</v>
      </c>
      <c r="J36" s="16" t="s">
        <v>53</v>
      </c>
      <c r="K36" s="16" t="s">
        <v>107</v>
      </c>
      <c r="L36" s="15">
        <v>20200201</v>
      </c>
      <c r="M36" s="16" t="s">
        <v>108</v>
      </c>
      <c r="N36" s="15" t="s">
        <v>109</v>
      </c>
      <c r="O36" s="15" t="s">
        <v>53</v>
      </c>
      <c r="P36" s="15" t="s">
        <v>57</v>
      </c>
      <c r="Q36" s="15" t="s">
        <v>338</v>
      </c>
      <c r="R36" s="15" t="s">
        <v>59</v>
      </c>
      <c r="S36" s="15"/>
      <c r="T36" s="16" t="s">
        <v>59</v>
      </c>
      <c r="U36" s="15"/>
      <c r="V36" s="15">
        <v>1000</v>
      </c>
      <c r="W36" s="15" t="s">
        <v>62</v>
      </c>
      <c r="X36" s="17">
        <f>V36*0.0007457</f>
        <v>0.74569999999999992</v>
      </c>
      <c r="Y36" s="18"/>
      <c r="Z36" s="18"/>
      <c r="AA36" s="19"/>
      <c r="AB36" s="15">
        <v>1</v>
      </c>
      <c r="AC36" s="15" t="s">
        <v>112</v>
      </c>
      <c r="AD36" s="16" t="s">
        <v>59</v>
      </c>
      <c r="AE36" s="16"/>
      <c r="AF36" s="16" t="str" cm="1">
        <f t="array" ref="AF36">_xlfn.IFS(ISTEXT(#REF!),#REF!,ISTEXT(#REF!),#REF!, TRUE, AG36)</f>
        <v>Casper Gas Plant and Compressor Station</v>
      </c>
      <c r="AG36" s="16" t="s">
        <v>339</v>
      </c>
      <c r="AH36" s="20">
        <v>8</v>
      </c>
      <c r="AI36" s="15" t="s">
        <v>340</v>
      </c>
      <c r="AJ36" s="18" t="s">
        <v>341</v>
      </c>
      <c r="AK36" s="16" t="s">
        <v>342</v>
      </c>
      <c r="AL36" s="15" t="s">
        <v>343</v>
      </c>
      <c r="AM36" s="20" t="s">
        <v>344</v>
      </c>
      <c r="AN36" s="18">
        <v>-106.23813165599999</v>
      </c>
      <c r="AO36" s="18">
        <v>42.856243875200001</v>
      </c>
      <c r="AP36" s="21" t="s">
        <v>173</v>
      </c>
    </row>
    <row r="37" spans="1:42" x14ac:dyDescent="0.25">
      <c r="A37" s="15">
        <v>30</v>
      </c>
      <c r="B37" s="15">
        <v>36</v>
      </c>
      <c r="C37" s="23" t="s">
        <v>348</v>
      </c>
      <c r="D37" s="15" t="s">
        <v>349</v>
      </c>
      <c r="E37" s="187">
        <v>3460</v>
      </c>
      <c r="F37" s="190" t="s">
        <v>350</v>
      </c>
      <c r="G37" s="16" t="s">
        <v>351</v>
      </c>
      <c r="H37" s="15" t="s">
        <v>352</v>
      </c>
      <c r="I37" s="16" t="s">
        <v>59</v>
      </c>
      <c r="J37" s="16" t="s">
        <v>53</v>
      </c>
      <c r="K37" s="16" t="s">
        <v>81</v>
      </c>
      <c r="L37" s="15">
        <v>20100201</v>
      </c>
      <c r="M37" s="16" t="s">
        <v>215</v>
      </c>
      <c r="N37" s="15" t="s">
        <v>109</v>
      </c>
      <c r="O37" s="15" t="s">
        <v>53</v>
      </c>
      <c r="P37" s="15" t="s">
        <v>59</v>
      </c>
      <c r="Q37" s="15" t="s">
        <v>59</v>
      </c>
      <c r="R37" s="15" t="s">
        <v>205</v>
      </c>
      <c r="S37" s="15"/>
      <c r="T37" s="16" t="s">
        <v>353</v>
      </c>
      <c r="U37" s="15" t="s">
        <v>53</v>
      </c>
      <c r="V37" s="15"/>
      <c r="W37" s="15"/>
      <c r="X37" s="17">
        <f>Y37*Sheet1!$B$4*Sheet1!$B$3</f>
        <v>208.22623499999997</v>
      </c>
      <c r="Y37" s="18">
        <v>2030</v>
      </c>
      <c r="Z37" s="18" t="s">
        <v>131</v>
      </c>
      <c r="AA37" s="19"/>
      <c r="AB37" s="15">
        <v>1</v>
      </c>
      <c r="AC37" s="15" t="s">
        <v>101</v>
      </c>
      <c r="AD37" s="16" t="s">
        <v>59</v>
      </c>
      <c r="AE37" s="16"/>
      <c r="AF37" s="16" t="str" cm="1">
        <f t="array" ref="AF37">_xlfn.IFS(ISTEXT(#REF!),#REF!,ISTEXT(#REF!),#REF!, TRUE, AG37)</f>
        <v>CEDAR BAYOU GEN STATION</v>
      </c>
      <c r="AG37" s="16" t="s">
        <v>354</v>
      </c>
      <c r="AH37" s="20">
        <v>6</v>
      </c>
      <c r="AI37" s="15" t="s">
        <v>155</v>
      </c>
      <c r="AJ37" s="18" t="s">
        <v>355</v>
      </c>
      <c r="AK37" s="16" t="s">
        <v>356</v>
      </c>
      <c r="AL37" s="15" t="s">
        <v>357</v>
      </c>
      <c r="AM37" s="20" t="s">
        <v>358</v>
      </c>
      <c r="AN37" s="18">
        <v>-94.923606888500004</v>
      </c>
      <c r="AO37" s="18">
        <v>29.7521052102</v>
      </c>
      <c r="AP37" s="21" t="s">
        <v>119</v>
      </c>
    </row>
    <row r="38" spans="1:42" x14ac:dyDescent="0.25">
      <c r="A38" s="15">
        <v>30</v>
      </c>
      <c r="B38" s="15">
        <v>37</v>
      </c>
      <c r="C38" s="23" t="s">
        <v>348</v>
      </c>
      <c r="D38" s="15" t="s">
        <v>360</v>
      </c>
      <c r="E38" s="187">
        <v>3460</v>
      </c>
      <c r="F38" s="190" t="s">
        <v>361</v>
      </c>
      <c r="G38" s="16" t="s">
        <v>362</v>
      </c>
      <c r="H38" s="15" t="s">
        <v>363</v>
      </c>
      <c r="I38" s="16" t="s">
        <v>59</v>
      </c>
      <c r="J38" s="16" t="s">
        <v>53</v>
      </c>
      <c r="K38" s="16" t="s">
        <v>81</v>
      </c>
      <c r="L38" s="15">
        <v>20100201</v>
      </c>
      <c r="M38" s="16" t="s">
        <v>215</v>
      </c>
      <c r="N38" s="15" t="s">
        <v>109</v>
      </c>
      <c r="O38" s="15" t="s">
        <v>53</v>
      </c>
      <c r="P38" s="15" t="s">
        <v>59</v>
      </c>
      <c r="Q38" s="15" t="s">
        <v>59</v>
      </c>
      <c r="R38" s="15" t="s">
        <v>205</v>
      </c>
      <c r="S38" s="15"/>
      <c r="T38" s="16" t="s">
        <v>353</v>
      </c>
      <c r="U38" s="15" t="s">
        <v>53</v>
      </c>
      <c r="V38" s="15"/>
      <c r="W38" s="15"/>
      <c r="X38" s="17">
        <f>Y38*Sheet1!$B$4*Sheet1!$B$3</f>
        <v>208.22623499999997</v>
      </c>
      <c r="Y38" s="18">
        <v>2030</v>
      </c>
      <c r="Z38" s="18" t="s">
        <v>131</v>
      </c>
      <c r="AA38" s="19"/>
      <c r="AB38" s="15">
        <v>1</v>
      </c>
      <c r="AC38" s="15" t="s">
        <v>101</v>
      </c>
      <c r="AD38" s="16" t="s">
        <v>59</v>
      </c>
      <c r="AE38" s="16"/>
      <c r="AF38" s="16" t="str" cm="1">
        <f t="array" ref="AF38">_xlfn.IFS(ISTEXT(#REF!),#REF!,ISTEXT(#REF!),#REF!, TRUE, AG38)</f>
        <v>CEDAR BAYOU GEN STATION</v>
      </c>
      <c r="AG38" s="16" t="s">
        <v>354</v>
      </c>
      <c r="AH38" s="20">
        <v>6</v>
      </c>
      <c r="AI38" s="15" t="s">
        <v>155</v>
      </c>
      <c r="AJ38" s="18" t="s">
        <v>355</v>
      </c>
      <c r="AK38" s="16" t="s">
        <v>356</v>
      </c>
      <c r="AL38" s="15" t="s">
        <v>357</v>
      </c>
      <c r="AM38" s="20" t="s">
        <v>358</v>
      </c>
      <c r="AN38" s="18">
        <v>-94.923206887899994</v>
      </c>
      <c r="AO38" s="18">
        <v>29.7521052102</v>
      </c>
      <c r="AP38" s="21" t="s">
        <v>119</v>
      </c>
    </row>
    <row r="39" spans="1:42" x14ac:dyDescent="0.25">
      <c r="A39" s="15">
        <v>32</v>
      </c>
      <c r="B39" s="15">
        <v>38</v>
      </c>
      <c r="C39" s="23" t="s">
        <v>364</v>
      </c>
      <c r="D39" s="15" t="s">
        <v>365</v>
      </c>
      <c r="E39" s="187"/>
      <c r="F39" s="180"/>
      <c r="G39" s="16" t="s">
        <v>366</v>
      </c>
      <c r="H39" s="15" t="s">
        <v>367</v>
      </c>
      <c r="I39" s="16" t="s">
        <v>368</v>
      </c>
      <c r="J39" s="16" t="s">
        <v>53</v>
      </c>
      <c r="K39" s="122" t="s">
        <v>227</v>
      </c>
      <c r="L39" s="15">
        <v>20200203</v>
      </c>
      <c r="M39" s="16" t="s">
        <v>369</v>
      </c>
      <c r="N39" s="15" t="s">
        <v>109</v>
      </c>
      <c r="O39" s="15" t="s">
        <v>53</v>
      </c>
      <c r="P39" s="15" t="s">
        <v>110</v>
      </c>
      <c r="Q39" s="15" t="s">
        <v>370</v>
      </c>
      <c r="R39" s="15" t="s">
        <v>59</v>
      </c>
      <c r="S39" s="15"/>
      <c r="T39" s="16" t="s">
        <v>59</v>
      </c>
      <c r="U39" s="15"/>
      <c r="V39" s="15">
        <v>328</v>
      </c>
      <c r="W39" s="15" t="s">
        <v>84</v>
      </c>
      <c r="X39" s="17">
        <f>V39*Sheet1!$B$4*Sheet1!$B$3</f>
        <v>33.644435999999999</v>
      </c>
      <c r="Y39" s="18">
        <v>328</v>
      </c>
      <c r="Z39" s="18" t="s">
        <v>131</v>
      </c>
      <c r="AA39" s="19"/>
      <c r="AB39" s="15">
        <v>1</v>
      </c>
      <c r="AC39" s="15" t="s">
        <v>63</v>
      </c>
      <c r="AD39" s="16" t="s">
        <v>371</v>
      </c>
      <c r="AE39" s="16"/>
      <c r="AF39" s="16" t="str" cm="1">
        <f t="array" ref="AF39">_xlfn.IFS(ISTEXT(#REF!),#REF!,ISTEXT(#REF!),#REF!, TRUE, AG39)</f>
        <v>CF INDUSTRIES NITROGEN LLC</v>
      </c>
      <c r="AG39" s="16" t="s">
        <v>372</v>
      </c>
      <c r="AH39" s="20">
        <v>4</v>
      </c>
      <c r="AI39" s="15" t="s">
        <v>373</v>
      </c>
      <c r="AJ39" s="18" t="s">
        <v>374</v>
      </c>
      <c r="AK39" s="16" t="s">
        <v>375</v>
      </c>
      <c r="AL39" s="15" t="s">
        <v>376</v>
      </c>
      <c r="AM39" s="20" t="s">
        <v>377</v>
      </c>
      <c r="AN39" s="18">
        <v>-90.380080310599993</v>
      </c>
      <c r="AO39" s="18">
        <v>32.903960144400003</v>
      </c>
      <c r="AP39" s="21" t="s">
        <v>119</v>
      </c>
    </row>
    <row r="40" spans="1:42" x14ac:dyDescent="0.25">
      <c r="A40" s="15">
        <v>33</v>
      </c>
      <c r="B40" s="15">
        <v>39</v>
      </c>
      <c r="C40" s="23" t="s">
        <v>378</v>
      </c>
      <c r="D40" s="15" t="s">
        <v>379</v>
      </c>
      <c r="E40" s="187"/>
      <c r="F40" s="180"/>
      <c r="G40" s="16" t="s">
        <v>380</v>
      </c>
      <c r="H40" s="15" t="s">
        <v>381</v>
      </c>
      <c r="I40" s="16" t="s">
        <v>382</v>
      </c>
      <c r="J40" s="16" t="s">
        <v>53</v>
      </c>
      <c r="K40" s="16" t="s">
        <v>107</v>
      </c>
      <c r="L40" s="15">
        <v>20200201</v>
      </c>
      <c r="M40" s="16" t="s">
        <v>108</v>
      </c>
      <c r="N40" s="15" t="s">
        <v>109</v>
      </c>
      <c r="O40" s="15" t="s">
        <v>53</v>
      </c>
      <c r="P40" s="15" t="s">
        <v>57</v>
      </c>
      <c r="Q40" s="15" t="s">
        <v>383</v>
      </c>
      <c r="R40" s="15" t="s">
        <v>59</v>
      </c>
      <c r="S40" s="15" t="s">
        <v>53</v>
      </c>
      <c r="T40" s="16" t="s">
        <v>59</v>
      </c>
      <c r="U40" s="15"/>
      <c r="V40" s="15">
        <v>3961</v>
      </c>
      <c r="W40" s="15" t="s">
        <v>62</v>
      </c>
      <c r="X40" s="17">
        <f>V40*0.0007457</f>
        <v>2.9537176999999999</v>
      </c>
      <c r="Y40" s="18">
        <v>3220</v>
      </c>
      <c r="Z40" s="18" t="s">
        <v>62</v>
      </c>
      <c r="AA40" s="24">
        <v>34335</v>
      </c>
      <c r="AB40" s="15">
        <v>1</v>
      </c>
      <c r="AC40" s="15" t="s">
        <v>63</v>
      </c>
      <c r="AD40" s="16" t="s">
        <v>384</v>
      </c>
      <c r="AE40" s="16"/>
      <c r="AF40" s="16" t="str" cm="1">
        <f t="array" ref="AF40">_xlfn.IFS(ISTEXT(#REF!),#REF!,ISTEXT(#REF!),#REF!, TRUE, AG40)</f>
        <v>Chaco Compressor Station</v>
      </c>
      <c r="AG40" s="16" t="s">
        <v>385</v>
      </c>
      <c r="AH40" s="20">
        <v>6</v>
      </c>
      <c r="AI40" s="15" t="s">
        <v>386</v>
      </c>
      <c r="AJ40" s="18" t="s">
        <v>387</v>
      </c>
      <c r="AK40" s="16" t="s">
        <v>388</v>
      </c>
      <c r="AL40" s="15" t="s">
        <v>389</v>
      </c>
      <c r="AM40" s="20" t="s">
        <v>390</v>
      </c>
      <c r="AN40" s="18">
        <v>-107.97838281600001</v>
      </c>
      <c r="AO40" s="18">
        <v>36.690633759299999</v>
      </c>
      <c r="AP40" s="21" t="s">
        <v>119</v>
      </c>
    </row>
    <row r="41" spans="1:42" x14ac:dyDescent="0.25">
      <c r="A41" s="15">
        <v>33</v>
      </c>
      <c r="B41" s="15">
        <v>40</v>
      </c>
      <c r="C41" s="23" t="s">
        <v>378</v>
      </c>
      <c r="D41" s="15" t="s">
        <v>391</v>
      </c>
      <c r="E41" s="187"/>
      <c r="F41" s="180"/>
      <c r="G41" s="16" t="s">
        <v>392</v>
      </c>
      <c r="H41" s="15" t="s">
        <v>393</v>
      </c>
      <c r="I41" s="16" t="s">
        <v>382</v>
      </c>
      <c r="J41" s="16" t="s">
        <v>53</v>
      </c>
      <c r="K41" s="16" t="s">
        <v>107</v>
      </c>
      <c r="L41" s="15">
        <v>20200201</v>
      </c>
      <c r="M41" s="16" t="s">
        <v>108</v>
      </c>
      <c r="N41" s="15" t="s">
        <v>109</v>
      </c>
      <c r="O41" s="15" t="s">
        <v>53</v>
      </c>
      <c r="P41" s="15" t="s">
        <v>57</v>
      </c>
      <c r="Q41" s="15" t="s">
        <v>394</v>
      </c>
      <c r="R41" s="15" t="s">
        <v>59</v>
      </c>
      <c r="S41" s="15" t="s">
        <v>53</v>
      </c>
      <c r="T41" s="16" t="s">
        <v>59</v>
      </c>
      <c r="U41" s="15"/>
      <c r="V41" s="15">
        <v>1200</v>
      </c>
      <c r="W41" s="15" t="s">
        <v>62</v>
      </c>
      <c r="X41" s="17">
        <f>V41*0.0007457</f>
        <v>0.89483999999999997</v>
      </c>
      <c r="Y41" s="18">
        <v>976</v>
      </c>
      <c r="Z41" s="18" t="s">
        <v>62</v>
      </c>
      <c r="AA41" s="24">
        <v>26864</v>
      </c>
      <c r="AB41" s="15">
        <v>1</v>
      </c>
      <c r="AC41" s="15" t="s">
        <v>63</v>
      </c>
      <c r="AD41" s="16" t="s">
        <v>384</v>
      </c>
      <c r="AE41" s="16"/>
      <c r="AF41" s="16" t="str" cm="1">
        <f t="array" ref="AF41">_xlfn.IFS(ISTEXT(#REF!),#REF!,ISTEXT(#REF!),#REF!, TRUE, AG41)</f>
        <v>Chaco Compressor Station</v>
      </c>
      <c r="AG41" s="16" t="s">
        <v>385</v>
      </c>
      <c r="AH41" s="20">
        <v>6</v>
      </c>
      <c r="AI41" s="15" t="s">
        <v>386</v>
      </c>
      <c r="AJ41" s="18" t="s">
        <v>387</v>
      </c>
      <c r="AK41" s="16" t="s">
        <v>388</v>
      </c>
      <c r="AL41" s="15" t="s">
        <v>389</v>
      </c>
      <c r="AM41" s="20" t="s">
        <v>390</v>
      </c>
      <c r="AN41" s="18">
        <v>-107.978323808</v>
      </c>
      <c r="AO41" s="18">
        <v>36.690579989500002</v>
      </c>
      <c r="AP41" s="21" t="s">
        <v>173</v>
      </c>
    </row>
    <row r="42" spans="1:42" x14ac:dyDescent="0.25">
      <c r="A42" s="15">
        <v>33</v>
      </c>
      <c r="B42" s="15">
        <v>41</v>
      </c>
      <c r="C42" s="23" t="s">
        <v>378</v>
      </c>
      <c r="D42" s="15" t="s">
        <v>395</v>
      </c>
      <c r="E42" s="187"/>
      <c r="F42" s="180"/>
      <c r="G42" s="16" t="s">
        <v>396</v>
      </c>
      <c r="H42" s="15" t="s">
        <v>397</v>
      </c>
      <c r="I42" s="16" t="s">
        <v>382</v>
      </c>
      <c r="J42" s="16" t="s">
        <v>53</v>
      </c>
      <c r="K42" s="16" t="s">
        <v>107</v>
      </c>
      <c r="L42" s="15">
        <v>20200201</v>
      </c>
      <c r="M42" s="16" t="s">
        <v>108</v>
      </c>
      <c r="N42" s="15" t="s">
        <v>109</v>
      </c>
      <c r="O42" s="15" t="s">
        <v>53</v>
      </c>
      <c r="P42" s="15" t="s">
        <v>57</v>
      </c>
      <c r="Q42" s="15" t="s">
        <v>398</v>
      </c>
      <c r="R42" s="15" t="s">
        <v>59</v>
      </c>
      <c r="S42" s="15" t="s">
        <v>53</v>
      </c>
      <c r="T42" s="16" t="s">
        <v>59</v>
      </c>
      <c r="U42" s="15"/>
      <c r="V42" s="15">
        <v>1200</v>
      </c>
      <c r="W42" s="15" t="s">
        <v>62</v>
      </c>
      <c r="X42" s="17">
        <f>V42*0.0007457</f>
        <v>0.89483999999999997</v>
      </c>
      <c r="Y42" s="18">
        <v>976</v>
      </c>
      <c r="Z42" s="18" t="s">
        <v>62</v>
      </c>
      <c r="AA42" s="24">
        <v>26092</v>
      </c>
      <c r="AB42" s="15">
        <v>1</v>
      </c>
      <c r="AC42" s="15" t="s">
        <v>63</v>
      </c>
      <c r="AD42" s="16" t="s">
        <v>384</v>
      </c>
      <c r="AE42" s="16"/>
      <c r="AF42" s="16" t="str" cm="1">
        <f t="array" ref="AF42">_xlfn.IFS(ISTEXT(#REF!),#REF!,ISTEXT(#REF!),#REF!, TRUE, AG42)</f>
        <v>Chaco Compressor Station</v>
      </c>
      <c r="AG42" s="16" t="s">
        <v>385</v>
      </c>
      <c r="AH42" s="20">
        <v>6</v>
      </c>
      <c r="AI42" s="15" t="s">
        <v>386</v>
      </c>
      <c r="AJ42" s="18" t="s">
        <v>387</v>
      </c>
      <c r="AK42" s="16" t="s">
        <v>388</v>
      </c>
      <c r="AL42" s="15" t="s">
        <v>389</v>
      </c>
      <c r="AM42" s="20" t="s">
        <v>390</v>
      </c>
      <c r="AN42" s="18">
        <v>-107.978498151</v>
      </c>
      <c r="AO42" s="18">
        <v>36.6907369973</v>
      </c>
      <c r="AP42" s="21" t="s">
        <v>173</v>
      </c>
    </row>
    <row r="43" spans="1:42" x14ac:dyDescent="0.25">
      <c r="A43" s="15">
        <v>33</v>
      </c>
      <c r="B43" s="15">
        <v>42</v>
      </c>
      <c r="C43" s="23" t="s">
        <v>378</v>
      </c>
      <c r="D43" s="15" t="s">
        <v>399</v>
      </c>
      <c r="E43" s="187"/>
      <c r="F43" s="180"/>
      <c r="G43" s="16" t="s">
        <v>396</v>
      </c>
      <c r="H43" s="15" t="s">
        <v>400</v>
      </c>
      <c r="I43" s="16" t="s">
        <v>382</v>
      </c>
      <c r="J43" s="16" t="s">
        <v>53</v>
      </c>
      <c r="K43" s="16" t="s">
        <v>107</v>
      </c>
      <c r="L43" s="15">
        <v>20200201</v>
      </c>
      <c r="M43" s="16" t="s">
        <v>108</v>
      </c>
      <c r="N43" s="15" t="s">
        <v>109</v>
      </c>
      <c r="O43" s="15" t="s">
        <v>53</v>
      </c>
      <c r="P43" s="15" t="s">
        <v>57</v>
      </c>
      <c r="Q43" s="15" t="s">
        <v>398</v>
      </c>
      <c r="R43" s="15" t="s">
        <v>59</v>
      </c>
      <c r="S43" s="15" t="s">
        <v>53</v>
      </c>
      <c r="T43" s="16" t="s">
        <v>59</v>
      </c>
      <c r="U43" s="15"/>
      <c r="V43" s="15">
        <v>1200</v>
      </c>
      <c r="W43" s="15" t="s">
        <v>62</v>
      </c>
      <c r="X43" s="17">
        <f>V43*0.0007457</f>
        <v>0.89483999999999997</v>
      </c>
      <c r="Y43" s="18">
        <v>976</v>
      </c>
      <c r="Z43" s="18" t="s">
        <v>62</v>
      </c>
      <c r="AA43" s="24">
        <v>26092</v>
      </c>
      <c r="AB43" s="15">
        <v>1</v>
      </c>
      <c r="AC43" s="15" t="s">
        <v>63</v>
      </c>
      <c r="AD43" s="16" t="s">
        <v>384</v>
      </c>
      <c r="AE43" s="16"/>
      <c r="AF43" s="16" t="str" cm="1">
        <f t="array" ref="AF43">_xlfn.IFS(ISTEXT(#REF!),#REF!,ISTEXT(#REF!),#REF!, TRUE, AG43)</f>
        <v>Chaco Compressor Station</v>
      </c>
      <c r="AG43" s="16" t="s">
        <v>385</v>
      </c>
      <c r="AH43" s="20">
        <v>6</v>
      </c>
      <c r="AI43" s="15" t="s">
        <v>386</v>
      </c>
      <c r="AJ43" s="18" t="s">
        <v>387</v>
      </c>
      <c r="AK43" s="16" t="s">
        <v>388</v>
      </c>
      <c r="AL43" s="15" t="s">
        <v>389</v>
      </c>
      <c r="AM43" s="20" t="s">
        <v>390</v>
      </c>
      <c r="AN43" s="18">
        <v>-107.978439143</v>
      </c>
      <c r="AO43" s="18">
        <v>36.690678925900002</v>
      </c>
      <c r="AP43" s="21" t="s">
        <v>173</v>
      </c>
    </row>
    <row r="44" spans="1:42" x14ac:dyDescent="0.25">
      <c r="A44" s="15">
        <v>34</v>
      </c>
      <c r="B44" s="15">
        <v>43</v>
      </c>
      <c r="C44" s="23" t="s">
        <v>401</v>
      </c>
      <c r="D44" s="15" t="s">
        <v>402</v>
      </c>
      <c r="E44" s="187">
        <v>50003</v>
      </c>
      <c r="F44" s="180" t="s">
        <v>211</v>
      </c>
      <c r="G44" s="16" t="s">
        <v>403</v>
      </c>
      <c r="H44" s="15" t="s">
        <v>404</v>
      </c>
      <c r="I44" s="16" t="s">
        <v>214</v>
      </c>
      <c r="J44" s="16" t="s">
        <v>53</v>
      </c>
      <c r="K44" s="16" t="s">
        <v>81</v>
      </c>
      <c r="L44" s="15">
        <v>20100201</v>
      </c>
      <c r="M44" s="16" t="s">
        <v>215</v>
      </c>
      <c r="N44" s="15" t="s">
        <v>109</v>
      </c>
      <c r="O44" s="15" t="s">
        <v>53</v>
      </c>
      <c r="P44" s="15" t="s">
        <v>59</v>
      </c>
      <c r="Q44" s="15" t="s">
        <v>59</v>
      </c>
      <c r="R44" s="15" t="s">
        <v>59</v>
      </c>
      <c r="S44" s="15"/>
      <c r="T44" s="16" t="s">
        <v>405</v>
      </c>
      <c r="U44" s="15" t="s">
        <v>53</v>
      </c>
      <c r="V44" s="15">
        <v>49</v>
      </c>
      <c r="W44" s="15" t="s">
        <v>185</v>
      </c>
      <c r="X44" s="17">
        <f>V44</f>
        <v>49</v>
      </c>
      <c r="Y44" s="18">
        <v>46</v>
      </c>
      <c r="Z44" s="18" t="s">
        <v>185</v>
      </c>
      <c r="AA44" s="19"/>
      <c r="AB44" s="15">
        <v>1</v>
      </c>
      <c r="AC44" s="15" t="s">
        <v>112</v>
      </c>
      <c r="AD44" s="16" t="s">
        <v>59</v>
      </c>
      <c r="AE44" s="16"/>
      <c r="AF44" s="16" t="str" cm="1">
        <f t="array" ref="AF44">_xlfn.IFS(ISTEXT(#REF!),#REF!,ISTEXT(#REF!),#REF!, TRUE, AG44)</f>
        <v>CHALK CLIFF LIMITED</v>
      </c>
      <c r="AG44" s="16" t="s">
        <v>406</v>
      </c>
      <c r="AH44" s="20">
        <v>9</v>
      </c>
      <c r="AI44" s="15" t="s">
        <v>67</v>
      </c>
      <c r="AJ44" s="18" t="s">
        <v>219</v>
      </c>
      <c r="AK44" s="16" t="s">
        <v>407</v>
      </c>
      <c r="AL44" s="15" t="s">
        <v>221</v>
      </c>
      <c r="AM44" s="20" t="s">
        <v>222</v>
      </c>
      <c r="AN44" s="18">
        <v>-119.391536325</v>
      </c>
      <c r="AO44" s="18">
        <v>35.0973098869</v>
      </c>
      <c r="AP44" s="21" t="s">
        <v>119</v>
      </c>
    </row>
    <row r="45" spans="1:42" x14ac:dyDescent="0.25">
      <c r="A45" s="15">
        <v>37</v>
      </c>
      <c r="B45" s="15">
        <v>44</v>
      </c>
      <c r="C45" s="23" t="s">
        <v>408</v>
      </c>
      <c r="D45" s="15" t="s">
        <v>409</v>
      </c>
      <c r="E45" s="187">
        <v>7917</v>
      </c>
      <c r="F45" s="190" t="s">
        <v>410</v>
      </c>
      <c r="G45" s="16" t="s">
        <v>411</v>
      </c>
      <c r="H45" s="15" t="s">
        <v>412</v>
      </c>
      <c r="I45" s="16" t="s">
        <v>413</v>
      </c>
      <c r="J45" s="16" t="s">
        <v>53</v>
      </c>
      <c r="K45" s="16" t="s">
        <v>81</v>
      </c>
      <c r="L45" s="15">
        <v>20100201</v>
      </c>
      <c r="M45" s="16" t="s">
        <v>215</v>
      </c>
      <c r="N45" s="15" t="s">
        <v>109</v>
      </c>
      <c r="O45" s="15" t="s">
        <v>53</v>
      </c>
      <c r="P45" s="15" t="s">
        <v>414</v>
      </c>
      <c r="Q45" s="15" t="s">
        <v>415</v>
      </c>
      <c r="R45" s="15" t="s">
        <v>205</v>
      </c>
      <c r="S45" s="26" t="s">
        <v>100</v>
      </c>
      <c r="T45" s="16" t="s">
        <v>416</v>
      </c>
      <c r="U45" s="15" t="s">
        <v>100</v>
      </c>
      <c r="V45" s="15"/>
      <c r="W45" s="15" t="s">
        <v>59</v>
      </c>
      <c r="X45" s="17">
        <f>Y45</f>
        <v>261</v>
      </c>
      <c r="Y45" s="18">
        <v>261</v>
      </c>
      <c r="Z45" s="18" t="s">
        <v>185</v>
      </c>
      <c r="AA45" s="19"/>
      <c r="AB45" s="15">
        <v>1</v>
      </c>
      <c r="AC45" s="15" t="s">
        <v>63</v>
      </c>
      <c r="AD45" s="16" t="s">
        <v>417</v>
      </c>
      <c r="AE45" s="16" t="s">
        <v>418</v>
      </c>
      <c r="AF45" s="16" t="str" cm="1">
        <f t="array" ref="AF45">_xlfn.IFS(ISTEXT(#REF!),#REF!,ISTEXT(#REF!),#REF!, TRUE, AG45)</f>
        <v>Chattahoochee Energy Facility</v>
      </c>
      <c r="AG45" s="16" t="s">
        <v>419</v>
      </c>
      <c r="AH45" s="20">
        <v>4</v>
      </c>
      <c r="AI45" s="15" t="s">
        <v>420</v>
      </c>
      <c r="AJ45" s="18" t="s">
        <v>421</v>
      </c>
      <c r="AK45" s="16" t="s">
        <v>422</v>
      </c>
      <c r="AL45" s="15" t="s">
        <v>423</v>
      </c>
      <c r="AM45" s="20" t="s">
        <v>424</v>
      </c>
      <c r="AN45" s="18">
        <v>-85.038404372100004</v>
      </c>
      <c r="AO45" s="18">
        <v>33.407006336899997</v>
      </c>
      <c r="AP45" s="21" t="s">
        <v>139</v>
      </c>
    </row>
    <row r="46" spans="1:42" x14ac:dyDescent="0.25">
      <c r="A46" s="15">
        <v>37</v>
      </c>
      <c r="B46" s="15">
        <v>45</v>
      </c>
      <c r="C46" s="23" t="s">
        <v>408</v>
      </c>
      <c r="D46" s="15" t="s">
        <v>425</v>
      </c>
      <c r="E46" s="187">
        <v>7917</v>
      </c>
      <c r="F46" s="190" t="s">
        <v>426</v>
      </c>
      <c r="G46" s="16" t="s">
        <v>427</v>
      </c>
      <c r="H46" s="15" t="s">
        <v>428</v>
      </c>
      <c r="I46" s="16" t="s">
        <v>429</v>
      </c>
      <c r="J46" s="16" t="s">
        <v>53</v>
      </c>
      <c r="K46" s="16" t="s">
        <v>81</v>
      </c>
      <c r="L46" s="15">
        <v>20100201</v>
      </c>
      <c r="M46" s="16" t="s">
        <v>215</v>
      </c>
      <c r="N46" s="15" t="s">
        <v>109</v>
      </c>
      <c r="O46" s="15" t="s">
        <v>53</v>
      </c>
      <c r="P46" s="15" t="s">
        <v>414</v>
      </c>
      <c r="Q46" s="15" t="s">
        <v>415</v>
      </c>
      <c r="R46" s="15" t="s">
        <v>205</v>
      </c>
      <c r="S46" s="26" t="s">
        <v>100</v>
      </c>
      <c r="T46" s="16" t="s">
        <v>416</v>
      </c>
      <c r="U46" s="15" t="s">
        <v>100</v>
      </c>
      <c r="V46" s="15"/>
      <c r="W46" s="15" t="s">
        <v>59</v>
      </c>
      <c r="X46" s="17">
        <f>Y46</f>
        <v>261</v>
      </c>
      <c r="Y46" s="18">
        <v>261</v>
      </c>
      <c r="Z46" s="18" t="s">
        <v>185</v>
      </c>
      <c r="AA46" s="19"/>
      <c r="AB46" s="15">
        <v>1</v>
      </c>
      <c r="AC46" s="15" t="s">
        <v>63</v>
      </c>
      <c r="AD46" s="16" t="s">
        <v>417</v>
      </c>
      <c r="AE46" s="16" t="s">
        <v>418</v>
      </c>
      <c r="AF46" s="16" t="str" cm="1">
        <f t="array" ref="AF46">_xlfn.IFS(ISTEXT(#REF!),#REF!,ISTEXT(#REF!),#REF!, TRUE, AG46)</f>
        <v>Chattahoochee Energy Facility</v>
      </c>
      <c r="AG46" s="16" t="s">
        <v>419</v>
      </c>
      <c r="AH46" s="20">
        <v>4</v>
      </c>
      <c r="AI46" s="15" t="s">
        <v>420</v>
      </c>
      <c r="AJ46" s="18" t="s">
        <v>421</v>
      </c>
      <c r="AK46" s="16" t="s">
        <v>422</v>
      </c>
      <c r="AL46" s="15" t="s">
        <v>423</v>
      </c>
      <c r="AM46" s="20" t="s">
        <v>424</v>
      </c>
      <c r="AN46" s="18">
        <v>-85.038704372500007</v>
      </c>
      <c r="AO46" s="18">
        <v>33.407106337000002</v>
      </c>
      <c r="AP46" s="21" t="s">
        <v>139</v>
      </c>
    </row>
    <row r="47" spans="1:42" x14ac:dyDescent="0.25">
      <c r="A47" s="15">
        <v>38</v>
      </c>
      <c r="B47" s="15">
        <v>46</v>
      </c>
      <c r="C47" s="23" t="s">
        <v>430</v>
      </c>
      <c r="D47" s="15" t="s">
        <v>431</v>
      </c>
      <c r="E47" s="187"/>
      <c r="F47" s="180"/>
      <c r="G47" s="16" t="s">
        <v>432</v>
      </c>
      <c r="H47" s="15" t="s">
        <v>433</v>
      </c>
      <c r="I47" s="16" t="s">
        <v>59</v>
      </c>
      <c r="J47" s="16" t="s">
        <v>53</v>
      </c>
      <c r="K47" s="16" t="s">
        <v>151</v>
      </c>
      <c r="L47" s="15">
        <v>20200201</v>
      </c>
      <c r="M47" s="16" t="s">
        <v>108</v>
      </c>
      <c r="N47" s="15" t="s">
        <v>109</v>
      </c>
      <c r="O47" s="15" t="s">
        <v>53</v>
      </c>
      <c r="P47" s="15" t="s">
        <v>59</v>
      </c>
      <c r="Q47" s="15" t="s">
        <v>59</v>
      </c>
      <c r="R47" s="15" t="s">
        <v>59</v>
      </c>
      <c r="S47" s="15"/>
      <c r="T47" s="16" t="s">
        <v>59</v>
      </c>
      <c r="U47" s="15"/>
      <c r="V47" s="15"/>
      <c r="W47" s="15" t="s">
        <v>59</v>
      </c>
      <c r="X47" s="17">
        <f>Y47*Sheet1!$B$4*Sheet1!$B$3</f>
        <v>13.129536</v>
      </c>
      <c r="Y47" s="18">
        <v>128</v>
      </c>
      <c r="Z47" s="18" t="s">
        <v>131</v>
      </c>
      <c r="AA47" s="19"/>
      <c r="AB47" s="15">
        <v>1</v>
      </c>
      <c r="AC47" s="15" t="s">
        <v>63</v>
      </c>
      <c r="AD47" s="16" t="s">
        <v>153</v>
      </c>
      <c r="AE47" s="16"/>
      <c r="AF47" s="16" t="str" cm="1">
        <f t="array" ref="AF47">_xlfn.IFS(ISTEXT(#REF!),#REF!,ISTEXT(#REF!),#REF!, TRUE, AG47)</f>
        <v>SWEENY COMPLEX</v>
      </c>
      <c r="AG47" s="16" t="s">
        <v>434</v>
      </c>
      <c r="AH47" s="20">
        <v>6</v>
      </c>
      <c r="AI47" s="15" t="s">
        <v>155</v>
      </c>
      <c r="AJ47" s="18" t="s">
        <v>232</v>
      </c>
      <c r="AK47" s="16" t="s">
        <v>435</v>
      </c>
      <c r="AL47" s="15" t="s">
        <v>436</v>
      </c>
      <c r="AM47" s="20" t="s">
        <v>437</v>
      </c>
      <c r="AN47" s="18">
        <v>-95.753107071700001</v>
      </c>
      <c r="AO47" s="18">
        <v>29.074205043799999</v>
      </c>
      <c r="AP47" s="21" t="s">
        <v>119</v>
      </c>
    </row>
    <row r="48" spans="1:42" x14ac:dyDescent="0.25">
      <c r="A48" s="15">
        <v>42</v>
      </c>
      <c r="B48" s="15">
        <v>47</v>
      </c>
      <c r="C48" s="23" t="s">
        <v>438</v>
      </c>
      <c r="D48" s="15" t="s">
        <v>439</v>
      </c>
      <c r="E48" s="187">
        <v>7757</v>
      </c>
      <c r="F48" s="190" t="s">
        <v>440</v>
      </c>
      <c r="G48" s="16" t="s">
        <v>441</v>
      </c>
      <c r="H48" s="15" t="s">
        <v>442</v>
      </c>
      <c r="I48" s="16" t="s">
        <v>59</v>
      </c>
      <c r="J48" s="16" t="s">
        <v>53</v>
      </c>
      <c r="K48" s="16" t="s">
        <v>81</v>
      </c>
      <c r="L48" s="15">
        <v>20100201</v>
      </c>
      <c r="M48" s="16" t="s">
        <v>215</v>
      </c>
      <c r="N48" s="15" t="s">
        <v>109</v>
      </c>
      <c r="O48" s="15" t="s">
        <v>53</v>
      </c>
      <c r="P48" s="15" t="s">
        <v>443</v>
      </c>
      <c r="Q48" s="15" t="s">
        <v>444</v>
      </c>
      <c r="R48" s="15" t="s">
        <v>205</v>
      </c>
      <c r="S48" s="15"/>
      <c r="T48" s="16" t="s">
        <v>353</v>
      </c>
      <c r="U48" s="15" t="s">
        <v>53</v>
      </c>
      <c r="V48" s="15">
        <v>176</v>
      </c>
      <c r="W48" s="15" t="s">
        <v>185</v>
      </c>
      <c r="X48" s="17">
        <f>V48</f>
        <v>176</v>
      </c>
      <c r="Y48" s="18">
        <v>1780</v>
      </c>
      <c r="Z48" s="18" t="s">
        <v>131</v>
      </c>
      <c r="AA48" s="24">
        <v>36161</v>
      </c>
      <c r="AB48" s="15">
        <v>1</v>
      </c>
      <c r="AC48" s="15" t="s">
        <v>63</v>
      </c>
      <c r="AD48" s="16" t="s">
        <v>445</v>
      </c>
      <c r="AE48" s="16"/>
      <c r="AF48" s="16" t="str" cm="1">
        <f t="array" ref="AF48">_xlfn.IFS(ISTEXT(#REF!),#REF!,ISTEXT(#REF!),#REF!, TRUE, AG48)</f>
        <v>CHOUTEAU PWR PLT</v>
      </c>
      <c r="AG48" s="16" t="s">
        <v>446</v>
      </c>
      <c r="AH48" s="20">
        <v>6</v>
      </c>
      <c r="AI48" s="15" t="s">
        <v>447</v>
      </c>
      <c r="AJ48" s="18" t="s">
        <v>448</v>
      </c>
      <c r="AK48" s="16" t="s">
        <v>449</v>
      </c>
      <c r="AL48" s="15" t="s">
        <v>450</v>
      </c>
      <c r="AM48" s="20" t="s">
        <v>451</v>
      </c>
      <c r="AN48" s="18">
        <v>-95.277307370800003</v>
      </c>
      <c r="AO48" s="18">
        <v>36.222306443999997</v>
      </c>
      <c r="AP48" s="21" t="s">
        <v>119</v>
      </c>
    </row>
    <row r="49" spans="1:42" ht="13.5" customHeight="1" x14ac:dyDescent="0.25">
      <c r="A49" s="15">
        <v>42</v>
      </c>
      <c r="B49" s="15">
        <v>48</v>
      </c>
      <c r="C49" s="23" t="s">
        <v>438</v>
      </c>
      <c r="D49" s="15" t="s">
        <v>454</v>
      </c>
      <c r="E49" s="187">
        <v>7757</v>
      </c>
      <c r="F49" s="190" t="s">
        <v>455</v>
      </c>
      <c r="G49" s="16" t="s">
        <v>456</v>
      </c>
      <c r="H49" s="15" t="s">
        <v>457</v>
      </c>
      <c r="I49" s="16" t="s">
        <v>59</v>
      </c>
      <c r="J49" s="16" t="s">
        <v>53</v>
      </c>
      <c r="K49" s="16" t="s">
        <v>81</v>
      </c>
      <c r="L49" s="15">
        <v>20100201</v>
      </c>
      <c r="M49" s="16" t="s">
        <v>215</v>
      </c>
      <c r="N49" s="15" t="s">
        <v>109</v>
      </c>
      <c r="O49" s="15" t="s">
        <v>53</v>
      </c>
      <c r="P49" s="15" t="s">
        <v>443</v>
      </c>
      <c r="Q49" s="15" t="s">
        <v>444</v>
      </c>
      <c r="R49" s="15" t="s">
        <v>205</v>
      </c>
      <c r="S49" s="15"/>
      <c r="T49" s="16" t="s">
        <v>353</v>
      </c>
      <c r="U49" s="15" t="s">
        <v>53</v>
      </c>
      <c r="V49" s="15">
        <v>176</v>
      </c>
      <c r="W49" s="15" t="s">
        <v>185</v>
      </c>
      <c r="X49" s="17">
        <f>V49</f>
        <v>176</v>
      </c>
      <c r="Y49" s="18">
        <v>1780</v>
      </c>
      <c r="Z49" s="18" t="s">
        <v>131</v>
      </c>
      <c r="AA49" s="24">
        <v>36161</v>
      </c>
      <c r="AB49" s="15">
        <v>1</v>
      </c>
      <c r="AC49" s="15" t="s">
        <v>63</v>
      </c>
      <c r="AD49" s="16" t="s">
        <v>445</v>
      </c>
      <c r="AE49" s="16"/>
      <c r="AF49" s="16" t="str" cm="1">
        <f t="array" ref="AF49">_xlfn.IFS(ISTEXT(#REF!),#REF!,ISTEXT(#REF!),#REF!, TRUE, AG49)</f>
        <v>CHOUTEAU PWR PLT</v>
      </c>
      <c r="AG49" s="16" t="s">
        <v>446</v>
      </c>
      <c r="AH49" s="20">
        <v>6</v>
      </c>
      <c r="AI49" s="15" t="s">
        <v>447</v>
      </c>
      <c r="AJ49" s="18" t="s">
        <v>448</v>
      </c>
      <c r="AK49" s="16" t="s">
        <v>449</v>
      </c>
      <c r="AL49" s="15" t="s">
        <v>450</v>
      </c>
      <c r="AM49" s="20" t="s">
        <v>451</v>
      </c>
      <c r="AN49" s="18">
        <v>-95.277607371200006</v>
      </c>
      <c r="AO49" s="18">
        <v>36.222306443900003</v>
      </c>
      <c r="AP49" s="21" t="s">
        <v>119</v>
      </c>
    </row>
    <row r="50" spans="1:42" x14ac:dyDescent="0.25">
      <c r="A50" s="15">
        <v>42</v>
      </c>
      <c r="B50" s="15">
        <v>49</v>
      </c>
      <c r="C50" s="23" t="s">
        <v>438</v>
      </c>
      <c r="D50" s="15" t="s">
        <v>458</v>
      </c>
      <c r="E50" s="187">
        <v>7757</v>
      </c>
      <c r="F50" s="190" t="s">
        <v>459</v>
      </c>
      <c r="G50" s="16" t="s">
        <v>460</v>
      </c>
      <c r="H50" s="15" t="s">
        <v>461</v>
      </c>
      <c r="I50" s="16" t="s">
        <v>59</v>
      </c>
      <c r="J50" s="16" t="s">
        <v>53</v>
      </c>
      <c r="K50" s="16" t="s">
        <v>81</v>
      </c>
      <c r="L50" s="15">
        <v>20100201</v>
      </c>
      <c r="M50" s="16" t="s">
        <v>215</v>
      </c>
      <c r="N50" s="15" t="s">
        <v>109</v>
      </c>
      <c r="O50" s="15" t="s">
        <v>53</v>
      </c>
      <c r="P50" s="15" t="s">
        <v>443</v>
      </c>
      <c r="Q50" s="15" t="s">
        <v>444</v>
      </c>
      <c r="R50" s="15" t="s">
        <v>205</v>
      </c>
      <c r="S50" s="26" t="s">
        <v>100</v>
      </c>
      <c r="T50" s="16" t="s">
        <v>462</v>
      </c>
      <c r="U50" s="15" t="s">
        <v>53</v>
      </c>
      <c r="V50" s="15">
        <v>1882</v>
      </c>
      <c r="W50" s="15" t="s">
        <v>84</v>
      </c>
      <c r="X50" s="17">
        <f>V50*Sheet1!$B$4*Sheet1!$B$3</f>
        <v>193.04520899999997</v>
      </c>
      <c r="Y50" s="18">
        <v>1880</v>
      </c>
      <c r="Z50" s="18" t="s">
        <v>131</v>
      </c>
      <c r="AA50" s="24">
        <v>39814</v>
      </c>
      <c r="AB50" s="15">
        <v>1</v>
      </c>
      <c r="AC50" s="15" t="s">
        <v>101</v>
      </c>
      <c r="AD50" s="16" t="s">
        <v>463</v>
      </c>
      <c r="AE50" s="16"/>
      <c r="AF50" s="16" t="str" cm="1">
        <f t="array" ref="AF50">_xlfn.IFS(ISTEXT(#REF!),#REF!,ISTEXT(#REF!),#REF!, TRUE, AG50)</f>
        <v>CHOUTEAU PWR PLT</v>
      </c>
      <c r="AG50" s="16" t="s">
        <v>446</v>
      </c>
      <c r="AH50" s="20">
        <v>6</v>
      </c>
      <c r="AI50" s="15" t="s">
        <v>447</v>
      </c>
      <c r="AJ50" s="18" t="s">
        <v>448</v>
      </c>
      <c r="AK50" s="16" t="s">
        <v>449</v>
      </c>
      <c r="AL50" s="15" t="s">
        <v>450</v>
      </c>
      <c r="AM50" s="20" t="s">
        <v>451</v>
      </c>
      <c r="AN50" s="18">
        <v>-95.275103409799996</v>
      </c>
      <c r="AO50" s="18">
        <v>36.222192996700002</v>
      </c>
      <c r="AP50" s="21" t="s">
        <v>139</v>
      </c>
    </row>
    <row r="51" spans="1:42" x14ac:dyDescent="0.25">
      <c r="A51" s="15">
        <v>42</v>
      </c>
      <c r="B51" s="15">
        <v>50</v>
      </c>
      <c r="C51" s="23" t="s">
        <v>438</v>
      </c>
      <c r="D51" s="15" t="s">
        <v>464</v>
      </c>
      <c r="E51" s="187">
        <v>7757</v>
      </c>
      <c r="F51" s="190" t="s">
        <v>465</v>
      </c>
      <c r="G51" s="16" t="s">
        <v>466</v>
      </c>
      <c r="H51" s="15" t="s">
        <v>467</v>
      </c>
      <c r="I51" s="16" t="s">
        <v>59</v>
      </c>
      <c r="J51" s="16" t="s">
        <v>53</v>
      </c>
      <c r="K51" s="16" t="s">
        <v>81</v>
      </c>
      <c r="L51" s="15">
        <v>20100201</v>
      </c>
      <c r="M51" s="16" t="s">
        <v>215</v>
      </c>
      <c r="N51" s="15" t="s">
        <v>109</v>
      </c>
      <c r="O51" s="15" t="s">
        <v>53</v>
      </c>
      <c r="P51" s="15" t="s">
        <v>443</v>
      </c>
      <c r="Q51" s="15" t="s">
        <v>444</v>
      </c>
      <c r="R51" s="15" t="s">
        <v>205</v>
      </c>
      <c r="S51" s="26" t="s">
        <v>100</v>
      </c>
      <c r="T51" s="16" t="s">
        <v>462</v>
      </c>
      <c r="U51" s="15" t="s">
        <v>53</v>
      </c>
      <c r="V51" s="15">
        <v>1882</v>
      </c>
      <c r="W51" s="15" t="s">
        <v>84</v>
      </c>
      <c r="X51" s="17">
        <f>V51*Sheet1!$B$4*Sheet1!$B$3</f>
        <v>193.04520899999997</v>
      </c>
      <c r="Y51" s="18">
        <v>1880</v>
      </c>
      <c r="Z51" s="18" t="s">
        <v>131</v>
      </c>
      <c r="AA51" s="24">
        <v>39814</v>
      </c>
      <c r="AB51" s="15">
        <v>1</v>
      </c>
      <c r="AC51" s="15" t="s">
        <v>101</v>
      </c>
      <c r="AD51" s="16" t="s">
        <v>463</v>
      </c>
      <c r="AE51" s="16"/>
      <c r="AF51" s="16" t="str" cm="1">
        <f t="array" ref="AF51">_xlfn.IFS(ISTEXT(#REF!),#REF!,ISTEXT(#REF!),#REF!, TRUE, AG51)</f>
        <v>CHOUTEAU PWR PLT</v>
      </c>
      <c r="AG51" s="16" t="s">
        <v>446</v>
      </c>
      <c r="AH51" s="20">
        <v>6</v>
      </c>
      <c r="AI51" s="15" t="s">
        <v>447</v>
      </c>
      <c r="AJ51" s="18" t="s">
        <v>448</v>
      </c>
      <c r="AK51" s="16" t="s">
        <v>449</v>
      </c>
      <c r="AL51" s="15" t="s">
        <v>450</v>
      </c>
      <c r="AM51" s="20" t="s">
        <v>451</v>
      </c>
      <c r="AN51" s="18">
        <v>-95.275484283500006</v>
      </c>
      <c r="AO51" s="18">
        <v>36.222192996700002</v>
      </c>
      <c r="AP51" s="21" t="s">
        <v>139</v>
      </c>
    </row>
    <row r="52" spans="1:42" x14ac:dyDescent="0.25">
      <c r="A52" s="15">
        <v>43</v>
      </c>
      <c r="B52" s="15">
        <v>51</v>
      </c>
      <c r="C52" s="23" t="s">
        <v>468</v>
      </c>
      <c r="D52" s="15" t="s">
        <v>469</v>
      </c>
      <c r="E52" s="187">
        <v>2126</v>
      </c>
      <c r="F52" s="180" t="s">
        <v>470</v>
      </c>
      <c r="G52" s="16" t="s">
        <v>471</v>
      </c>
      <c r="H52" s="15" t="s">
        <v>472</v>
      </c>
      <c r="I52" s="16" t="s">
        <v>382</v>
      </c>
      <c r="J52" s="16" t="s">
        <v>53</v>
      </c>
      <c r="K52" s="16" t="s">
        <v>81</v>
      </c>
      <c r="L52" s="15">
        <v>20100201</v>
      </c>
      <c r="M52" s="16" t="s">
        <v>215</v>
      </c>
      <c r="N52" s="15" t="s">
        <v>109</v>
      </c>
      <c r="O52" s="15" t="s">
        <v>53</v>
      </c>
      <c r="P52" s="15" t="s">
        <v>473</v>
      </c>
      <c r="Q52" s="15" t="s">
        <v>474</v>
      </c>
      <c r="R52" s="15" t="s">
        <v>124</v>
      </c>
      <c r="S52" s="15"/>
      <c r="T52" s="16" t="s">
        <v>59</v>
      </c>
      <c r="U52" s="15"/>
      <c r="V52" s="15">
        <v>18</v>
      </c>
      <c r="W52" s="15" t="s">
        <v>185</v>
      </c>
      <c r="X52" s="17">
        <f>V52</f>
        <v>18</v>
      </c>
      <c r="Y52" s="18">
        <v>6</v>
      </c>
      <c r="Z52" s="18" t="s">
        <v>185</v>
      </c>
      <c r="AA52" s="24">
        <v>25934</v>
      </c>
      <c r="AB52" s="15">
        <v>1</v>
      </c>
      <c r="AC52" s="15" t="s">
        <v>63</v>
      </c>
      <c r="AD52" s="16" t="s">
        <v>475</v>
      </c>
      <c r="AE52" s="16"/>
      <c r="AF52" s="16" t="str" cm="1">
        <f t="array" ref="AF52">_xlfn.IFS(ISTEXT(#REF!),#REF!,ISTEXT(#REF!),#REF!, TRUE, AG52)</f>
        <v>FULTON POWER PLANT-FULTON</v>
      </c>
      <c r="AG52" s="16" t="s">
        <v>476</v>
      </c>
      <c r="AH52" s="20">
        <v>7</v>
      </c>
      <c r="AI52" s="15" t="s">
        <v>477</v>
      </c>
      <c r="AJ52" s="18" t="s">
        <v>478</v>
      </c>
      <c r="AK52" s="16" t="s">
        <v>479</v>
      </c>
      <c r="AL52" s="15" t="s">
        <v>480</v>
      </c>
      <c r="AM52" s="20" t="s">
        <v>481</v>
      </c>
      <c r="AN52" s="18">
        <v>-91.947671070400006</v>
      </c>
      <c r="AO52" s="18">
        <v>38.8680103059</v>
      </c>
      <c r="AP52" s="21" t="s">
        <v>119</v>
      </c>
    </row>
    <row r="53" spans="1:42" x14ac:dyDescent="0.25">
      <c r="A53" s="15">
        <v>45</v>
      </c>
      <c r="B53" s="15">
        <v>52</v>
      </c>
      <c r="C53" s="23" t="s">
        <v>482</v>
      </c>
      <c r="D53" s="15" t="s">
        <v>483</v>
      </c>
      <c r="E53" s="187">
        <v>50131</v>
      </c>
      <c r="F53" s="190" t="s">
        <v>455</v>
      </c>
      <c r="G53" s="16" t="s">
        <v>484</v>
      </c>
      <c r="H53" s="15" t="s">
        <v>485</v>
      </c>
      <c r="I53" s="16" t="s">
        <v>486</v>
      </c>
      <c r="J53" s="16" t="s">
        <v>53</v>
      </c>
      <c r="K53" s="16" t="s">
        <v>81</v>
      </c>
      <c r="L53" s="15">
        <v>20100201</v>
      </c>
      <c r="M53" s="16" t="s">
        <v>215</v>
      </c>
      <c r="N53" s="15" t="s">
        <v>109</v>
      </c>
      <c r="O53" s="15" t="s">
        <v>53</v>
      </c>
      <c r="P53" s="15" t="s">
        <v>110</v>
      </c>
      <c r="Q53" s="15" t="s">
        <v>487</v>
      </c>
      <c r="R53" s="15" t="s">
        <v>59</v>
      </c>
      <c r="S53" s="15"/>
      <c r="T53" s="16" t="s">
        <v>353</v>
      </c>
      <c r="U53" s="15" t="s">
        <v>53</v>
      </c>
      <c r="V53" s="15">
        <v>42.7</v>
      </c>
      <c r="W53" s="15" t="s">
        <v>185</v>
      </c>
      <c r="X53" s="17">
        <f>V53</f>
        <v>42.7</v>
      </c>
      <c r="Y53" s="18">
        <v>36</v>
      </c>
      <c r="Z53" s="18" t="s">
        <v>185</v>
      </c>
      <c r="AA53" s="19"/>
      <c r="AB53" s="15">
        <v>1</v>
      </c>
      <c r="AC53" s="15" t="s">
        <v>63</v>
      </c>
      <c r="AD53" s="16" t="s">
        <v>59</v>
      </c>
      <c r="AE53" s="16"/>
      <c r="AF53" s="16" t="str" cm="1">
        <f t="array" ref="AF53">_xlfn.IFS(ISTEXT(#REF!),#REF!,ISTEXT(#REF!),#REF!, TRUE, AG53)</f>
        <v>COALINGA COGENERATION CO</v>
      </c>
      <c r="AG53" s="16" t="s">
        <v>488</v>
      </c>
      <c r="AH53" s="20">
        <v>9</v>
      </c>
      <c r="AI53" s="15" t="s">
        <v>67</v>
      </c>
      <c r="AJ53" s="18" t="s">
        <v>489</v>
      </c>
      <c r="AK53" s="16" t="s">
        <v>490</v>
      </c>
      <c r="AL53" s="15" t="s">
        <v>491</v>
      </c>
      <c r="AM53" s="20" t="s">
        <v>492</v>
      </c>
      <c r="AN53" s="18">
        <v>-120.388405826</v>
      </c>
      <c r="AO53" s="18">
        <v>36.180795865500002</v>
      </c>
      <c r="AP53" s="21" t="s">
        <v>119</v>
      </c>
    </row>
    <row r="54" spans="1:42" x14ac:dyDescent="0.25">
      <c r="A54" s="15">
        <v>46</v>
      </c>
      <c r="B54" s="15">
        <v>53</v>
      </c>
      <c r="C54" s="23" t="s">
        <v>493</v>
      </c>
      <c r="D54" s="15" t="s">
        <v>494</v>
      </c>
      <c r="E54" s="187"/>
      <c r="F54" s="180"/>
      <c r="G54" s="16" t="s">
        <v>495</v>
      </c>
      <c r="H54" s="15" t="s">
        <v>496</v>
      </c>
      <c r="I54" s="16" t="s">
        <v>497</v>
      </c>
      <c r="J54" s="16" t="s">
        <v>53</v>
      </c>
      <c r="K54" s="16" t="s">
        <v>107</v>
      </c>
      <c r="L54" s="15">
        <v>20200201</v>
      </c>
      <c r="M54" s="16" t="s">
        <v>108</v>
      </c>
      <c r="N54" s="15" t="s">
        <v>109</v>
      </c>
      <c r="O54" s="15" t="s">
        <v>53</v>
      </c>
      <c r="P54" s="15" t="s">
        <v>57</v>
      </c>
      <c r="Q54" s="15" t="s">
        <v>394</v>
      </c>
      <c r="R54" s="15" t="s">
        <v>59</v>
      </c>
      <c r="S54" s="15" t="s">
        <v>53</v>
      </c>
      <c r="T54" s="16" t="s">
        <v>59</v>
      </c>
      <c r="U54" s="15"/>
      <c r="V54" s="15">
        <v>1160</v>
      </c>
      <c r="W54" s="15" t="s">
        <v>62</v>
      </c>
      <c r="X54" s="17">
        <f t="shared" ref="X54:X62" si="0">V54*0.0007457</f>
        <v>0.865012</v>
      </c>
      <c r="Y54" s="18">
        <v>1160</v>
      </c>
      <c r="Z54" s="18" t="s">
        <v>62</v>
      </c>
      <c r="AA54" s="24">
        <v>29221</v>
      </c>
      <c r="AB54" s="15">
        <v>1</v>
      </c>
      <c r="AC54" s="15" t="s">
        <v>63</v>
      </c>
      <c r="AD54" s="16" t="s">
        <v>498</v>
      </c>
      <c r="AE54" s="16" t="s">
        <v>499</v>
      </c>
      <c r="AF54" s="16" t="str" cm="1">
        <f t="array" ref="AF54">_xlfn.IFS(ISTEXT(#REF!),#REF!,ISTEXT(#REF!),#REF!, TRUE, AG54)</f>
        <v>MOCANE CMPSR STA</v>
      </c>
      <c r="AG54" s="16" t="s">
        <v>500</v>
      </c>
      <c r="AH54" s="20">
        <v>6</v>
      </c>
      <c r="AI54" s="15" t="s">
        <v>447</v>
      </c>
      <c r="AJ54" s="18" t="s">
        <v>501</v>
      </c>
      <c r="AK54" s="16" t="s">
        <v>502</v>
      </c>
      <c r="AL54" s="15" t="s">
        <v>503</v>
      </c>
      <c r="AM54" s="20" t="s">
        <v>504</v>
      </c>
      <c r="AN54" s="18">
        <v>-100.396942133</v>
      </c>
      <c r="AO54" s="18">
        <v>36.895371908199998</v>
      </c>
      <c r="AP54" s="21" t="s">
        <v>173</v>
      </c>
    </row>
    <row r="55" spans="1:42" x14ac:dyDescent="0.25">
      <c r="A55" s="15">
        <v>46</v>
      </c>
      <c r="B55" s="15">
        <v>54</v>
      </c>
      <c r="C55" s="23" t="s">
        <v>493</v>
      </c>
      <c r="D55" s="15" t="s">
        <v>505</v>
      </c>
      <c r="E55" s="187"/>
      <c r="F55" s="180"/>
      <c r="G55" s="16" t="s">
        <v>506</v>
      </c>
      <c r="H55" s="15" t="s">
        <v>507</v>
      </c>
      <c r="I55" s="16" t="s">
        <v>497</v>
      </c>
      <c r="J55" s="16" t="s">
        <v>53</v>
      </c>
      <c r="K55" s="16" t="s">
        <v>107</v>
      </c>
      <c r="L55" s="15">
        <v>20200201</v>
      </c>
      <c r="M55" s="16" t="s">
        <v>108</v>
      </c>
      <c r="N55" s="15" t="s">
        <v>109</v>
      </c>
      <c r="O55" s="15" t="s">
        <v>53</v>
      </c>
      <c r="P55" s="15" t="s">
        <v>57</v>
      </c>
      <c r="Q55" s="15" t="s">
        <v>394</v>
      </c>
      <c r="R55" s="15" t="s">
        <v>59</v>
      </c>
      <c r="S55" s="15" t="s">
        <v>53</v>
      </c>
      <c r="T55" s="16" t="s">
        <v>59</v>
      </c>
      <c r="U55" s="15"/>
      <c r="V55" s="15">
        <v>1160</v>
      </c>
      <c r="W55" s="15" t="s">
        <v>62</v>
      </c>
      <c r="X55" s="17">
        <f t="shared" si="0"/>
        <v>0.865012</v>
      </c>
      <c r="Y55" s="18">
        <v>1160</v>
      </c>
      <c r="Z55" s="18" t="s">
        <v>62</v>
      </c>
      <c r="AA55" s="24">
        <v>29221</v>
      </c>
      <c r="AB55" s="15">
        <v>1</v>
      </c>
      <c r="AC55" s="15" t="s">
        <v>63</v>
      </c>
      <c r="AD55" s="16" t="s">
        <v>498</v>
      </c>
      <c r="AE55" s="16" t="s">
        <v>499</v>
      </c>
      <c r="AF55" s="16" t="str" cm="1">
        <f t="array" ref="AF55">_xlfn.IFS(ISTEXT(#REF!),#REF!,ISTEXT(#REF!),#REF!, TRUE, AG55)</f>
        <v>MOCANE CMPSR STA</v>
      </c>
      <c r="AG55" s="16" t="s">
        <v>500</v>
      </c>
      <c r="AH55" s="20">
        <v>6</v>
      </c>
      <c r="AI55" s="15" t="s">
        <v>447</v>
      </c>
      <c r="AJ55" s="18" t="s">
        <v>501</v>
      </c>
      <c r="AK55" s="16" t="s">
        <v>502</v>
      </c>
      <c r="AL55" s="15" t="s">
        <v>503</v>
      </c>
      <c r="AM55" s="20" t="s">
        <v>504</v>
      </c>
      <c r="AN55" s="18">
        <v>-100.396931405</v>
      </c>
      <c r="AO55" s="18">
        <v>36.895517771599998</v>
      </c>
      <c r="AP55" s="21" t="s">
        <v>173</v>
      </c>
    </row>
    <row r="56" spans="1:42" x14ac:dyDescent="0.25">
      <c r="A56" s="15">
        <v>46</v>
      </c>
      <c r="B56" s="15">
        <v>55</v>
      </c>
      <c r="C56" s="23" t="s">
        <v>493</v>
      </c>
      <c r="D56" s="15" t="s">
        <v>508</v>
      </c>
      <c r="E56" s="187"/>
      <c r="F56" s="180"/>
      <c r="G56" s="16" t="s">
        <v>509</v>
      </c>
      <c r="H56" s="15" t="s">
        <v>510</v>
      </c>
      <c r="I56" s="16" t="s">
        <v>511</v>
      </c>
      <c r="J56" s="16" t="s">
        <v>53</v>
      </c>
      <c r="K56" s="16" t="s">
        <v>107</v>
      </c>
      <c r="L56" s="15">
        <v>20200201</v>
      </c>
      <c r="M56" s="16" t="s">
        <v>108</v>
      </c>
      <c r="N56" s="15" t="s">
        <v>109</v>
      </c>
      <c r="O56" s="15" t="s">
        <v>53</v>
      </c>
      <c r="P56" s="15" t="s">
        <v>57</v>
      </c>
      <c r="Q56" s="15" t="s">
        <v>383</v>
      </c>
      <c r="R56" s="15" t="s">
        <v>59</v>
      </c>
      <c r="S56" s="15" t="s">
        <v>53</v>
      </c>
      <c r="T56" s="16" t="s">
        <v>59</v>
      </c>
      <c r="U56" s="15"/>
      <c r="V56" s="15">
        <v>3131</v>
      </c>
      <c r="W56" s="15" t="s">
        <v>62</v>
      </c>
      <c r="X56" s="17">
        <f t="shared" si="0"/>
        <v>2.3347867</v>
      </c>
      <c r="Y56" s="18">
        <v>3830</v>
      </c>
      <c r="Z56" s="18" t="s">
        <v>62</v>
      </c>
      <c r="AA56" s="24">
        <v>26665</v>
      </c>
      <c r="AB56" s="15">
        <v>1</v>
      </c>
      <c r="AC56" s="15" t="s">
        <v>63</v>
      </c>
      <c r="AD56" s="16" t="s">
        <v>512</v>
      </c>
      <c r="AE56" s="16" t="s">
        <v>499</v>
      </c>
      <c r="AF56" s="16" t="str" cm="1">
        <f t="array" ref="AF56">_xlfn.IFS(ISTEXT(#REF!),#REF!,ISTEXT(#REF!),#REF!, TRUE, AG56)</f>
        <v>MOCANE CMPSR STA</v>
      </c>
      <c r="AG56" s="16" t="s">
        <v>500</v>
      </c>
      <c r="AH56" s="20">
        <v>6</v>
      </c>
      <c r="AI56" s="15" t="s">
        <v>447</v>
      </c>
      <c r="AJ56" s="18" t="s">
        <v>501</v>
      </c>
      <c r="AK56" s="16" t="s">
        <v>502</v>
      </c>
      <c r="AL56" s="15" t="s">
        <v>503</v>
      </c>
      <c r="AM56" s="20" t="s">
        <v>504</v>
      </c>
      <c r="AN56" s="18">
        <v>-100.396341319</v>
      </c>
      <c r="AO56" s="18">
        <v>36.895792337099998</v>
      </c>
      <c r="AP56" s="21" t="s">
        <v>119</v>
      </c>
    </row>
    <row r="57" spans="1:42" x14ac:dyDescent="0.25">
      <c r="A57" s="15">
        <v>46</v>
      </c>
      <c r="B57" s="15">
        <v>56</v>
      </c>
      <c r="C57" s="23" t="s">
        <v>493</v>
      </c>
      <c r="D57" s="15" t="s">
        <v>513</v>
      </c>
      <c r="E57" s="187"/>
      <c r="F57" s="180"/>
      <c r="G57" s="16" t="s">
        <v>514</v>
      </c>
      <c r="H57" s="15" t="s">
        <v>515</v>
      </c>
      <c r="I57" s="16" t="s">
        <v>511</v>
      </c>
      <c r="J57" s="16" t="s">
        <v>53</v>
      </c>
      <c r="K57" s="16" t="s">
        <v>107</v>
      </c>
      <c r="L57" s="15">
        <v>20200201</v>
      </c>
      <c r="M57" s="16" t="s">
        <v>108</v>
      </c>
      <c r="N57" s="15" t="s">
        <v>109</v>
      </c>
      <c r="O57" s="15" t="s">
        <v>53</v>
      </c>
      <c r="P57" s="15" t="s">
        <v>57</v>
      </c>
      <c r="Q57" s="15" t="s">
        <v>383</v>
      </c>
      <c r="R57" s="15" t="s">
        <v>59</v>
      </c>
      <c r="S57" s="15" t="s">
        <v>53</v>
      </c>
      <c r="T57" s="16" t="s">
        <v>59</v>
      </c>
      <c r="U57" s="15"/>
      <c r="V57" s="15">
        <v>3131</v>
      </c>
      <c r="W57" s="15" t="s">
        <v>62</v>
      </c>
      <c r="X57" s="17">
        <f t="shared" si="0"/>
        <v>2.3347867</v>
      </c>
      <c r="Y57" s="18">
        <v>3830</v>
      </c>
      <c r="Z57" s="18" t="s">
        <v>62</v>
      </c>
      <c r="AA57" s="24">
        <v>26665</v>
      </c>
      <c r="AB57" s="15">
        <v>1</v>
      </c>
      <c r="AC57" s="15" t="s">
        <v>63</v>
      </c>
      <c r="AD57" s="16" t="s">
        <v>512</v>
      </c>
      <c r="AE57" s="16" t="s">
        <v>499</v>
      </c>
      <c r="AF57" s="16" t="str" cm="1">
        <f t="array" ref="AF57">_xlfn.IFS(ISTEXT(#REF!),#REF!,ISTEXT(#REF!),#REF!, TRUE, AG57)</f>
        <v>MOCANE CMPSR STA</v>
      </c>
      <c r="AG57" s="16" t="s">
        <v>500</v>
      </c>
      <c r="AH57" s="20">
        <v>6</v>
      </c>
      <c r="AI57" s="15" t="s">
        <v>447</v>
      </c>
      <c r="AJ57" s="18" t="s">
        <v>501</v>
      </c>
      <c r="AK57" s="16" t="s">
        <v>502</v>
      </c>
      <c r="AL57" s="15" t="s">
        <v>503</v>
      </c>
      <c r="AM57" s="20" t="s">
        <v>504</v>
      </c>
      <c r="AN57" s="18">
        <v>-100.39615892800001</v>
      </c>
      <c r="AO57" s="18">
        <v>36.895800917300001</v>
      </c>
      <c r="AP57" s="21" t="s">
        <v>119</v>
      </c>
    </row>
    <row r="58" spans="1:42" x14ac:dyDescent="0.25">
      <c r="A58" s="15">
        <v>46</v>
      </c>
      <c r="B58" s="15">
        <v>57</v>
      </c>
      <c r="C58" s="23" t="s">
        <v>493</v>
      </c>
      <c r="D58" s="15" t="s">
        <v>516</v>
      </c>
      <c r="E58" s="187"/>
      <c r="F58" s="180"/>
      <c r="G58" s="16" t="s">
        <v>517</v>
      </c>
      <c r="H58" s="15" t="s">
        <v>518</v>
      </c>
      <c r="I58" s="16" t="s">
        <v>497</v>
      </c>
      <c r="J58" s="16" t="s">
        <v>53</v>
      </c>
      <c r="K58" s="16" t="s">
        <v>107</v>
      </c>
      <c r="L58" s="15">
        <v>20200201</v>
      </c>
      <c r="M58" s="16" t="s">
        <v>108</v>
      </c>
      <c r="N58" s="15" t="s">
        <v>109</v>
      </c>
      <c r="O58" s="15" t="s">
        <v>53</v>
      </c>
      <c r="P58" s="15" t="s">
        <v>57</v>
      </c>
      <c r="Q58" s="15" t="s">
        <v>394</v>
      </c>
      <c r="R58" s="15" t="s">
        <v>59</v>
      </c>
      <c r="S58" s="15" t="s">
        <v>53</v>
      </c>
      <c r="T58" s="16" t="s">
        <v>59</v>
      </c>
      <c r="U58" s="15"/>
      <c r="V58" s="15">
        <v>1160</v>
      </c>
      <c r="W58" s="15" t="s">
        <v>62</v>
      </c>
      <c r="X58" s="17">
        <f t="shared" si="0"/>
        <v>0.865012</v>
      </c>
      <c r="Y58" s="18">
        <v>1160</v>
      </c>
      <c r="Z58" s="18" t="s">
        <v>62</v>
      </c>
      <c r="AA58" s="24">
        <v>29221</v>
      </c>
      <c r="AB58" s="15">
        <v>1</v>
      </c>
      <c r="AC58" s="15" t="s">
        <v>63</v>
      </c>
      <c r="AD58" s="16" t="s">
        <v>498</v>
      </c>
      <c r="AE58" s="16" t="s">
        <v>499</v>
      </c>
      <c r="AF58" s="16" t="str" cm="1">
        <f t="array" ref="AF58">_xlfn.IFS(ISTEXT(#REF!),#REF!,ISTEXT(#REF!),#REF!, TRUE, AG58)</f>
        <v>MOCANE CMPSR STA</v>
      </c>
      <c r="AG58" s="16" t="s">
        <v>500</v>
      </c>
      <c r="AH58" s="20">
        <v>6</v>
      </c>
      <c r="AI58" s="15" t="s">
        <v>447</v>
      </c>
      <c r="AJ58" s="18" t="s">
        <v>501</v>
      </c>
      <c r="AK58" s="16" t="s">
        <v>502</v>
      </c>
      <c r="AL58" s="15" t="s">
        <v>503</v>
      </c>
      <c r="AM58" s="20" t="s">
        <v>504</v>
      </c>
      <c r="AN58" s="18">
        <v>-100.396942133</v>
      </c>
      <c r="AO58" s="18">
        <v>36.895680794999997</v>
      </c>
      <c r="AP58" s="21" t="s">
        <v>173</v>
      </c>
    </row>
    <row r="59" spans="1:42" x14ac:dyDescent="0.25">
      <c r="A59" s="15">
        <v>47</v>
      </c>
      <c r="B59" s="15">
        <v>58</v>
      </c>
      <c r="C59" s="23" t="s">
        <v>519</v>
      </c>
      <c r="D59" s="15" t="s">
        <v>120</v>
      </c>
      <c r="E59" s="187"/>
      <c r="F59" s="180"/>
      <c r="G59" s="16" t="s">
        <v>520</v>
      </c>
      <c r="H59" s="15" t="s">
        <v>120</v>
      </c>
      <c r="I59" s="16" t="s">
        <v>520</v>
      </c>
      <c r="J59" s="16" t="s">
        <v>53</v>
      </c>
      <c r="K59" s="16" t="s">
        <v>107</v>
      </c>
      <c r="L59" s="15">
        <v>20200201</v>
      </c>
      <c r="M59" s="16" t="s">
        <v>108</v>
      </c>
      <c r="N59" s="15" t="s">
        <v>109</v>
      </c>
      <c r="O59" s="15" t="s">
        <v>53</v>
      </c>
      <c r="P59" s="15" t="s">
        <v>57</v>
      </c>
      <c r="Q59" s="15" t="s">
        <v>521</v>
      </c>
      <c r="R59" s="15" t="s">
        <v>59</v>
      </c>
      <c r="S59" s="15"/>
      <c r="T59" s="16" t="s">
        <v>59</v>
      </c>
      <c r="U59" s="15"/>
      <c r="V59" s="15">
        <v>20405</v>
      </c>
      <c r="W59" s="15" t="s">
        <v>62</v>
      </c>
      <c r="X59" s="17">
        <f t="shared" si="0"/>
        <v>15.216008499999999</v>
      </c>
      <c r="Y59" s="18"/>
      <c r="Z59" s="18"/>
      <c r="AA59" s="19"/>
      <c r="AB59" s="15">
        <v>1</v>
      </c>
      <c r="AC59" s="15" t="s">
        <v>112</v>
      </c>
      <c r="AD59" s="16" t="s">
        <v>59</v>
      </c>
      <c r="AE59" s="16"/>
      <c r="AF59" s="16" t="str" cm="1">
        <f t="array" ref="AF59">_xlfn.IFS(ISTEXT(#REF!),#REF!,ISTEXT(#REF!),#REF!, TRUE, AG59)</f>
        <v>Columbia Gulf Transmission Co - Alexandria Compressor Station</v>
      </c>
      <c r="AG59" s="16" t="s">
        <v>522</v>
      </c>
      <c r="AH59" s="20" t="s">
        <v>523</v>
      </c>
      <c r="AI59" s="15" t="s">
        <v>524</v>
      </c>
      <c r="AJ59" s="18" t="s">
        <v>525</v>
      </c>
      <c r="AK59" s="16" t="s">
        <v>526</v>
      </c>
      <c r="AL59" s="15" t="s">
        <v>527</v>
      </c>
      <c r="AM59" s="20" t="s">
        <v>528</v>
      </c>
      <c r="AN59" s="18">
        <v>-92.229789999999994</v>
      </c>
      <c r="AO59" s="18">
        <v>31.437750000000001</v>
      </c>
      <c r="AP59" s="21" t="s">
        <v>119</v>
      </c>
    </row>
    <row r="60" spans="1:42" x14ac:dyDescent="0.25">
      <c r="A60" s="15">
        <v>47</v>
      </c>
      <c r="B60" s="15">
        <v>59</v>
      </c>
      <c r="C60" s="23" t="s">
        <v>519</v>
      </c>
      <c r="D60" s="15" t="s">
        <v>529</v>
      </c>
      <c r="E60" s="187"/>
      <c r="F60" s="180"/>
      <c r="G60" s="16" t="s">
        <v>530</v>
      </c>
      <c r="H60" s="15" t="s">
        <v>529</v>
      </c>
      <c r="I60" s="16" t="s">
        <v>530</v>
      </c>
      <c r="J60" s="16" t="s">
        <v>53</v>
      </c>
      <c r="K60" s="16" t="s">
        <v>107</v>
      </c>
      <c r="L60" s="15">
        <v>20200201</v>
      </c>
      <c r="M60" s="16" t="s">
        <v>108</v>
      </c>
      <c r="N60" s="15" t="s">
        <v>109</v>
      </c>
      <c r="O60" s="15" t="s">
        <v>53</v>
      </c>
      <c r="P60" s="15" t="s">
        <v>57</v>
      </c>
      <c r="Q60" s="15" t="s">
        <v>531</v>
      </c>
      <c r="R60" s="15" t="s">
        <v>59</v>
      </c>
      <c r="S60" s="15"/>
      <c r="T60" s="16" t="s">
        <v>59</v>
      </c>
      <c r="U60" s="15"/>
      <c r="V60" s="15">
        <v>13699</v>
      </c>
      <c r="W60" s="15" t="s">
        <v>62</v>
      </c>
      <c r="X60" s="17">
        <f t="shared" si="0"/>
        <v>10.2153443</v>
      </c>
      <c r="Y60" s="18"/>
      <c r="Z60" s="18"/>
      <c r="AA60" s="19"/>
      <c r="AB60" s="15">
        <v>1</v>
      </c>
      <c r="AC60" s="15" t="s">
        <v>112</v>
      </c>
      <c r="AD60" s="16" t="s">
        <v>59</v>
      </c>
      <c r="AE60" s="16"/>
      <c r="AF60" s="16" t="str" cm="1">
        <f t="array" ref="AF60">_xlfn.IFS(ISTEXT(#REF!),#REF!,ISTEXT(#REF!),#REF!, TRUE, AG60)</f>
        <v>Columbia Gulf Transmission Co - Alexandria Compressor Station</v>
      </c>
      <c r="AG60" s="16" t="s">
        <v>522</v>
      </c>
      <c r="AH60" s="20" t="s">
        <v>523</v>
      </c>
      <c r="AI60" s="15" t="s">
        <v>524</v>
      </c>
      <c r="AJ60" s="18" t="s">
        <v>525</v>
      </c>
      <c r="AK60" s="16" t="s">
        <v>526</v>
      </c>
      <c r="AL60" s="15" t="s">
        <v>527</v>
      </c>
      <c r="AM60" s="20" t="s">
        <v>528</v>
      </c>
      <c r="AN60" s="18">
        <v>-92.229799999999997</v>
      </c>
      <c r="AO60" s="18">
        <v>31.437629999999999</v>
      </c>
      <c r="AP60" s="21" t="s">
        <v>119</v>
      </c>
    </row>
    <row r="61" spans="1:42" x14ac:dyDescent="0.25">
      <c r="A61" s="15">
        <v>48</v>
      </c>
      <c r="B61" s="15">
        <v>60</v>
      </c>
      <c r="C61" s="23" t="s">
        <v>532</v>
      </c>
      <c r="D61" s="15" t="s">
        <v>533</v>
      </c>
      <c r="E61" s="187"/>
      <c r="F61" s="180"/>
      <c r="G61" s="16" t="s">
        <v>534</v>
      </c>
      <c r="H61" s="15" t="s">
        <v>535</v>
      </c>
      <c r="I61" s="16" t="s">
        <v>536</v>
      </c>
      <c r="J61" s="16" t="s">
        <v>53</v>
      </c>
      <c r="K61" s="16" t="s">
        <v>107</v>
      </c>
      <c r="L61" s="15">
        <v>20200201</v>
      </c>
      <c r="M61" s="16" t="s">
        <v>108</v>
      </c>
      <c r="N61" s="15" t="s">
        <v>109</v>
      </c>
      <c r="O61" s="15" t="s">
        <v>53</v>
      </c>
      <c r="P61" s="15" t="s">
        <v>57</v>
      </c>
      <c r="Q61" s="15" t="s">
        <v>537</v>
      </c>
      <c r="R61" s="15" t="s">
        <v>59</v>
      </c>
      <c r="S61" s="15"/>
      <c r="T61" s="16" t="s">
        <v>538</v>
      </c>
      <c r="U61" s="15" t="s">
        <v>53</v>
      </c>
      <c r="V61" s="15">
        <v>16883</v>
      </c>
      <c r="W61" s="15" t="s">
        <v>62</v>
      </c>
      <c r="X61" s="17">
        <f t="shared" si="0"/>
        <v>12.5896531</v>
      </c>
      <c r="Y61" s="18">
        <v>14000</v>
      </c>
      <c r="Z61" s="18" t="s">
        <v>62</v>
      </c>
      <c r="AA61" s="24">
        <v>36892</v>
      </c>
      <c r="AB61" s="15">
        <v>1</v>
      </c>
      <c r="AC61" s="15" t="s">
        <v>63</v>
      </c>
      <c r="AD61" s="16" t="s">
        <v>539</v>
      </c>
      <c r="AE61" s="16"/>
      <c r="AF61" s="16" t="str" cm="1">
        <f t="array" ref="AF61">_xlfn.IFS(ISTEXT(#REF!),#REF!,ISTEXT(#REF!),#REF!, TRUE, AG61)</f>
        <v>Columbia Gulf Transmission Sta</v>
      </c>
      <c r="AG61" s="16" t="s">
        <v>540</v>
      </c>
      <c r="AH61" s="20">
        <v>4</v>
      </c>
      <c r="AI61" s="15" t="s">
        <v>541</v>
      </c>
      <c r="AJ61" s="18" t="s">
        <v>542</v>
      </c>
      <c r="AK61" s="16" t="s">
        <v>543</v>
      </c>
      <c r="AL61" s="15" t="s">
        <v>544</v>
      </c>
      <c r="AM61" s="20" t="s">
        <v>545</v>
      </c>
      <c r="AN61" s="18">
        <v>-83.861501156599999</v>
      </c>
      <c r="AO61" s="18">
        <v>37.888864238700002</v>
      </c>
      <c r="AP61" s="21" t="s">
        <v>119</v>
      </c>
    </row>
    <row r="62" spans="1:42" x14ac:dyDescent="0.25">
      <c r="A62" s="15">
        <v>48</v>
      </c>
      <c r="B62" s="15">
        <v>61</v>
      </c>
      <c r="C62" s="23" t="s">
        <v>532</v>
      </c>
      <c r="D62" s="15" t="s">
        <v>546</v>
      </c>
      <c r="E62" s="187"/>
      <c r="F62" s="180"/>
      <c r="G62" s="16" t="s">
        <v>547</v>
      </c>
      <c r="H62" s="15" t="s">
        <v>548</v>
      </c>
      <c r="I62" s="16" t="s">
        <v>549</v>
      </c>
      <c r="J62" s="16" t="s">
        <v>53</v>
      </c>
      <c r="K62" s="16" t="s">
        <v>107</v>
      </c>
      <c r="L62" s="15">
        <v>20200201</v>
      </c>
      <c r="M62" s="16" t="s">
        <v>108</v>
      </c>
      <c r="N62" s="15" t="s">
        <v>109</v>
      </c>
      <c r="O62" s="15" t="s">
        <v>53</v>
      </c>
      <c r="P62" s="15" t="s">
        <v>473</v>
      </c>
      <c r="Q62" s="15" t="s">
        <v>550</v>
      </c>
      <c r="R62" s="15" t="s">
        <v>59</v>
      </c>
      <c r="S62" s="15"/>
      <c r="T62" s="16" t="s">
        <v>538</v>
      </c>
      <c r="U62" s="15" t="s">
        <v>53</v>
      </c>
      <c r="V62" s="15">
        <v>16800</v>
      </c>
      <c r="W62" s="15" t="s">
        <v>62</v>
      </c>
      <c r="X62" s="17">
        <f t="shared" si="0"/>
        <v>12.527759999999999</v>
      </c>
      <c r="Y62" s="18">
        <v>10500</v>
      </c>
      <c r="Z62" s="18" t="s">
        <v>62</v>
      </c>
      <c r="AA62" s="24">
        <v>24838</v>
      </c>
      <c r="AB62" s="15">
        <v>1</v>
      </c>
      <c r="AC62" s="15" t="s">
        <v>63</v>
      </c>
      <c r="AD62" s="16" t="s">
        <v>551</v>
      </c>
      <c r="AE62" s="16"/>
      <c r="AF62" s="16" t="str" cm="1">
        <f t="array" ref="AF62">_xlfn.IFS(ISTEXT(#REF!),#REF!,ISTEXT(#REF!),#REF!, TRUE, AG62)</f>
        <v>Columbia Gulf Transmission Sta</v>
      </c>
      <c r="AG62" s="16" t="s">
        <v>540</v>
      </c>
      <c r="AH62" s="20">
        <v>4</v>
      </c>
      <c r="AI62" s="15" t="s">
        <v>541</v>
      </c>
      <c r="AJ62" s="18" t="s">
        <v>542</v>
      </c>
      <c r="AK62" s="16" t="s">
        <v>543</v>
      </c>
      <c r="AL62" s="15" t="s">
        <v>544</v>
      </c>
      <c r="AM62" s="20" t="s">
        <v>545</v>
      </c>
      <c r="AN62" s="18">
        <v>-83.861463605599994</v>
      </c>
      <c r="AO62" s="18">
        <v>37.889025115899997</v>
      </c>
      <c r="AP62" s="21" t="s">
        <v>119</v>
      </c>
    </row>
    <row r="63" spans="1:42" x14ac:dyDescent="0.25">
      <c r="A63" s="15">
        <v>49</v>
      </c>
      <c r="B63" s="15">
        <v>62</v>
      </c>
      <c r="C63" s="23" t="s">
        <v>552</v>
      </c>
      <c r="D63" s="15" t="s">
        <v>553</v>
      </c>
      <c r="E63" s="187"/>
      <c r="F63" s="180"/>
      <c r="G63" s="16" t="s">
        <v>554</v>
      </c>
      <c r="H63" s="15" t="s">
        <v>555</v>
      </c>
      <c r="I63" s="16" t="s">
        <v>59</v>
      </c>
      <c r="J63" s="16" t="s">
        <v>53</v>
      </c>
      <c r="K63" s="16" t="s">
        <v>107</v>
      </c>
      <c r="L63" s="15">
        <v>20300202</v>
      </c>
      <c r="M63" s="16" t="s">
        <v>556</v>
      </c>
      <c r="N63" s="15" t="s">
        <v>109</v>
      </c>
      <c r="O63" s="15" t="s">
        <v>53</v>
      </c>
      <c r="P63" s="15" t="s">
        <v>59</v>
      </c>
      <c r="Q63" s="15" t="s">
        <v>59</v>
      </c>
      <c r="R63" s="15" t="s">
        <v>59</v>
      </c>
      <c r="S63" s="15"/>
      <c r="T63" s="16" t="s">
        <v>59</v>
      </c>
      <c r="U63" s="15"/>
      <c r="V63" s="15"/>
      <c r="W63" s="15" t="s">
        <v>59</v>
      </c>
      <c r="X63" s="17">
        <f>Y63*Sheet1!$B$4*Sheet1!$B$3</f>
        <v>4.1029799999999996</v>
      </c>
      <c r="Y63" s="18">
        <v>40</v>
      </c>
      <c r="Z63" s="18" t="s">
        <v>131</v>
      </c>
      <c r="AA63" s="19"/>
      <c r="AB63" s="15">
        <v>1</v>
      </c>
      <c r="AC63" s="15" t="s">
        <v>112</v>
      </c>
      <c r="AD63" s="16" t="s">
        <v>59</v>
      </c>
      <c r="AE63" s="16"/>
      <c r="AF63" s="16" t="str" cm="1">
        <f t="array" ref="AF63">_xlfn.IFS(ISTEXT(#REF!),#REF!,ISTEXT(#REF!),#REF!, TRUE, AG63)</f>
        <v>COMFORT COMPRESSOR STATION</v>
      </c>
      <c r="AG63" s="16" t="s">
        <v>557</v>
      </c>
      <c r="AH63" s="20">
        <v>6</v>
      </c>
      <c r="AI63" s="15" t="s">
        <v>155</v>
      </c>
      <c r="AJ63" s="18" t="s">
        <v>558</v>
      </c>
      <c r="AK63" s="16" t="s">
        <v>559</v>
      </c>
      <c r="AL63" s="15" t="s">
        <v>560</v>
      </c>
      <c r="AM63" s="20" t="s">
        <v>561</v>
      </c>
      <c r="AN63" s="18">
        <v>-98.829653479000001</v>
      </c>
      <c r="AO63" s="18">
        <v>29.994805123100001</v>
      </c>
      <c r="AP63" s="21" t="s">
        <v>119</v>
      </c>
    </row>
    <row r="64" spans="1:42" x14ac:dyDescent="0.25">
      <c r="A64" s="15">
        <v>49</v>
      </c>
      <c r="B64" s="15">
        <v>63</v>
      </c>
      <c r="C64" s="23" t="s">
        <v>552</v>
      </c>
      <c r="D64" s="15" t="s">
        <v>562</v>
      </c>
      <c r="E64" s="187"/>
      <c r="F64" s="180"/>
      <c r="G64" s="16" t="s">
        <v>563</v>
      </c>
      <c r="H64" s="15" t="s">
        <v>564</v>
      </c>
      <c r="I64" s="16" t="s">
        <v>59</v>
      </c>
      <c r="J64" s="16" t="s">
        <v>53</v>
      </c>
      <c r="K64" s="16" t="s">
        <v>107</v>
      </c>
      <c r="L64" s="15">
        <v>20300202</v>
      </c>
      <c r="M64" s="16" t="s">
        <v>556</v>
      </c>
      <c r="N64" s="15" t="s">
        <v>109</v>
      </c>
      <c r="O64" s="15" t="s">
        <v>53</v>
      </c>
      <c r="P64" s="15" t="s">
        <v>59</v>
      </c>
      <c r="Q64" s="15" t="s">
        <v>59</v>
      </c>
      <c r="R64" s="15" t="s">
        <v>59</v>
      </c>
      <c r="S64" s="15"/>
      <c r="T64" s="16" t="s">
        <v>59</v>
      </c>
      <c r="U64" s="15"/>
      <c r="V64" s="15"/>
      <c r="W64" s="15" t="s">
        <v>59</v>
      </c>
      <c r="X64" s="17">
        <f>Y64*Sheet1!$B$4*Sheet1!$B$3</f>
        <v>4.1029799999999996</v>
      </c>
      <c r="Y64" s="18">
        <v>40</v>
      </c>
      <c r="Z64" s="18" t="s">
        <v>131</v>
      </c>
      <c r="AA64" s="19"/>
      <c r="AB64" s="15">
        <v>1</v>
      </c>
      <c r="AC64" s="15" t="s">
        <v>112</v>
      </c>
      <c r="AD64" s="16" t="s">
        <v>59</v>
      </c>
      <c r="AE64" s="16"/>
      <c r="AF64" s="16" t="str" cm="1">
        <f t="array" ref="AF64">_xlfn.IFS(ISTEXT(#REF!),#REF!,ISTEXT(#REF!),#REF!, TRUE, AG64)</f>
        <v>COMFORT COMPRESSOR STATION</v>
      </c>
      <c r="AG64" s="16" t="s">
        <v>557</v>
      </c>
      <c r="AH64" s="20">
        <v>6</v>
      </c>
      <c r="AI64" s="15" t="s">
        <v>155</v>
      </c>
      <c r="AJ64" s="18" t="s">
        <v>558</v>
      </c>
      <c r="AK64" s="16" t="s">
        <v>559</v>
      </c>
      <c r="AL64" s="15" t="s">
        <v>560</v>
      </c>
      <c r="AM64" s="20" t="s">
        <v>561</v>
      </c>
      <c r="AN64" s="18">
        <v>-98.829707881600001</v>
      </c>
      <c r="AO64" s="18">
        <v>29.994805123100001</v>
      </c>
      <c r="AP64" s="21" t="s">
        <v>119</v>
      </c>
    </row>
    <row r="65" spans="1:42" x14ac:dyDescent="0.25">
      <c r="A65" s="15">
        <v>49</v>
      </c>
      <c r="B65" s="15">
        <v>64</v>
      </c>
      <c r="C65" s="23" t="s">
        <v>552</v>
      </c>
      <c r="D65" s="15" t="s">
        <v>565</v>
      </c>
      <c r="E65" s="187"/>
      <c r="F65" s="180"/>
      <c r="G65" s="16" t="s">
        <v>566</v>
      </c>
      <c r="H65" s="15" t="s">
        <v>567</v>
      </c>
      <c r="I65" s="16" t="s">
        <v>59</v>
      </c>
      <c r="J65" s="16" t="s">
        <v>53</v>
      </c>
      <c r="K65" s="16" t="s">
        <v>107</v>
      </c>
      <c r="L65" s="15">
        <v>20300202</v>
      </c>
      <c r="M65" s="16" t="s">
        <v>556</v>
      </c>
      <c r="N65" s="15" t="s">
        <v>109</v>
      </c>
      <c r="O65" s="15" t="s">
        <v>53</v>
      </c>
      <c r="P65" s="15" t="s">
        <v>59</v>
      </c>
      <c r="Q65" s="15" t="s">
        <v>59</v>
      </c>
      <c r="R65" s="15" t="s">
        <v>59</v>
      </c>
      <c r="S65" s="15"/>
      <c r="T65" s="16" t="s">
        <v>59</v>
      </c>
      <c r="U65" s="15"/>
      <c r="V65" s="15"/>
      <c r="W65" s="15" t="s">
        <v>59</v>
      </c>
      <c r="X65" s="17">
        <f>Y65*Sheet1!$B$4*Sheet1!$B$3</f>
        <v>4.1029799999999996</v>
      </c>
      <c r="Y65" s="18">
        <v>40</v>
      </c>
      <c r="Z65" s="18" t="s">
        <v>131</v>
      </c>
      <c r="AA65" s="19"/>
      <c r="AB65" s="15">
        <v>1</v>
      </c>
      <c r="AC65" s="15" t="s">
        <v>112</v>
      </c>
      <c r="AD65" s="16" t="s">
        <v>59</v>
      </c>
      <c r="AE65" s="16"/>
      <c r="AF65" s="16" t="str" cm="1">
        <f t="array" ref="AF65">_xlfn.IFS(ISTEXT(#REF!),#REF!,ISTEXT(#REF!),#REF!, TRUE, AG65)</f>
        <v>COMFORT COMPRESSOR STATION</v>
      </c>
      <c r="AG65" s="16" t="s">
        <v>557</v>
      </c>
      <c r="AH65" s="20">
        <v>6</v>
      </c>
      <c r="AI65" s="15" t="s">
        <v>155</v>
      </c>
      <c r="AJ65" s="18" t="s">
        <v>558</v>
      </c>
      <c r="AK65" s="16" t="s">
        <v>559</v>
      </c>
      <c r="AL65" s="15" t="s">
        <v>560</v>
      </c>
      <c r="AM65" s="20" t="s">
        <v>561</v>
      </c>
      <c r="AN65" s="18">
        <v>-98.829542750100003</v>
      </c>
      <c r="AO65" s="18">
        <v>29.994807446100001</v>
      </c>
      <c r="AP65" s="21" t="s">
        <v>119</v>
      </c>
    </row>
    <row r="66" spans="1:42" x14ac:dyDescent="0.25">
      <c r="A66" s="15">
        <v>49</v>
      </c>
      <c r="B66" s="15">
        <v>65</v>
      </c>
      <c r="C66" s="23" t="s">
        <v>552</v>
      </c>
      <c r="D66" s="15" t="s">
        <v>568</v>
      </c>
      <c r="E66" s="187"/>
      <c r="F66" s="180"/>
      <c r="G66" s="16" t="s">
        <v>569</v>
      </c>
      <c r="H66" s="15" t="s">
        <v>570</v>
      </c>
      <c r="I66" s="16" t="s">
        <v>59</v>
      </c>
      <c r="J66" s="16" t="s">
        <v>53</v>
      </c>
      <c r="K66" s="16" t="s">
        <v>107</v>
      </c>
      <c r="L66" s="15">
        <v>20300202</v>
      </c>
      <c r="M66" s="16" t="s">
        <v>556</v>
      </c>
      <c r="N66" s="15" t="s">
        <v>109</v>
      </c>
      <c r="O66" s="15" t="s">
        <v>53</v>
      </c>
      <c r="P66" s="15" t="s">
        <v>59</v>
      </c>
      <c r="Q66" s="15" t="s">
        <v>59</v>
      </c>
      <c r="R66" s="15" t="s">
        <v>59</v>
      </c>
      <c r="S66" s="15"/>
      <c r="T66" s="16" t="s">
        <v>59</v>
      </c>
      <c r="U66" s="15"/>
      <c r="V66" s="15"/>
      <c r="W66" s="15" t="s">
        <v>59</v>
      </c>
      <c r="X66" s="17">
        <f>Y66*Sheet1!$B$4*Sheet1!$B$3</f>
        <v>4.1029799999999996</v>
      </c>
      <c r="Y66" s="18">
        <v>40</v>
      </c>
      <c r="Z66" s="18" t="s">
        <v>131</v>
      </c>
      <c r="AA66" s="19"/>
      <c r="AB66" s="15">
        <v>1</v>
      </c>
      <c r="AC66" s="15" t="s">
        <v>112</v>
      </c>
      <c r="AD66" s="16" t="s">
        <v>59</v>
      </c>
      <c r="AE66" s="16"/>
      <c r="AF66" s="16" t="str" cm="1">
        <f t="array" ref="AF66">_xlfn.IFS(ISTEXT(#REF!),#REF!,ISTEXT(#REF!),#REF!, TRUE, AG66)</f>
        <v>COMFORT COMPRESSOR STATION</v>
      </c>
      <c r="AG66" s="16" t="s">
        <v>557</v>
      </c>
      <c r="AH66" s="20">
        <v>6</v>
      </c>
      <c r="AI66" s="15" t="s">
        <v>155</v>
      </c>
      <c r="AJ66" s="18" t="s">
        <v>558</v>
      </c>
      <c r="AK66" s="16" t="s">
        <v>559</v>
      </c>
      <c r="AL66" s="15" t="s">
        <v>560</v>
      </c>
      <c r="AM66" s="20" t="s">
        <v>561</v>
      </c>
      <c r="AN66" s="18">
        <v>-98.829607881499996</v>
      </c>
      <c r="AO66" s="18">
        <v>29.994805123100001</v>
      </c>
      <c r="AP66" s="21" t="s">
        <v>119</v>
      </c>
    </row>
    <row r="67" spans="1:42" x14ac:dyDescent="0.25">
      <c r="A67" s="27">
        <v>51</v>
      </c>
      <c r="B67" s="15">
        <v>66</v>
      </c>
      <c r="C67" s="30" t="s">
        <v>571</v>
      </c>
      <c r="D67" s="27" t="s">
        <v>572</v>
      </c>
      <c r="E67" s="187"/>
      <c r="F67" s="194"/>
      <c r="G67" s="28" t="s">
        <v>573</v>
      </c>
      <c r="H67" s="27" t="s">
        <v>574</v>
      </c>
      <c r="I67" s="28" t="s">
        <v>575</v>
      </c>
      <c r="J67" s="16" t="s">
        <v>53</v>
      </c>
      <c r="K67" s="16" t="s">
        <v>54</v>
      </c>
      <c r="L67" s="27">
        <v>20100801</v>
      </c>
      <c r="M67" s="28" t="s">
        <v>249</v>
      </c>
      <c r="N67" s="15" t="s">
        <v>56</v>
      </c>
      <c r="O67" s="15" t="s">
        <v>53</v>
      </c>
      <c r="P67" s="27"/>
      <c r="Q67" s="27"/>
      <c r="R67" s="27"/>
      <c r="S67" s="27"/>
      <c r="T67" s="28"/>
      <c r="U67" s="27" t="s">
        <v>53</v>
      </c>
      <c r="V67" s="27">
        <v>2398</v>
      </c>
      <c r="W67" s="27" t="s">
        <v>576</v>
      </c>
      <c r="X67" s="29"/>
      <c r="Y67" s="27"/>
      <c r="Z67" s="27"/>
      <c r="AA67" s="27"/>
      <c r="AB67" s="18">
        <v>1</v>
      </c>
      <c r="AC67" s="15" t="s">
        <v>101</v>
      </c>
      <c r="AD67" s="28" t="s">
        <v>577</v>
      </c>
      <c r="AE67" s="28"/>
      <c r="AF67" s="16" t="str" cm="1">
        <f t="array" ref="AF67">_xlfn.IFS(ISTEXT(#REF!),#REF!,ISTEXT(#REF!),#REF!, TRUE, AG67)</f>
        <v>DART CONTAINER CORP/LEOLA</v>
      </c>
      <c r="AG67" s="28" t="s">
        <v>578</v>
      </c>
      <c r="AH67" s="30">
        <v>3</v>
      </c>
      <c r="AI67" s="27" t="s">
        <v>579</v>
      </c>
      <c r="AJ67" s="27" t="s">
        <v>580</v>
      </c>
      <c r="AK67" s="28" t="s">
        <v>581</v>
      </c>
      <c r="AL67" s="27" t="s">
        <v>582</v>
      </c>
      <c r="AM67" s="27" t="s">
        <v>583</v>
      </c>
      <c r="AN67" s="27">
        <v>-76.177700000000002</v>
      </c>
      <c r="AO67" s="27">
        <v>40.087299999999999</v>
      </c>
      <c r="AP67" s="21" t="s">
        <v>72</v>
      </c>
    </row>
    <row r="68" spans="1:42" x14ac:dyDescent="0.25">
      <c r="A68" s="27">
        <v>51</v>
      </c>
      <c r="B68" s="15">
        <v>67</v>
      </c>
      <c r="C68" s="30" t="s">
        <v>571</v>
      </c>
      <c r="D68" s="27" t="s">
        <v>584</v>
      </c>
      <c r="E68" s="187"/>
      <c r="F68" s="194"/>
      <c r="G68" s="28" t="s">
        <v>585</v>
      </c>
      <c r="H68" s="27" t="s">
        <v>586</v>
      </c>
      <c r="I68" s="28" t="s">
        <v>575</v>
      </c>
      <c r="J68" s="16" t="s">
        <v>53</v>
      </c>
      <c r="K68" s="16" t="s">
        <v>54</v>
      </c>
      <c r="L68" s="27">
        <v>20100801</v>
      </c>
      <c r="M68" s="28" t="s">
        <v>249</v>
      </c>
      <c r="N68" s="15" t="s">
        <v>56</v>
      </c>
      <c r="O68" s="15" t="s">
        <v>53</v>
      </c>
      <c r="P68" s="27"/>
      <c r="Q68" s="27"/>
      <c r="R68" s="27"/>
      <c r="S68" s="27"/>
      <c r="T68" s="28"/>
      <c r="U68" s="27" t="s">
        <v>53</v>
      </c>
      <c r="V68" s="27">
        <v>2398</v>
      </c>
      <c r="W68" s="27" t="s">
        <v>576</v>
      </c>
      <c r="X68" s="29"/>
      <c r="Y68" s="27"/>
      <c r="Z68" s="27"/>
      <c r="AA68" s="27"/>
      <c r="AB68" s="18">
        <v>1</v>
      </c>
      <c r="AC68" s="15" t="s">
        <v>101</v>
      </c>
      <c r="AD68" s="28" t="s">
        <v>577</v>
      </c>
      <c r="AE68" s="28"/>
      <c r="AF68" s="16" t="str" cm="1">
        <f t="array" ref="AF68">_xlfn.IFS(ISTEXT(#REF!),#REF!,ISTEXT(#REF!),#REF!, TRUE, AG68)</f>
        <v>DART CONTAINER CORP/LEOLA</v>
      </c>
      <c r="AG68" s="28" t="s">
        <v>578</v>
      </c>
      <c r="AH68" s="30">
        <v>3</v>
      </c>
      <c r="AI68" s="27" t="s">
        <v>579</v>
      </c>
      <c r="AJ68" s="27" t="s">
        <v>580</v>
      </c>
      <c r="AK68" s="28" t="s">
        <v>581</v>
      </c>
      <c r="AL68" s="27" t="s">
        <v>582</v>
      </c>
      <c r="AM68" s="27" t="s">
        <v>583</v>
      </c>
      <c r="AN68" s="27">
        <v>-76.176329999999993</v>
      </c>
      <c r="AO68" s="27">
        <v>40.08699</v>
      </c>
      <c r="AP68" s="21" t="s">
        <v>72</v>
      </c>
    </row>
    <row r="69" spans="1:42" x14ac:dyDescent="0.25">
      <c r="A69" s="15">
        <v>53</v>
      </c>
      <c r="B69" s="15">
        <v>68</v>
      </c>
      <c r="C69" s="23" t="s">
        <v>587</v>
      </c>
      <c r="D69" s="15" t="s">
        <v>588</v>
      </c>
      <c r="E69" s="187">
        <v>480</v>
      </c>
      <c r="F69" s="180">
        <v>1</v>
      </c>
      <c r="G69" s="16" t="s">
        <v>589</v>
      </c>
      <c r="H69" s="15" t="s">
        <v>590</v>
      </c>
      <c r="I69" s="16" t="s">
        <v>591</v>
      </c>
      <c r="J69" s="16" t="s">
        <v>53</v>
      </c>
      <c r="K69" s="16" t="s">
        <v>81</v>
      </c>
      <c r="L69" s="15">
        <v>20100201</v>
      </c>
      <c r="M69" s="16" t="s">
        <v>215</v>
      </c>
      <c r="N69" s="15" t="s">
        <v>109</v>
      </c>
      <c r="O69" s="15" t="s">
        <v>53</v>
      </c>
      <c r="P69" s="15" t="s">
        <v>110</v>
      </c>
      <c r="Q69" s="15" t="s">
        <v>240</v>
      </c>
      <c r="R69" s="15" t="s">
        <v>59</v>
      </c>
      <c r="S69" s="15"/>
      <c r="T69" s="16" t="s">
        <v>592</v>
      </c>
      <c r="U69" s="15" t="s">
        <v>100</v>
      </c>
      <c r="V69" s="15">
        <v>445.99</v>
      </c>
      <c r="W69" s="15" t="s">
        <v>84</v>
      </c>
      <c r="X69" s="17">
        <f>V69*Sheet1!$B$4*Sheet1!$B$3</f>
        <v>45.747201255</v>
      </c>
      <c r="Y69" s="18"/>
      <c r="Z69" s="18"/>
      <c r="AA69" s="19"/>
      <c r="AB69" s="15">
        <v>1</v>
      </c>
      <c r="AC69" s="15" t="s">
        <v>112</v>
      </c>
      <c r="AD69" s="16" t="s">
        <v>59</v>
      </c>
      <c r="AE69" s="16"/>
      <c r="AF69" s="16" t="str" cm="1">
        <f t="array" ref="AF69">_xlfn.IFS(ISTEXT(#REF!),#REF!,ISTEXT(#REF!),#REF!, TRUE, AG69)</f>
        <v>CORONA ENERGY PARTNERS, LTD</v>
      </c>
      <c r="AG69" s="16" t="s">
        <v>593</v>
      </c>
      <c r="AH69" s="20">
        <v>9</v>
      </c>
      <c r="AI69" s="15" t="s">
        <v>67</v>
      </c>
      <c r="AJ69" s="18" t="s">
        <v>594</v>
      </c>
      <c r="AK69" s="16" t="s">
        <v>595</v>
      </c>
      <c r="AL69" s="15" t="s">
        <v>596</v>
      </c>
      <c r="AM69" s="20" t="s">
        <v>597</v>
      </c>
      <c r="AN69" s="18">
        <v>-117.580212764</v>
      </c>
      <c r="AO69" s="18">
        <v>33.891933376799997</v>
      </c>
      <c r="AP69" s="21" t="s">
        <v>119</v>
      </c>
    </row>
    <row r="70" spans="1:42" x14ac:dyDescent="0.25">
      <c r="A70" s="15">
        <v>54</v>
      </c>
      <c r="B70" s="15">
        <v>69</v>
      </c>
      <c r="C70" s="23" t="s">
        <v>598</v>
      </c>
      <c r="D70" s="15" t="s">
        <v>599</v>
      </c>
      <c r="E70" s="187">
        <v>55358</v>
      </c>
      <c r="F70" s="190" t="s">
        <v>600</v>
      </c>
      <c r="G70" s="16" t="s">
        <v>601</v>
      </c>
      <c r="H70" s="15" t="s">
        <v>602</v>
      </c>
      <c r="I70" s="16" t="s">
        <v>59</v>
      </c>
      <c r="J70" s="16" t="s">
        <v>53</v>
      </c>
      <c r="K70" s="16" t="s">
        <v>81</v>
      </c>
      <c r="L70" s="15">
        <v>20200201</v>
      </c>
      <c r="M70" s="16" t="s">
        <v>108</v>
      </c>
      <c r="N70" s="15" t="s">
        <v>109</v>
      </c>
      <c r="O70" s="15" t="s">
        <v>53</v>
      </c>
      <c r="P70" s="15" t="s">
        <v>110</v>
      </c>
      <c r="Q70" s="15" t="s">
        <v>204</v>
      </c>
      <c r="R70" s="15" t="s">
        <v>205</v>
      </c>
      <c r="S70" s="26" t="s">
        <v>100</v>
      </c>
      <c r="T70" s="16" t="s">
        <v>603</v>
      </c>
      <c r="U70" s="15" t="s">
        <v>53</v>
      </c>
      <c r="V70" s="15">
        <v>190</v>
      </c>
      <c r="W70" s="15" t="s">
        <v>185</v>
      </c>
      <c r="X70" s="17">
        <f t="shared" ref="X70:X81" si="1">V70</f>
        <v>190</v>
      </c>
      <c r="Y70" s="18">
        <v>1020</v>
      </c>
      <c r="Z70" s="18" t="s">
        <v>131</v>
      </c>
      <c r="AA70" s="19"/>
      <c r="AB70" s="15">
        <v>1</v>
      </c>
      <c r="AC70" s="15" t="s">
        <v>63</v>
      </c>
      <c r="AD70" s="16" t="s">
        <v>59</v>
      </c>
      <c r="AE70" s="16"/>
      <c r="AF70" s="16" t="str" cm="1">
        <f t="array" ref="AF70">_xlfn.IFS(ISTEXT(#REF!),#REF!,ISTEXT(#REF!),#REF!, TRUE, AG70)</f>
        <v>COTTONWOOD ENERGY CO LP</v>
      </c>
      <c r="AG70" s="16" t="s">
        <v>604</v>
      </c>
      <c r="AH70" s="20">
        <v>6</v>
      </c>
      <c r="AI70" s="15" t="s">
        <v>155</v>
      </c>
      <c r="AJ70" s="18" t="s">
        <v>605</v>
      </c>
      <c r="AK70" s="16" t="s">
        <v>606</v>
      </c>
      <c r="AL70" s="15" t="s">
        <v>607</v>
      </c>
      <c r="AM70" s="20" t="s">
        <v>608</v>
      </c>
      <c r="AN70" s="18">
        <v>-93.736506603400002</v>
      </c>
      <c r="AO70" s="18">
        <v>30.257405355900001</v>
      </c>
      <c r="AP70" s="21" t="s">
        <v>139</v>
      </c>
    </row>
    <row r="71" spans="1:42" x14ac:dyDescent="0.25">
      <c r="A71" s="15">
        <v>54</v>
      </c>
      <c r="B71" s="15">
        <v>70</v>
      </c>
      <c r="C71" s="23" t="s">
        <v>598</v>
      </c>
      <c r="D71" s="15" t="s">
        <v>609</v>
      </c>
      <c r="E71" s="187">
        <v>55358</v>
      </c>
      <c r="F71" s="190" t="s">
        <v>610</v>
      </c>
      <c r="G71" s="16" t="s">
        <v>611</v>
      </c>
      <c r="H71" s="15" t="s">
        <v>612</v>
      </c>
      <c r="I71" s="16" t="s">
        <v>59</v>
      </c>
      <c r="J71" s="16" t="s">
        <v>53</v>
      </c>
      <c r="K71" s="16" t="s">
        <v>81</v>
      </c>
      <c r="L71" s="15">
        <v>20200201</v>
      </c>
      <c r="M71" s="16" t="s">
        <v>108</v>
      </c>
      <c r="N71" s="15" t="s">
        <v>109</v>
      </c>
      <c r="O71" s="15" t="s">
        <v>53</v>
      </c>
      <c r="P71" s="15" t="s">
        <v>110</v>
      </c>
      <c r="Q71" s="15" t="s">
        <v>204</v>
      </c>
      <c r="R71" s="15" t="s">
        <v>205</v>
      </c>
      <c r="S71" s="26" t="s">
        <v>100</v>
      </c>
      <c r="T71" s="16" t="s">
        <v>603</v>
      </c>
      <c r="U71" s="15" t="s">
        <v>53</v>
      </c>
      <c r="V71" s="15">
        <v>190</v>
      </c>
      <c r="W71" s="15" t="s">
        <v>185</v>
      </c>
      <c r="X71" s="17">
        <f t="shared" si="1"/>
        <v>190</v>
      </c>
      <c r="Y71" s="18">
        <v>1020</v>
      </c>
      <c r="Z71" s="18" t="s">
        <v>131</v>
      </c>
      <c r="AA71" s="19"/>
      <c r="AB71" s="15">
        <v>1</v>
      </c>
      <c r="AC71" s="15" t="s">
        <v>63</v>
      </c>
      <c r="AD71" s="16" t="s">
        <v>59</v>
      </c>
      <c r="AE71" s="16"/>
      <c r="AF71" s="16" t="str" cm="1">
        <f t="array" ref="AF71">_xlfn.IFS(ISTEXT(#REF!),#REF!,ISTEXT(#REF!),#REF!, TRUE, AG71)</f>
        <v>COTTONWOOD ENERGY CO LP</v>
      </c>
      <c r="AG71" s="16" t="s">
        <v>604</v>
      </c>
      <c r="AH71" s="20">
        <v>6</v>
      </c>
      <c r="AI71" s="15" t="s">
        <v>155</v>
      </c>
      <c r="AJ71" s="18" t="s">
        <v>605</v>
      </c>
      <c r="AK71" s="16" t="s">
        <v>606</v>
      </c>
      <c r="AL71" s="15" t="s">
        <v>607</v>
      </c>
      <c r="AM71" s="20" t="s">
        <v>608</v>
      </c>
      <c r="AN71" s="18">
        <v>-93.736106602899994</v>
      </c>
      <c r="AO71" s="18">
        <v>30.2578053555</v>
      </c>
      <c r="AP71" s="21" t="s">
        <v>139</v>
      </c>
    </row>
    <row r="72" spans="1:42" x14ac:dyDescent="0.25">
      <c r="A72" s="15">
        <v>54</v>
      </c>
      <c r="B72" s="15">
        <v>71</v>
      </c>
      <c r="C72" s="23" t="s">
        <v>598</v>
      </c>
      <c r="D72" s="15" t="s">
        <v>613</v>
      </c>
      <c r="E72" s="187">
        <v>55358</v>
      </c>
      <c r="F72" s="190" t="s">
        <v>614</v>
      </c>
      <c r="G72" s="16" t="s">
        <v>615</v>
      </c>
      <c r="H72" s="15" t="s">
        <v>616</v>
      </c>
      <c r="I72" s="16" t="s">
        <v>59</v>
      </c>
      <c r="J72" s="16" t="s">
        <v>53</v>
      </c>
      <c r="K72" s="16" t="s">
        <v>81</v>
      </c>
      <c r="L72" s="15">
        <v>20200201</v>
      </c>
      <c r="M72" s="16" t="s">
        <v>108</v>
      </c>
      <c r="N72" s="15" t="s">
        <v>109</v>
      </c>
      <c r="O72" s="15" t="s">
        <v>53</v>
      </c>
      <c r="P72" s="15" t="s">
        <v>110</v>
      </c>
      <c r="Q72" s="15" t="s">
        <v>204</v>
      </c>
      <c r="R72" s="15" t="s">
        <v>205</v>
      </c>
      <c r="S72" s="26" t="s">
        <v>100</v>
      </c>
      <c r="T72" s="16" t="s">
        <v>603</v>
      </c>
      <c r="U72" s="15" t="s">
        <v>53</v>
      </c>
      <c r="V72" s="15">
        <v>190</v>
      </c>
      <c r="W72" s="15" t="s">
        <v>185</v>
      </c>
      <c r="X72" s="17">
        <f t="shared" si="1"/>
        <v>190</v>
      </c>
      <c r="Y72" s="18">
        <v>1020</v>
      </c>
      <c r="Z72" s="18" t="s">
        <v>131</v>
      </c>
      <c r="AA72" s="19"/>
      <c r="AB72" s="15">
        <v>1</v>
      </c>
      <c r="AC72" s="15" t="s">
        <v>63</v>
      </c>
      <c r="AD72" s="16" t="s">
        <v>59</v>
      </c>
      <c r="AE72" s="16"/>
      <c r="AF72" s="16" t="str" cm="1">
        <f t="array" ref="AF72">_xlfn.IFS(ISTEXT(#REF!),#REF!,ISTEXT(#REF!),#REF!, TRUE, AG72)</f>
        <v>COTTONWOOD ENERGY CO LP</v>
      </c>
      <c r="AG72" s="16" t="s">
        <v>604</v>
      </c>
      <c r="AH72" s="20">
        <v>6</v>
      </c>
      <c r="AI72" s="15" t="s">
        <v>155</v>
      </c>
      <c r="AJ72" s="18" t="s">
        <v>605</v>
      </c>
      <c r="AK72" s="16" t="s">
        <v>606</v>
      </c>
      <c r="AL72" s="15" t="s">
        <v>607</v>
      </c>
      <c r="AM72" s="20" t="s">
        <v>608</v>
      </c>
      <c r="AN72" s="18">
        <v>-93.735706603200001</v>
      </c>
      <c r="AO72" s="18">
        <v>30.2582053561</v>
      </c>
      <c r="AP72" s="21" t="s">
        <v>139</v>
      </c>
    </row>
    <row r="73" spans="1:42" x14ac:dyDescent="0.25">
      <c r="A73" s="15">
        <v>54</v>
      </c>
      <c r="B73" s="15">
        <v>72</v>
      </c>
      <c r="C73" s="23" t="s">
        <v>598</v>
      </c>
      <c r="D73" s="15" t="s">
        <v>617</v>
      </c>
      <c r="E73" s="187">
        <v>55358</v>
      </c>
      <c r="F73" s="190" t="s">
        <v>618</v>
      </c>
      <c r="G73" s="16" t="s">
        <v>619</v>
      </c>
      <c r="H73" s="15" t="s">
        <v>620</v>
      </c>
      <c r="I73" s="16" t="s">
        <v>59</v>
      </c>
      <c r="J73" s="16" t="s">
        <v>53</v>
      </c>
      <c r="K73" s="16" t="s">
        <v>81</v>
      </c>
      <c r="L73" s="15">
        <v>20200201</v>
      </c>
      <c r="M73" s="16" t="s">
        <v>108</v>
      </c>
      <c r="N73" s="15" t="s">
        <v>109</v>
      </c>
      <c r="O73" s="15" t="s">
        <v>53</v>
      </c>
      <c r="P73" s="15" t="s">
        <v>110</v>
      </c>
      <c r="Q73" s="15" t="s">
        <v>204</v>
      </c>
      <c r="R73" s="15" t="s">
        <v>205</v>
      </c>
      <c r="S73" s="26" t="s">
        <v>100</v>
      </c>
      <c r="T73" s="16" t="s">
        <v>603</v>
      </c>
      <c r="U73" s="15" t="s">
        <v>53</v>
      </c>
      <c r="V73" s="15">
        <v>190</v>
      </c>
      <c r="W73" s="15" t="s">
        <v>185</v>
      </c>
      <c r="X73" s="17">
        <f t="shared" si="1"/>
        <v>190</v>
      </c>
      <c r="Y73" s="18">
        <v>1020</v>
      </c>
      <c r="Z73" s="18" t="s">
        <v>131</v>
      </c>
      <c r="AA73" s="19"/>
      <c r="AB73" s="15">
        <v>1</v>
      </c>
      <c r="AC73" s="15" t="s">
        <v>63</v>
      </c>
      <c r="AD73" s="16" t="s">
        <v>59</v>
      </c>
      <c r="AE73" s="16"/>
      <c r="AF73" s="16" t="str" cm="1">
        <f t="array" ref="AF73">_xlfn.IFS(ISTEXT(#REF!),#REF!,ISTEXT(#REF!),#REF!, TRUE, AG73)</f>
        <v>COTTONWOOD ENERGY CO LP</v>
      </c>
      <c r="AG73" s="16" t="s">
        <v>604</v>
      </c>
      <c r="AH73" s="20">
        <v>6</v>
      </c>
      <c r="AI73" s="15" t="s">
        <v>155</v>
      </c>
      <c r="AJ73" s="18" t="s">
        <v>605</v>
      </c>
      <c r="AK73" s="16" t="s">
        <v>606</v>
      </c>
      <c r="AL73" s="15" t="s">
        <v>607</v>
      </c>
      <c r="AM73" s="20" t="s">
        <v>608</v>
      </c>
      <c r="AN73" s="18">
        <v>-93.7352066025</v>
      </c>
      <c r="AO73" s="18">
        <v>30.2586053558</v>
      </c>
      <c r="AP73" s="21" t="s">
        <v>139</v>
      </c>
    </row>
    <row r="74" spans="1:42" x14ac:dyDescent="0.25">
      <c r="A74" s="15">
        <v>57</v>
      </c>
      <c r="B74" s="15">
        <v>73</v>
      </c>
      <c r="C74" s="23" t="s">
        <v>621</v>
      </c>
      <c r="D74" s="15" t="s">
        <v>622</v>
      </c>
      <c r="E74" s="187"/>
      <c r="F74" s="180"/>
      <c r="G74" s="16" t="s">
        <v>623</v>
      </c>
      <c r="H74" s="15" t="s">
        <v>624</v>
      </c>
      <c r="I74" s="16" t="s">
        <v>59</v>
      </c>
      <c r="J74" s="16" t="s">
        <v>53</v>
      </c>
      <c r="K74" s="16" t="s">
        <v>227</v>
      </c>
      <c r="L74" s="15">
        <v>20200201</v>
      </c>
      <c r="M74" s="16" t="s">
        <v>108</v>
      </c>
      <c r="N74" s="15" t="s">
        <v>109</v>
      </c>
      <c r="O74" s="15" t="s">
        <v>53</v>
      </c>
      <c r="P74" s="15" t="s">
        <v>59</v>
      </c>
      <c r="Q74" s="15" t="s">
        <v>59</v>
      </c>
      <c r="R74" s="15" t="s">
        <v>59</v>
      </c>
      <c r="S74" s="26" t="s">
        <v>100</v>
      </c>
      <c r="T74" s="16" t="s">
        <v>625</v>
      </c>
      <c r="U74" s="15" t="s">
        <v>53</v>
      </c>
      <c r="V74" s="15">
        <v>4.92</v>
      </c>
      <c r="W74" s="15" t="s">
        <v>185</v>
      </c>
      <c r="X74" s="17">
        <f t="shared" si="1"/>
        <v>4.92</v>
      </c>
      <c r="Y74" s="18">
        <v>65.099999999999994</v>
      </c>
      <c r="Z74" s="18" t="s">
        <v>131</v>
      </c>
      <c r="AA74" s="19"/>
      <c r="AB74" s="15">
        <v>1</v>
      </c>
      <c r="AC74" s="15" t="s">
        <v>63</v>
      </c>
      <c r="AD74" s="16" t="s">
        <v>153</v>
      </c>
      <c r="AE74" s="16"/>
      <c r="AF74" s="16" t="str" cm="1">
        <f t="array" ref="AF74">_xlfn.IFS(ISTEXT(#REF!),#REF!,ISTEXT(#REF!),#REF!, TRUE, AG74)</f>
        <v>DTE Ashtabula, LLC</v>
      </c>
      <c r="AG74" s="181" t="s">
        <v>626</v>
      </c>
      <c r="AH74" s="20">
        <v>5</v>
      </c>
      <c r="AI74" s="15" t="s">
        <v>627</v>
      </c>
      <c r="AJ74" s="18" t="s">
        <v>628</v>
      </c>
      <c r="AK74" s="16" t="s">
        <v>629</v>
      </c>
      <c r="AL74" s="15" t="s">
        <v>630</v>
      </c>
      <c r="AM74" s="20" t="s">
        <v>631</v>
      </c>
      <c r="AN74" s="18">
        <v>-80.761098302999997</v>
      </c>
      <c r="AO74" s="18">
        <v>41.890032659699997</v>
      </c>
      <c r="AP74" s="21" t="s">
        <v>139</v>
      </c>
    </row>
    <row r="75" spans="1:42" x14ac:dyDescent="0.25">
      <c r="A75" s="15">
        <v>57</v>
      </c>
      <c r="B75" s="15">
        <v>74</v>
      </c>
      <c r="C75" s="23" t="s">
        <v>621</v>
      </c>
      <c r="D75" s="15" t="s">
        <v>632</v>
      </c>
      <c r="E75" s="187"/>
      <c r="F75" s="180"/>
      <c r="G75" s="16" t="s">
        <v>633</v>
      </c>
      <c r="H75" s="15" t="s">
        <v>634</v>
      </c>
      <c r="I75" s="16" t="s">
        <v>59</v>
      </c>
      <c r="J75" s="16" t="s">
        <v>53</v>
      </c>
      <c r="K75" s="16" t="s">
        <v>227</v>
      </c>
      <c r="L75" s="15">
        <v>20200201</v>
      </c>
      <c r="M75" s="16" t="s">
        <v>108</v>
      </c>
      <c r="N75" s="15" t="s">
        <v>109</v>
      </c>
      <c r="O75" s="15" t="s">
        <v>53</v>
      </c>
      <c r="P75" s="15" t="s">
        <v>59</v>
      </c>
      <c r="Q75" s="15" t="s">
        <v>59</v>
      </c>
      <c r="R75" s="15" t="s">
        <v>59</v>
      </c>
      <c r="S75" s="26" t="s">
        <v>100</v>
      </c>
      <c r="T75" s="16" t="s">
        <v>625</v>
      </c>
      <c r="U75" s="15" t="s">
        <v>53</v>
      </c>
      <c r="V75" s="15">
        <v>4.92</v>
      </c>
      <c r="W75" s="15" t="s">
        <v>185</v>
      </c>
      <c r="X75" s="17">
        <f t="shared" si="1"/>
        <v>4.92</v>
      </c>
      <c r="Y75" s="18">
        <v>65.099999999999994</v>
      </c>
      <c r="Z75" s="18" t="s">
        <v>131</v>
      </c>
      <c r="AA75" s="19"/>
      <c r="AB75" s="15">
        <v>1</v>
      </c>
      <c r="AC75" s="15" t="s">
        <v>63</v>
      </c>
      <c r="AD75" s="16" t="s">
        <v>153</v>
      </c>
      <c r="AE75" s="16"/>
      <c r="AF75" s="16" t="str" cm="1">
        <f t="array" ref="AF75">_xlfn.IFS(ISTEXT(#REF!),#REF!,ISTEXT(#REF!),#REF!, TRUE, AG75)</f>
        <v>DTE Ashtabula, LLC</v>
      </c>
      <c r="AG75" s="181" t="s">
        <v>626</v>
      </c>
      <c r="AH75" s="20">
        <v>5</v>
      </c>
      <c r="AI75" s="15" t="s">
        <v>627</v>
      </c>
      <c r="AJ75" s="18" t="s">
        <v>628</v>
      </c>
      <c r="AK75" s="16" t="s">
        <v>629</v>
      </c>
      <c r="AL75" s="15" t="s">
        <v>630</v>
      </c>
      <c r="AM75" s="20" t="s">
        <v>631</v>
      </c>
      <c r="AN75" s="18">
        <v>-80.761087574100003</v>
      </c>
      <c r="AO75" s="18">
        <v>41.890028666299997</v>
      </c>
      <c r="AP75" s="21" t="s">
        <v>139</v>
      </c>
    </row>
    <row r="76" spans="1:42" x14ac:dyDescent="0.25">
      <c r="A76" s="15">
        <v>57</v>
      </c>
      <c r="B76" s="15">
        <v>75</v>
      </c>
      <c r="C76" s="23" t="s">
        <v>621</v>
      </c>
      <c r="D76" s="15" t="s">
        <v>635</v>
      </c>
      <c r="E76" s="187"/>
      <c r="F76" s="180"/>
      <c r="G76" s="16" t="s">
        <v>633</v>
      </c>
      <c r="H76" s="15" t="s">
        <v>636</v>
      </c>
      <c r="I76" s="16" t="s">
        <v>59</v>
      </c>
      <c r="J76" s="16" t="s">
        <v>53</v>
      </c>
      <c r="K76" s="16" t="s">
        <v>227</v>
      </c>
      <c r="L76" s="15">
        <v>20200201</v>
      </c>
      <c r="M76" s="16" t="s">
        <v>108</v>
      </c>
      <c r="N76" s="15" t="s">
        <v>109</v>
      </c>
      <c r="O76" s="15" t="s">
        <v>53</v>
      </c>
      <c r="P76" s="15" t="s">
        <v>59</v>
      </c>
      <c r="Q76" s="15" t="s">
        <v>59</v>
      </c>
      <c r="R76" s="15" t="s">
        <v>59</v>
      </c>
      <c r="S76" s="26" t="s">
        <v>100</v>
      </c>
      <c r="T76" s="16" t="s">
        <v>625</v>
      </c>
      <c r="U76" s="15" t="s">
        <v>53</v>
      </c>
      <c r="V76" s="15">
        <v>4.92</v>
      </c>
      <c r="W76" s="15" t="s">
        <v>185</v>
      </c>
      <c r="X76" s="17">
        <f t="shared" si="1"/>
        <v>4.92</v>
      </c>
      <c r="Y76" s="18">
        <v>65.099999999999994</v>
      </c>
      <c r="Z76" s="18" t="s">
        <v>131</v>
      </c>
      <c r="AA76" s="19"/>
      <c r="AB76" s="15">
        <v>1</v>
      </c>
      <c r="AC76" s="15" t="s">
        <v>63</v>
      </c>
      <c r="AD76" s="16" t="s">
        <v>153</v>
      </c>
      <c r="AE76" s="16"/>
      <c r="AF76" s="16" t="str" cm="1">
        <f t="array" ref="AF76">_xlfn.IFS(ISTEXT(#REF!),#REF!,ISTEXT(#REF!),#REF!, TRUE, AG76)</f>
        <v>DTE Ashtabula, LLC</v>
      </c>
      <c r="AG76" s="181" t="s">
        <v>626</v>
      </c>
      <c r="AH76" s="20">
        <v>5</v>
      </c>
      <c r="AI76" s="15" t="s">
        <v>627</v>
      </c>
      <c r="AJ76" s="18" t="s">
        <v>628</v>
      </c>
      <c r="AK76" s="16" t="s">
        <v>629</v>
      </c>
      <c r="AL76" s="15" t="s">
        <v>630</v>
      </c>
      <c r="AM76" s="20" t="s">
        <v>631</v>
      </c>
      <c r="AN76" s="18">
        <v>-80.761092938600001</v>
      </c>
      <c r="AO76" s="18">
        <v>41.890024672899997</v>
      </c>
      <c r="AP76" s="21" t="s">
        <v>139</v>
      </c>
    </row>
    <row r="77" spans="1:42" x14ac:dyDescent="0.25">
      <c r="A77" s="15">
        <v>57</v>
      </c>
      <c r="B77" s="15">
        <v>76</v>
      </c>
      <c r="C77" s="23" t="s">
        <v>621</v>
      </c>
      <c r="D77" s="15" t="s">
        <v>637</v>
      </c>
      <c r="E77" s="187"/>
      <c r="F77" s="180"/>
      <c r="G77" s="16" t="s">
        <v>633</v>
      </c>
      <c r="H77" s="15" t="s">
        <v>638</v>
      </c>
      <c r="I77" s="16" t="s">
        <v>59</v>
      </c>
      <c r="J77" s="16" t="s">
        <v>53</v>
      </c>
      <c r="K77" s="16" t="s">
        <v>227</v>
      </c>
      <c r="L77" s="15">
        <v>20200201</v>
      </c>
      <c r="M77" s="16" t="s">
        <v>108</v>
      </c>
      <c r="N77" s="15" t="s">
        <v>109</v>
      </c>
      <c r="O77" s="15" t="s">
        <v>53</v>
      </c>
      <c r="P77" s="15" t="s">
        <v>59</v>
      </c>
      <c r="Q77" s="15" t="s">
        <v>59</v>
      </c>
      <c r="R77" s="15" t="s">
        <v>59</v>
      </c>
      <c r="S77" s="26" t="s">
        <v>100</v>
      </c>
      <c r="T77" s="16" t="s">
        <v>625</v>
      </c>
      <c r="U77" s="15" t="s">
        <v>53</v>
      </c>
      <c r="V77" s="15">
        <v>4.92</v>
      </c>
      <c r="W77" s="15" t="s">
        <v>185</v>
      </c>
      <c r="X77" s="17">
        <f t="shared" si="1"/>
        <v>4.92</v>
      </c>
      <c r="Y77" s="18">
        <v>120</v>
      </c>
      <c r="Z77" s="18" t="s">
        <v>131</v>
      </c>
      <c r="AA77" s="19"/>
      <c r="AB77" s="15">
        <v>1</v>
      </c>
      <c r="AC77" s="15" t="s">
        <v>63</v>
      </c>
      <c r="AD77" s="16" t="s">
        <v>153</v>
      </c>
      <c r="AE77" s="16"/>
      <c r="AF77" s="16" t="str" cm="1">
        <f t="array" ref="AF77">_xlfn.IFS(ISTEXT(#REF!),#REF!,ISTEXT(#REF!),#REF!, TRUE, AG77)</f>
        <v>DTE Ashtabula, LLC</v>
      </c>
      <c r="AG77" s="181" t="s">
        <v>626</v>
      </c>
      <c r="AH77" s="20">
        <v>5</v>
      </c>
      <c r="AI77" s="15" t="s">
        <v>627</v>
      </c>
      <c r="AJ77" s="18" t="s">
        <v>628</v>
      </c>
      <c r="AK77" s="16" t="s">
        <v>629</v>
      </c>
      <c r="AL77" s="15" t="s">
        <v>630</v>
      </c>
      <c r="AM77" s="20" t="s">
        <v>631</v>
      </c>
      <c r="AN77" s="18">
        <v>-80.761092938600001</v>
      </c>
      <c r="AO77" s="18">
        <v>41.890032659699997</v>
      </c>
      <c r="AP77" s="21" t="s">
        <v>139</v>
      </c>
    </row>
    <row r="78" spans="1:42" x14ac:dyDescent="0.25">
      <c r="A78" s="15">
        <v>57</v>
      </c>
      <c r="B78" s="15">
        <v>77</v>
      </c>
      <c r="C78" s="23" t="s">
        <v>621</v>
      </c>
      <c r="D78" s="15" t="s">
        <v>639</v>
      </c>
      <c r="E78" s="187"/>
      <c r="F78" s="180"/>
      <c r="G78" s="16" t="s">
        <v>640</v>
      </c>
      <c r="H78" s="15" t="s">
        <v>641</v>
      </c>
      <c r="I78" s="16" t="s">
        <v>59</v>
      </c>
      <c r="J78" s="16" t="s">
        <v>53</v>
      </c>
      <c r="K78" s="16" t="s">
        <v>227</v>
      </c>
      <c r="L78" s="15">
        <v>20200201</v>
      </c>
      <c r="M78" s="16" t="s">
        <v>108</v>
      </c>
      <c r="N78" s="15" t="s">
        <v>109</v>
      </c>
      <c r="O78" s="15" t="s">
        <v>53</v>
      </c>
      <c r="P78" s="15" t="s">
        <v>59</v>
      </c>
      <c r="Q78" s="15" t="s">
        <v>59</v>
      </c>
      <c r="R78" s="15" t="s">
        <v>59</v>
      </c>
      <c r="S78" s="26" t="s">
        <v>100</v>
      </c>
      <c r="T78" s="16" t="s">
        <v>625</v>
      </c>
      <c r="U78" s="15" t="s">
        <v>53</v>
      </c>
      <c r="V78" s="15">
        <v>4.92</v>
      </c>
      <c r="W78" s="15" t="s">
        <v>185</v>
      </c>
      <c r="X78" s="17">
        <f t="shared" si="1"/>
        <v>4.92</v>
      </c>
      <c r="Y78" s="18">
        <v>65.099999999999994</v>
      </c>
      <c r="Z78" s="18" t="s">
        <v>131</v>
      </c>
      <c r="AA78" s="19"/>
      <c r="AB78" s="15">
        <v>1</v>
      </c>
      <c r="AC78" s="15" t="s">
        <v>63</v>
      </c>
      <c r="AD78" s="16" t="s">
        <v>153</v>
      </c>
      <c r="AE78" s="16"/>
      <c r="AF78" s="16" t="str" cm="1">
        <f t="array" ref="AF78">_xlfn.IFS(ISTEXT(#REF!),#REF!,ISTEXT(#REF!),#REF!, TRUE, AG78)</f>
        <v>DTE Ashtabula, LLC</v>
      </c>
      <c r="AG78" s="181" t="s">
        <v>626</v>
      </c>
      <c r="AH78" s="20">
        <v>5</v>
      </c>
      <c r="AI78" s="15" t="s">
        <v>627</v>
      </c>
      <c r="AJ78" s="18" t="s">
        <v>628</v>
      </c>
      <c r="AK78" s="16" t="s">
        <v>629</v>
      </c>
      <c r="AL78" s="15" t="s">
        <v>630</v>
      </c>
      <c r="AM78" s="20" t="s">
        <v>631</v>
      </c>
      <c r="AN78" s="18">
        <v>-80.761092938600001</v>
      </c>
      <c r="AO78" s="18">
        <v>41.890032659699997</v>
      </c>
      <c r="AP78" s="21" t="s">
        <v>139</v>
      </c>
    </row>
    <row r="79" spans="1:42" x14ac:dyDescent="0.25">
      <c r="A79" s="15">
        <v>59</v>
      </c>
      <c r="B79" s="15">
        <v>78</v>
      </c>
      <c r="C79" s="23" t="s">
        <v>642</v>
      </c>
      <c r="D79" s="15">
        <v>67201413</v>
      </c>
      <c r="E79" s="187">
        <v>564</v>
      </c>
      <c r="F79" s="180" t="s">
        <v>643</v>
      </c>
      <c r="G79" s="16" t="s">
        <v>644</v>
      </c>
      <c r="H79" s="15" t="s">
        <v>645</v>
      </c>
      <c r="I79" s="16" t="s">
        <v>646</v>
      </c>
      <c r="J79" s="16" t="s">
        <v>53</v>
      </c>
      <c r="K79" s="16" t="s">
        <v>81</v>
      </c>
      <c r="L79" s="15" t="s">
        <v>180</v>
      </c>
      <c r="M79" s="16" t="s">
        <v>181</v>
      </c>
      <c r="N79" s="15" t="s">
        <v>182</v>
      </c>
      <c r="O79" s="15" t="s">
        <v>100</v>
      </c>
      <c r="P79" s="15" t="s">
        <v>110</v>
      </c>
      <c r="Q79" s="15" t="s">
        <v>647</v>
      </c>
      <c r="R79" s="15" t="s">
        <v>205</v>
      </c>
      <c r="S79" s="26" t="s">
        <v>100</v>
      </c>
      <c r="T79" s="16" t="s">
        <v>648</v>
      </c>
      <c r="U79" s="15" t="s">
        <v>53</v>
      </c>
      <c r="V79" s="15">
        <v>170</v>
      </c>
      <c r="W79" s="15" t="s">
        <v>185</v>
      </c>
      <c r="X79" s="17">
        <f t="shared" si="1"/>
        <v>170</v>
      </c>
      <c r="Y79" s="18">
        <v>2400</v>
      </c>
      <c r="Z79" s="18" t="s">
        <v>131</v>
      </c>
      <c r="AA79" s="24">
        <v>37739</v>
      </c>
      <c r="AB79" s="15">
        <v>1</v>
      </c>
      <c r="AC79" s="15" t="s">
        <v>101</v>
      </c>
      <c r="AD79" s="16" t="s">
        <v>649</v>
      </c>
      <c r="AE79" s="16"/>
      <c r="AF79" s="16" t="str" cm="1">
        <f t="array" ref="AF79">_xlfn.IFS(ISTEXT(#REF!),#REF!,ISTEXT(#REF!),#REF!, TRUE, AG79)</f>
        <v>ORLANDO UTILITIES COMMISSION - Stanton Energy Center</v>
      </c>
      <c r="AG79" s="16" t="s">
        <v>650</v>
      </c>
      <c r="AH79" s="20">
        <v>4</v>
      </c>
      <c r="AI79" s="15" t="s">
        <v>188</v>
      </c>
      <c r="AJ79" s="18" t="s">
        <v>651</v>
      </c>
      <c r="AK79" s="16" t="s">
        <v>652</v>
      </c>
      <c r="AL79" s="15" t="s">
        <v>653</v>
      </c>
      <c r="AM79" s="20" t="s">
        <v>654</v>
      </c>
      <c r="AN79" s="18">
        <v>-81.167203044600001</v>
      </c>
      <c r="AO79" s="18">
        <v>28.488505335999999</v>
      </c>
      <c r="AP79" s="21" t="s">
        <v>321</v>
      </c>
    </row>
    <row r="80" spans="1:42" x14ac:dyDescent="0.25">
      <c r="A80" s="15">
        <v>59</v>
      </c>
      <c r="B80" s="15">
        <v>79</v>
      </c>
      <c r="C80" s="23" t="s">
        <v>642</v>
      </c>
      <c r="D80" s="15" t="s">
        <v>655</v>
      </c>
      <c r="E80" s="187">
        <v>564</v>
      </c>
      <c r="F80" s="180" t="s">
        <v>656</v>
      </c>
      <c r="G80" s="16" t="s">
        <v>644</v>
      </c>
      <c r="H80" s="15" t="s">
        <v>657</v>
      </c>
      <c r="I80" s="16" t="s">
        <v>646</v>
      </c>
      <c r="J80" s="16" t="s">
        <v>53</v>
      </c>
      <c r="K80" s="16" t="s">
        <v>81</v>
      </c>
      <c r="L80" s="15" t="s">
        <v>180</v>
      </c>
      <c r="M80" s="16" t="s">
        <v>181</v>
      </c>
      <c r="N80" s="15" t="s">
        <v>182</v>
      </c>
      <c r="O80" s="15" t="s">
        <v>100</v>
      </c>
      <c r="P80" s="15" t="s">
        <v>110</v>
      </c>
      <c r="Q80" s="15" t="s">
        <v>647</v>
      </c>
      <c r="R80" s="15" t="s">
        <v>205</v>
      </c>
      <c r="S80" s="26" t="s">
        <v>100</v>
      </c>
      <c r="T80" s="16" t="s">
        <v>648</v>
      </c>
      <c r="U80" s="15" t="s">
        <v>53</v>
      </c>
      <c r="V80" s="15">
        <v>170</v>
      </c>
      <c r="W80" s="15" t="s">
        <v>185</v>
      </c>
      <c r="X80" s="17">
        <f t="shared" si="1"/>
        <v>170</v>
      </c>
      <c r="Y80" s="18">
        <v>2400</v>
      </c>
      <c r="Z80" s="18" t="s">
        <v>131</v>
      </c>
      <c r="AA80" s="24">
        <v>37739</v>
      </c>
      <c r="AB80" s="15">
        <v>1</v>
      </c>
      <c r="AC80" s="15" t="s">
        <v>101</v>
      </c>
      <c r="AD80" s="16" t="s">
        <v>649</v>
      </c>
      <c r="AE80" s="16"/>
      <c r="AF80" s="16" t="str" cm="1">
        <f t="array" ref="AF80">_xlfn.IFS(ISTEXT(#REF!),#REF!,ISTEXT(#REF!),#REF!, TRUE, AG80)</f>
        <v>ORLANDO UTILITIES COMMISSION - Stanton Energy Center</v>
      </c>
      <c r="AG80" s="16" t="s">
        <v>650</v>
      </c>
      <c r="AH80" s="20">
        <v>4</v>
      </c>
      <c r="AI80" s="15" t="s">
        <v>188</v>
      </c>
      <c r="AJ80" s="18" t="s">
        <v>651</v>
      </c>
      <c r="AK80" s="16" t="s">
        <v>652</v>
      </c>
      <c r="AL80" s="15" t="s">
        <v>653</v>
      </c>
      <c r="AM80" s="20" t="s">
        <v>654</v>
      </c>
      <c r="AN80" s="18">
        <v>-81.167203044600001</v>
      </c>
      <c r="AO80" s="18">
        <v>28.4881053354</v>
      </c>
      <c r="AP80" s="21" t="s">
        <v>321</v>
      </c>
    </row>
    <row r="81" spans="1:42" x14ac:dyDescent="0.25">
      <c r="A81" s="15">
        <v>59</v>
      </c>
      <c r="B81" s="15">
        <v>80</v>
      </c>
      <c r="C81" s="23" t="s">
        <v>642</v>
      </c>
      <c r="D81" s="15" t="s">
        <v>658</v>
      </c>
      <c r="E81" s="187">
        <v>564</v>
      </c>
      <c r="F81" s="190" t="s">
        <v>659</v>
      </c>
      <c r="G81" s="16" t="s">
        <v>660</v>
      </c>
      <c r="H81" s="15" t="s">
        <v>661</v>
      </c>
      <c r="I81" s="16" t="s">
        <v>662</v>
      </c>
      <c r="J81" s="16" t="s">
        <v>53</v>
      </c>
      <c r="K81" s="16" t="s">
        <v>81</v>
      </c>
      <c r="L81" s="15" t="s">
        <v>180</v>
      </c>
      <c r="M81" s="16" t="s">
        <v>181</v>
      </c>
      <c r="N81" s="15" t="s">
        <v>182</v>
      </c>
      <c r="O81" s="15" t="s">
        <v>100</v>
      </c>
      <c r="P81" s="15" t="s">
        <v>110</v>
      </c>
      <c r="Q81" s="15" t="s">
        <v>663</v>
      </c>
      <c r="R81" s="15" t="s">
        <v>205</v>
      </c>
      <c r="S81" s="26" t="s">
        <v>100</v>
      </c>
      <c r="T81" s="16" t="s">
        <v>664</v>
      </c>
      <c r="U81" s="15" t="s">
        <v>53</v>
      </c>
      <c r="V81" s="15">
        <v>150</v>
      </c>
      <c r="W81" s="15" t="s">
        <v>185</v>
      </c>
      <c r="X81" s="17">
        <f t="shared" si="1"/>
        <v>150</v>
      </c>
      <c r="Y81" s="18">
        <v>1760</v>
      </c>
      <c r="Z81" s="18" t="s">
        <v>131</v>
      </c>
      <c r="AA81" s="24">
        <v>40113</v>
      </c>
      <c r="AB81" s="15">
        <v>1</v>
      </c>
      <c r="AC81" s="15" t="s">
        <v>101</v>
      </c>
      <c r="AD81" s="16" t="s">
        <v>649</v>
      </c>
      <c r="AE81" s="16"/>
      <c r="AF81" s="16" t="str" cm="1">
        <f t="array" ref="AF81">_xlfn.IFS(ISTEXT(#REF!),#REF!,ISTEXT(#REF!),#REF!, TRUE, AG81)</f>
        <v>ORLANDO UTILITIES COMMISSION - Stanton Energy Center</v>
      </c>
      <c r="AG81" s="16" t="s">
        <v>650</v>
      </c>
      <c r="AH81" s="20">
        <v>4</v>
      </c>
      <c r="AI81" s="15" t="s">
        <v>188</v>
      </c>
      <c r="AJ81" s="18" t="s">
        <v>651</v>
      </c>
      <c r="AK81" s="16" t="s">
        <v>652</v>
      </c>
      <c r="AL81" s="15" t="s">
        <v>653</v>
      </c>
      <c r="AM81" s="20" t="s">
        <v>654</v>
      </c>
      <c r="AN81" s="18">
        <v>-81.167206078099994</v>
      </c>
      <c r="AO81" s="18">
        <v>28.4869911133</v>
      </c>
      <c r="AP81" s="21" t="s">
        <v>321</v>
      </c>
    </row>
    <row r="82" spans="1:42" x14ac:dyDescent="0.25">
      <c r="A82" s="15">
        <v>60</v>
      </c>
      <c r="B82" s="15">
        <v>81</v>
      </c>
      <c r="C82" s="23" t="s">
        <v>665</v>
      </c>
      <c r="D82" s="15" t="s">
        <v>666</v>
      </c>
      <c r="E82" s="187">
        <v>6073</v>
      </c>
      <c r="F82" s="190" t="s">
        <v>667</v>
      </c>
      <c r="G82" s="16" t="s">
        <v>668</v>
      </c>
      <c r="H82" s="15" t="s">
        <v>669</v>
      </c>
      <c r="I82" s="16" t="s">
        <v>670</v>
      </c>
      <c r="J82" s="16" t="s">
        <v>53</v>
      </c>
      <c r="K82" s="150" t="s">
        <v>81</v>
      </c>
      <c r="L82" s="15">
        <v>20100201</v>
      </c>
      <c r="M82" s="16" t="s">
        <v>215</v>
      </c>
      <c r="N82" s="15" t="s">
        <v>109</v>
      </c>
      <c r="O82" s="15" t="s">
        <v>53</v>
      </c>
      <c r="P82" s="15" t="s">
        <v>59</v>
      </c>
      <c r="Q82" s="15" t="s">
        <v>59</v>
      </c>
      <c r="R82" s="15" t="s">
        <v>205</v>
      </c>
      <c r="S82" s="26" t="s">
        <v>100</v>
      </c>
      <c r="T82" s="16" t="s">
        <v>603</v>
      </c>
      <c r="U82" s="15" t="s">
        <v>53</v>
      </c>
      <c r="V82" s="15">
        <v>1946</v>
      </c>
      <c r="W82" s="15" t="s">
        <v>84</v>
      </c>
      <c r="X82" s="17">
        <f>V82*Sheet1!$B$4*Sheet1!$B$3</f>
        <v>199.60997699999999</v>
      </c>
      <c r="Y82" s="18">
        <v>1950</v>
      </c>
      <c r="Z82" s="18" t="s">
        <v>131</v>
      </c>
      <c r="AA82" s="19"/>
      <c r="AB82" s="15">
        <v>1</v>
      </c>
      <c r="AC82" s="15" t="s">
        <v>63</v>
      </c>
      <c r="AD82" s="16" t="s">
        <v>153</v>
      </c>
      <c r="AE82" s="16"/>
      <c r="AF82" s="16" t="str" cm="1">
        <f t="array" ref="AF82">_xlfn.IFS(ISTEXT(#REF!),#REF!,ISTEXT(#REF!),#REF!, TRUE, AG82)</f>
        <v>Mississippi Power Company, Plant Victor J Daniel</v>
      </c>
      <c r="AG82" s="16" t="s">
        <v>671</v>
      </c>
      <c r="AH82" s="20">
        <v>4</v>
      </c>
      <c r="AI82" s="15" t="s">
        <v>373</v>
      </c>
      <c r="AJ82" s="18" t="s">
        <v>672</v>
      </c>
      <c r="AK82" s="16" t="s">
        <v>673</v>
      </c>
      <c r="AL82" s="15" t="s">
        <v>674</v>
      </c>
      <c r="AM82" s="20" t="s">
        <v>675</v>
      </c>
      <c r="AN82" s="18">
        <v>-88.5567052225</v>
      </c>
      <c r="AO82" s="18">
        <v>30.5299055891</v>
      </c>
      <c r="AP82" s="21" t="s">
        <v>139</v>
      </c>
    </row>
    <row r="83" spans="1:42" x14ac:dyDescent="0.25">
      <c r="A83" s="15">
        <v>60</v>
      </c>
      <c r="B83" s="15">
        <v>82</v>
      </c>
      <c r="C83" s="23" t="s">
        <v>665</v>
      </c>
      <c r="D83" s="15" t="s">
        <v>676</v>
      </c>
      <c r="E83" s="187">
        <v>6073</v>
      </c>
      <c r="F83" s="190" t="s">
        <v>677</v>
      </c>
      <c r="G83" s="16" t="s">
        <v>678</v>
      </c>
      <c r="H83" s="15" t="s">
        <v>679</v>
      </c>
      <c r="I83" s="16" t="s">
        <v>670</v>
      </c>
      <c r="J83" s="16" t="s">
        <v>53</v>
      </c>
      <c r="K83" s="16" t="s">
        <v>81</v>
      </c>
      <c r="L83" s="15">
        <v>20100201</v>
      </c>
      <c r="M83" s="16" t="s">
        <v>215</v>
      </c>
      <c r="N83" s="15" t="s">
        <v>109</v>
      </c>
      <c r="O83" s="15" t="s">
        <v>53</v>
      </c>
      <c r="P83" s="15" t="s">
        <v>59</v>
      </c>
      <c r="Q83" s="15" t="s">
        <v>59</v>
      </c>
      <c r="R83" s="15" t="s">
        <v>205</v>
      </c>
      <c r="S83" s="26" t="s">
        <v>100</v>
      </c>
      <c r="T83" s="16" t="s">
        <v>603</v>
      </c>
      <c r="U83" s="15" t="s">
        <v>53</v>
      </c>
      <c r="V83" s="15">
        <v>1946</v>
      </c>
      <c r="W83" s="15" t="s">
        <v>84</v>
      </c>
      <c r="X83" s="17">
        <f>V83*Sheet1!$B$4*Sheet1!$B$3</f>
        <v>199.60997699999999</v>
      </c>
      <c r="Y83" s="18">
        <v>1950</v>
      </c>
      <c r="Z83" s="18" t="s">
        <v>131</v>
      </c>
      <c r="AA83" s="19"/>
      <c r="AB83" s="15">
        <v>1</v>
      </c>
      <c r="AC83" s="15" t="s">
        <v>63</v>
      </c>
      <c r="AD83" s="16" t="s">
        <v>153</v>
      </c>
      <c r="AE83" s="16"/>
      <c r="AF83" s="16" t="str" cm="1">
        <f t="array" ref="AF83">_xlfn.IFS(ISTEXT(#REF!),#REF!,ISTEXT(#REF!),#REF!, TRUE, AG83)</f>
        <v>Mississippi Power Company, Plant Victor J Daniel</v>
      </c>
      <c r="AG83" s="16" t="s">
        <v>671</v>
      </c>
      <c r="AH83" s="20">
        <v>4</v>
      </c>
      <c r="AI83" s="15" t="s">
        <v>373</v>
      </c>
      <c r="AJ83" s="18" t="s">
        <v>672</v>
      </c>
      <c r="AK83" s="16" t="s">
        <v>673</v>
      </c>
      <c r="AL83" s="15" t="s">
        <v>674</v>
      </c>
      <c r="AM83" s="20" t="s">
        <v>675</v>
      </c>
      <c r="AN83" s="18">
        <v>-88.5567052225</v>
      </c>
      <c r="AO83" s="18">
        <v>30.530905589500001</v>
      </c>
      <c r="AP83" s="21" t="s">
        <v>139</v>
      </c>
    </row>
    <row r="84" spans="1:42" x14ac:dyDescent="0.25">
      <c r="A84" s="15">
        <v>60</v>
      </c>
      <c r="B84" s="15">
        <v>83</v>
      </c>
      <c r="C84" s="23" t="s">
        <v>665</v>
      </c>
      <c r="D84" s="15" t="s">
        <v>680</v>
      </c>
      <c r="E84" s="187">
        <v>6073</v>
      </c>
      <c r="F84" s="190" t="s">
        <v>681</v>
      </c>
      <c r="G84" s="16" t="s">
        <v>682</v>
      </c>
      <c r="H84" s="15" t="s">
        <v>683</v>
      </c>
      <c r="I84" s="16" t="s">
        <v>670</v>
      </c>
      <c r="J84" s="16" t="s">
        <v>53</v>
      </c>
      <c r="K84" s="16" t="s">
        <v>81</v>
      </c>
      <c r="L84" s="15">
        <v>20100201</v>
      </c>
      <c r="M84" s="16" t="s">
        <v>215</v>
      </c>
      <c r="N84" s="15" t="s">
        <v>109</v>
      </c>
      <c r="O84" s="15" t="s">
        <v>53</v>
      </c>
      <c r="P84" s="15" t="s">
        <v>59</v>
      </c>
      <c r="Q84" s="15" t="s">
        <v>59</v>
      </c>
      <c r="R84" s="15" t="s">
        <v>205</v>
      </c>
      <c r="S84" s="26" t="s">
        <v>100</v>
      </c>
      <c r="T84" s="16" t="s">
        <v>603</v>
      </c>
      <c r="U84" s="15" t="s">
        <v>53</v>
      </c>
      <c r="V84" s="15">
        <v>1946</v>
      </c>
      <c r="W84" s="15" t="s">
        <v>84</v>
      </c>
      <c r="X84" s="17">
        <f>V84*Sheet1!$B$4*Sheet1!$B$3</f>
        <v>199.60997699999999</v>
      </c>
      <c r="Y84" s="18">
        <v>1950</v>
      </c>
      <c r="Z84" s="18" t="s">
        <v>131</v>
      </c>
      <c r="AA84" s="19"/>
      <c r="AB84" s="15">
        <v>1</v>
      </c>
      <c r="AC84" s="15" t="s">
        <v>63</v>
      </c>
      <c r="AD84" s="16" t="s">
        <v>153</v>
      </c>
      <c r="AE84" s="16"/>
      <c r="AF84" s="16" t="str" cm="1">
        <f t="array" ref="AF84">_xlfn.IFS(ISTEXT(#REF!),#REF!,ISTEXT(#REF!),#REF!, TRUE, AG84)</f>
        <v>Mississippi Power Company, Plant Victor J Daniel</v>
      </c>
      <c r="AG84" s="16" t="s">
        <v>671</v>
      </c>
      <c r="AH84" s="20">
        <v>4</v>
      </c>
      <c r="AI84" s="15" t="s">
        <v>373</v>
      </c>
      <c r="AJ84" s="18" t="s">
        <v>672</v>
      </c>
      <c r="AK84" s="16" t="s">
        <v>673</v>
      </c>
      <c r="AL84" s="15" t="s">
        <v>674</v>
      </c>
      <c r="AM84" s="20" t="s">
        <v>675</v>
      </c>
      <c r="AN84" s="18">
        <v>-88.556805222600005</v>
      </c>
      <c r="AO84" s="18">
        <v>30.529605589500001</v>
      </c>
      <c r="AP84" s="21" t="s">
        <v>139</v>
      </c>
    </row>
    <row r="85" spans="1:42" x14ac:dyDescent="0.25">
      <c r="A85" s="15">
        <v>60</v>
      </c>
      <c r="B85" s="15">
        <v>84</v>
      </c>
      <c r="C85" s="23" t="s">
        <v>665</v>
      </c>
      <c r="D85" s="15" t="s">
        <v>684</v>
      </c>
      <c r="E85" s="187">
        <v>6073</v>
      </c>
      <c r="F85" s="190" t="s">
        <v>685</v>
      </c>
      <c r="G85" s="16" t="s">
        <v>686</v>
      </c>
      <c r="H85" s="15" t="s">
        <v>687</v>
      </c>
      <c r="I85" s="16" t="s">
        <v>670</v>
      </c>
      <c r="J85" s="16" t="s">
        <v>53</v>
      </c>
      <c r="K85" s="16" t="s">
        <v>81</v>
      </c>
      <c r="L85" s="15">
        <v>20100201</v>
      </c>
      <c r="M85" s="16" t="s">
        <v>215</v>
      </c>
      <c r="N85" s="15" t="s">
        <v>109</v>
      </c>
      <c r="O85" s="15" t="s">
        <v>53</v>
      </c>
      <c r="P85" s="15" t="s">
        <v>59</v>
      </c>
      <c r="Q85" s="15" t="s">
        <v>59</v>
      </c>
      <c r="R85" s="15" t="s">
        <v>205</v>
      </c>
      <c r="S85" s="26" t="s">
        <v>100</v>
      </c>
      <c r="T85" s="16" t="s">
        <v>603</v>
      </c>
      <c r="U85" s="15" t="s">
        <v>53</v>
      </c>
      <c r="V85" s="15">
        <v>1946</v>
      </c>
      <c r="W85" s="15" t="s">
        <v>84</v>
      </c>
      <c r="X85" s="17">
        <f>V85*Sheet1!$B$4*Sheet1!$B$3</f>
        <v>199.60997699999999</v>
      </c>
      <c r="Y85" s="18">
        <v>1950</v>
      </c>
      <c r="Z85" s="18" t="s">
        <v>131</v>
      </c>
      <c r="AA85" s="19"/>
      <c r="AB85" s="15">
        <v>1</v>
      </c>
      <c r="AC85" s="15" t="s">
        <v>63</v>
      </c>
      <c r="AD85" s="16" t="s">
        <v>153</v>
      </c>
      <c r="AE85" s="16"/>
      <c r="AF85" s="16" t="str" cm="1">
        <f t="array" ref="AF85">_xlfn.IFS(ISTEXT(#REF!),#REF!,ISTEXT(#REF!),#REF!, TRUE, AG85)</f>
        <v>Mississippi Power Company, Plant Victor J Daniel</v>
      </c>
      <c r="AG85" s="16" t="s">
        <v>671</v>
      </c>
      <c r="AH85" s="20">
        <v>4</v>
      </c>
      <c r="AI85" s="15" t="s">
        <v>373</v>
      </c>
      <c r="AJ85" s="18" t="s">
        <v>672</v>
      </c>
      <c r="AK85" s="16" t="s">
        <v>673</v>
      </c>
      <c r="AL85" s="15" t="s">
        <v>674</v>
      </c>
      <c r="AM85" s="20" t="s">
        <v>675</v>
      </c>
      <c r="AN85" s="18">
        <v>-88.5567052225</v>
      </c>
      <c r="AO85" s="18">
        <v>30.531205589900001</v>
      </c>
      <c r="AP85" s="21" t="s">
        <v>139</v>
      </c>
    </row>
    <row r="86" spans="1:42" x14ac:dyDescent="0.25">
      <c r="A86" s="15">
        <v>61</v>
      </c>
      <c r="B86" s="15">
        <v>85</v>
      </c>
      <c r="C86" s="23" t="s">
        <v>688</v>
      </c>
      <c r="D86" s="15" t="s">
        <v>689</v>
      </c>
      <c r="E86" s="187"/>
      <c r="F86" s="180"/>
      <c r="G86" s="16" t="s">
        <v>690</v>
      </c>
      <c r="H86" s="15" t="s">
        <v>691</v>
      </c>
      <c r="I86" s="16" t="s">
        <v>692</v>
      </c>
      <c r="J86" s="16" t="s">
        <v>53</v>
      </c>
      <c r="K86" s="16" t="s">
        <v>107</v>
      </c>
      <c r="L86" s="15">
        <v>20200201</v>
      </c>
      <c r="M86" s="16" t="s">
        <v>108</v>
      </c>
      <c r="N86" s="15" t="s">
        <v>109</v>
      </c>
      <c r="O86" s="15" t="s">
        <v>53</v>
      </c>
      <c r="P86" s="15" t="s">
        <v>110</v>
      </c>
      <c r="Q86" s="15" t="s">
        <v>693</v>
      </c>
      <c r="R86" s="15" t="s">
        <v>124</v>
      </c>
      <c r="S86" s="15" t="s">
        <v>53</v>
      </c>
      <c r="T86" s="16" t="s">
        <v>694</v>
      </c>
      <c r="U86" s="15" t="s">
        <v>100</v>
      </c>
      <c r="V86" s="15">
        <v>18500</v>
      </c>
      <c r="W86" s="15" t="s">
        <v>62</v>
      </c>
      <c r="X86" s="17">
        <f>V86*0.0007457</f>
        <v>13.795449999999999</v>
      </c>
      <c r="Y86" s="18">
        <v>216.56</v>
      </c>
      <c r="Z86" s="18" t="s">
        <v>695</v>
      </c>
      <c r="AA86" s="147">
        <v>1969</v>
      </c>
      <c r="AB86" s="15">
        <v>1</v>
      </c>
      <c r="AC86" s="15" t="s">
        <v>63</v>
      </c>
      <c r="AD86" s="16" t="s">
        <v>696</v>
      </c>
      <c r="AE86" s="16"/>
      <c r="AF86" s="16" t="str" cm="1">
        <f t="array" ref="AF86">_xlfn.IFS(ISTEXT(#REF!),#REF!,ISTEXT(#REF!),#REF!, TRUE, AG86)</f>
        <v>Texas Eastern Transmission LP - Danville Compressor Station</v>
      </c>
      <c r="AG86" s="16" t="s">
        <v>697</v>
      </c>
      <c r="AH86" s="20">
        <v>4</v>
      </c>
      <c r="AI86" s="15" t="s">
        <v>541</v>
      </c>
      <c r="AJ86" s="18" t="s">
        <v>698</v>
      </c>
      <c r="AK86" s="16" t="s">
        <v>699</v>
      </c>
      <c r="AL86" s="15" t="s">
        <v>700</v>
      </c>
      <c r="AM86" s="20" t="s">
        <v>701</v>
      </c>
      <c r="AN86" s="18">
        <v>-84.750889671500005</v>
      </c>
      <c r="AO86" s="18">
        <v>37.579454533300002</v>
      </c>
      <c r="AP86" s="21" t="s">
        <v>119</v>
      </c>
    </row>
    <row r="87" spans="1:42" x14ac:dyDescent="0.25">
      <c r="A87" s="15">
        <v>61</v>
      </c>
      <c r="B87" s="15">
        <v>86</v>
      </c>
      <c r="C87" s="23" t="s">
        <v>688</v>
      </c>
      <c r="D87" s="15" t="s">
        <v>702</v>
      </c>
      <c r="E87" s="187"/>
      <c r="F87" s="180"/>
      <c r="G87" s="16" t="s">
        <v>703</v>
      </c>
      <c r="H87" s="15">
        <v>40198914</v>
      </c>
      <c r="I87" s="16" t="s">
        <v>704</v>
      </c>
      <c r="J87" s="16" t="s">
        <v>53</v>
      </c>
      <c r="K87" s="16" t="s">
        <v>107</v>
      </c>
      <c r="L87" s="15">
        <v>20200201</v>
      </c>
      <c r="M87" s="16" t="s">
        <v>108</v>
      </c>
      <c r="N87" s="15" t="s">
        <v>109</v>
      </c>
      <c r="O87" s="15" t="s">
        <v>53</v>
      </c>
      <c r="P87" s="15" t="s">
        <v>110</v>
      </c>
      <c r="Q87" s="15" t="s">
        <v>705</v>
      </c>
      <c r="R87" s="15" t="s">
        <v>124</v>
      </c>
      <c r="S87" s="15" t="s">
        <v>53</v>
      </c>
      <c r="T87" s="16" t="s">
        <v>706</v>
      </c>
      <c r="U87" s="15" t="s">
        <v>100</v>
      </c>
      <c r="V87" s="15">
        <v>8000</v>
      </c>
      <c r="W87" s="15" t="s">
        <v>62</v>
      </c>
      <c r="X87" s="17">
        <f>V87*0.0007457</f>
        <v>5.9655999999999993</v>
      </c>
      <c r="Y87" s="18">
        <v>94.22</v>
      </c>
      <c r="Z87" s="18" t="s">
        <v>695</v>
      </c>
      <c r="AA87" s="147">
        <v>1961</v>
      </c>
      <c r="AB87" s="15">
        <v>1</v>
      </c>
      <c r="AC87" s="15" t="s">
        <v>63</v>
      </c>
      <c r="AD87" s="16" t="s">
        <v>696</v>
      </c>
      <c r="AE87" s="16"/>
      <c r="AF87" s="16" t="str" cm="1">
        <f t="array" ref="AF87">_xlfn.IFS(ISTEXT(#REF!),#REF!,ISTEXT(#REF!),#REF!, TRUE, AG87)</f>
        <v>Texas Eastern Transmission LP - Danville Compressor Station</v>
      </c>
      <c r="AG87" s="16" t="s">
        <v>697</v>
      </c>
      <c r="AH87" s="20">
        <v>4</v>
      </c>
      <c r="AI87" s="15" t="s">
        <v>541</v>
      </c>
      <c r="AJ87" s="18" t="s">
        <v>698</v>
      </c>
      <c r="AK87" s="16" t="s">
        <v>699</v>
      </c>
      <c r="AL87" s="15" t="s">
        <v>700</v>
      </c>
      <c r="AM87" s="20" t="s">
        <v>701</v>
      </c>
      <c r="AN87" s="18">
        <v>-84.750476611300002</v>
      </c>
      <c r="AO87" s="18">
        <v>37.579807394200003</v>
      </c>
      <c r="AP87" s="21" t="s">
        <v>119</v>
      </c>
    </row>
    <row r="88" spans="1:42" x14ac:dyDescent="0.25">
      <c r="A88" s="15">
        <v>61</v>
      </c>
      <c r="B88" s="15">
        <v>87</v>
      </c>
      <c r="C88" s="23" t="s">
        <v>688</v>
      </c>
      <c r="D88" s="15" t="s">
        <v>702</v>
      </c>
      <c r="E88" s="187"/>
      <c r="F88" s="180"/>
      <c r="G88" s="16" t="s">
        <v>707</v>
      </c>
      <c r="H88" s="15">
        <v>40199014</v>
      </c>
      <c r="I88" s="16" t="s">
        <v>704</v>
      </c>
      <c r="J88" s="16" t="s">
        <v>53</v>
      </c>
      <c r="K88" s="16" t="s">
        <v>107</v>
      </c>
      <c r="L88" s="15">
        <v>20200201</v>
      </c>
      <c r="M88" s="16" t="s">
        <v>108</v>
      </c>
      <c r="N88" s="15" t="s">
        <v>109</v>
      </c>
      <c r="O88" s="15" t="s">
        <v>53</v>
      </c>
      <c r="P88" s="15" t="s">
        <v>110</v>
      </c>
      <c r="Q88" s="15" t="s">
        <v>705</v>
      </c>
      <c r="R88" s="15" t="s">
        <v>124</v>
      </c>
      <c r="S88" s="15" t="s">
        <v>53</v>
      </c>
      <c r="T88" s="16" t="s">
        <v>706</v>
      </c>
      <c r="U88" s="15" t="s">
        <v>100</v>
      </c>
      <c r="V88" s="15">
        <v>8000</v>
      </c>
      <c r="W88" s="15" t="s">
        <v>62</v>
      </c>
      <c r="X88" s="17">
        <f>V88*0.0007457</f>
        <v>5.9655999999999993</v>
      </c>
      <c r="Y88" s="18">
        <v>94.22</v>
      </c>
      <c r="Z88" s="18" t="s">
        <v>695</v>
      </c>
      <c r="AA88" s="147">
        <v>1961</v>
      </c>
      <c r="AB88" s="15">
        <v>1</v>
      </c>
      <c r="AC88" s="15" t="s">
        <v>63</v>
      </c>
      <c r="AD88" s="16" t="s">
        <v>696</v>
      </c>
      <c r="AE88" s="16"/>
      <c r="AF88" s="16" t="str" cm="1">
        <f t="array" ref="AF88">_xlfn.IFS(ISTEXT(#REF!),#REF!,ISTEXT(#REF!),#REF!, TRUE, AG88)</f>
        <v>Texas Eastern Transmission LP - Danville Compressor Station</v>
      </c>
      <c r="AG88" s="16" t="s">
        <v>697</v>
      </c>
      <c r="AH88" s="20">
        <v>4</v>
      </c>
      <c r="AI88" s="15" t="s">
        <v>541</v>
      </c>
      <c r="AJ88" s="18" t="s">
        <v>698</v>
      </c>
      <c r="AK88" s="16" t="s">
        <v>699</v>
      </c>
      <c r="AL88" s="15" t="s">
        <v>700</v>
      </c>
      <c r="AM88" s="20" t="s">
        <v>701</v>
      </c>
      <c r="AN88" s="18">
        <v>-84.750476611300002</v>
      </c>
      <c r="AO88" s="18">
        <v>37.579807394200003</v>
      </c>
      <c r="AP88" s="21" t="s">
        <v>119</v>
      </c>
    </row>
    <row r="89" spans="1:42" x14ac:dyDescent="0.25">
      <c r="A89" s="15">
        <v>65</v>
      </c>
      <c r="B89" s="15">
        <v>88</v>
      </c>
      <c r="C89" s="23" t="s">
        <v>708</v>
      </c>
      <c r="D89" s="15" t="s">
        <v>709</v>
      </c>
      <c r="E89" s="187">
        <v>55308</v>
      </c>
      <c r="F89" s="190" t="s">
        <v>710</v>
      </c>
      <c r="G89" s="16" t="s">
        <v>711</v>
      </c>
      <c r="H89" s="15" t="s">
        <v>712</v>
      </c>
      <c r="I89" s="16" t="s">
        <v>713</v>
      </c>
      <c r="J89" s="16" t="s">
        <v>53</v>
      </c>
      <c r="K89" s="16" t="s">
        <v>227</v>
      </c>
      <c r="L89" s="15">
        <v>20100201</v>
      </c>
      <c r="M89" s="16" t="s">
        <v>215</v>
      </c>
      <c r="N89" s="15" t="s">
        <v>109</v>
      </c>
      <c r="O89" s="15" t="s">
        <v>53</v>
      </c>
      <c r="P89" s="15" t="s">
        <v>110</v>
      </c>
      <c r="Q89" s="15" t="s">
        <v>714</v>
      </c>
      <c r="R89" s="15" t="s">
        <v>59</v>
      </c>
      <c r="S89" s="26" t="s">
        <v>100</v>
      </c>
      <c r="T89" s="16" t="s">
        <v>130</v>
      </c>
      <c r="U89" s="15" t="s">
        <v>53</v>
      </c>
      <c r="V89" s="15">
        <v>26</v>
      </c>
      <c r="W89" s="15" t="s">
        <v>185</v>
      </c>
      <c r="X89" s="17">
        <f>V89</f>
        <v>26</v>
      </c>
      <c r="Y89" s="18"/>
      <c r="Z89" s="18"/>
      <c r="AA89" s="24">
        <v>36241</v>
      </c>
      <c r="AB89" s="15">
        <v>1</v>
      </c>
      <c r="AC89" s="15" t="s">
        <v>63</v>
      </c>
      <c r="AD89" s="16" t="s">
        <v>59</v>
      </c>
      <c r="AE89" s="16"/>
      <c r="AF89" s="16" t="str" cm="1">
        <f t="array" ref="AF89">_xlfn.IFS(ISTEXT(#REF!),#REF!,ISTEXT(#REF!),#REF!, TRUE, AG89)</f>
        <v>DTE Calvert City LLC</v>
      </c>
      <c r="AG89" s="16" t="s">
        <v>715</v>
      </c>
      <c r="AH89" s="20">
        <v>4</v>
      </c>
      <c r="AI89" s="15" t="s">
        <v>541</v>
      </c>
      <c r="AJ89" s="18" t="s">
        <v>716</v>
      </c>
      <c r="AK89" s="16" t="s">
        <v>717</v>
      </c>
      <c r="AL89" s="15" t="s">
        <v>718</v>
      </c>
      <c r="AM89" s="20" t="s">
        <v>719</v>
      </c>
      <c r="AN89" s="18">
        <v>-88.352858373299995</v>
      </c>
      <c r="AO89" s="18">
        <v>37.048136909100002</v>
      </c>
      <c r="AP89" s="21" t="s">
        <v>139</v>
      </c>
    </row>
    <row r="90" spans="1:42" x14ac:dyDescent="0.25">
      <c r="A90" s="15">
        <v>66</v>
      </c>
      <c r="B90" s="15">
        <v>89</v>
      </c>
      <c r="C90" s="23" t="s">
        <v>720</v>
      </c>
      <c r="D90" s="15" t="s">
        <v>721</v>
      </c>
      <c r="E90" s="187">
        <v>7277</v>
      </c>
      <c r="F90" s="180">
        <v>1</v>
      </c>
      <c r="G90" s="16" t="s">
        <v>722</v>
      </c>
      <c r="H90" s="15" t="s">
        <v>723</v>
      </c>
      <c r="I90" s="16" t="s">
        <v>724</v>
      </c>
      <c r="J90" s="16" t="s">
        <v>53</v>
      </c>
      <c r="K90" s="16" t="s">
        <v>81</v>
      </c>
      <c r="L90" s="15" t="s">
        <v>180</v>
      </c>
      <c r="M90" s="16" t="s">
        <v>181</v>
      </c>
      <c r="N90" s="15" t="s">
        <v>182</v>
      </c>
      <c r="O90" s="15" t="s">
        <v>100</v>
      </c>
      <c r="P90" s="41" t="s">
        <v>110</v>
      </c>
      <c r="Q90" s="41" t="s">
        <v>725</v>
      </c>
      <c r="R90" s="15" t="s">
        <v>124</v>
      </c>
      <c r="S90" s="41" t="s">
        <v>53</v>
      </c>
      <c r="T90" s="16" t="s">
        <v>726</v>
      </c>
      <c r="U90" s="15" t="s">
        <v>53</v>
      </c>
      <c r="V90" s="15">
        <v>1313</v>
      </c>
      <c r="W90" s="15" t="s">
        <v>84</v>
      </c>
      <c r="X90" s="17">
        <f>V90*Sheet1!$B$4*Sheet1!$B$3</f>
        <v>134.6803185</v>
      </c>
      <c r="Y90" s="18">
        <v>1450</v>
      </c>
      <c r="Z90" s="18" t="s">
        <v>131</v>
      </c>
      <c r="AA90" s="19"/>
      <c r="AB90" s="15">
        <v>1</v>
      </c>
      <c r="AC90" s="15" t="s">
        <v>63</v>
      </c>
      <c r="AD90" s="16" t="s">
        <v>727</v>
      </c>
      <c r="AE90" s="16" t="s">
        <v>728</v>
      </c>
      <c r="AF90" s="16" t="str" cm="1">
        <f t="array" ref="AF90">_xlfn.IFS(ISTEXT(#REF!),#REF!,ISTEXT(#REF!),#REF!, TRUE, AG90)</f>
        <v>Duke Energy Corporation LCTS</v>
      </c>
      <c r="AG90" s="16" t="s">
        <v>729</v>
      </c>
      <c r="AH90" s="20">
        <v>4</v>
      </c>
      <c r="AI90" s="15" t="s">
        <v>730</v>
      </c>
      <c r="AJ90" s="18" t="s">
        <v>698</v>
      </c>
      <c r="AK90" s="16" t="s">
        <v>731</v>
      </c>
      <c r="AL90" s="15" t="s">
        <v>732</v>
      </c>
      <c r="AM90" s="20" t="s">
        <v>733</v>
      </c>
      <c r="AN90" s="18">
        <v>-81.037405164399999</v>
      </c>
      <c r="AO90" s="18">
        <v>35.4313237191</v>
      </c>
      <c r="AP90" s="21" t="s">
        <v>193</v>
      </c>
    </row>
    <row r="91" spans="1:42" x14ac:dyDescent="0.25">
      <c r="A91" s="15">
        <v>66</v>
      </c>
      <c r="B91" s="15">
        <v>90</v>
      </c>
      <c r="C91" s="23" t="s">
        <v>720</v>
      </c>
      <c r="D91" s="15" t="s">
        <v>721</v>
      </c>
      <c r="E91" s="187">
        <v>7277</v>
      </c>
      <c r="F91" s="180">
        <v>2</v>
      </c>
      <c r="G91" s="16" t="s">
        <v>722</v>
      </c>
      <c r="H91" s="15" t="s">
        <v>723</v>
      </c>
      <c r="I91" s="16" t="s">
        <v>724</v>
      </c>
      <c r="J91" s="16" t="s">
        <v>53</v>
      </c>
      <c r="K91" s="16" t="s">
        <v>81</v>
      </c>
      <c r="L91" s="15" t="s">
        <v>180</v>
      </c>
      <c r="M91" s="16" t="s">
        <v>181</v>
      </c>
      <c r="N91" s="15" t="s">
        <v>182</v>
      </c>
      <c r="O91" s="15" t="s">
        <v>100</v>
      </c>
      <c r="P91" s="41" t="s">
        <v>110</v>
      </c>
      <c r="Q91" s="41" t="s">
        <v>725</v>
      </c>
      <c r="R91" s="15" t="s">
        <v>124</v>
      </c>
      <c r="S91" s="41" t="s">
        <v>53</v>
      </c>
      <c r="T91" s="16" t="s">
        <v>726</v>
      </c>
      <c r="U91" s="15" t="s">
        <v>53</v>
      </c>
      <c r="V91" s="15">
        <v>1313</v>
      </c>
      <c r="W91" s="15" t="s">
        <v>84</v>
      </c>
      <c r="X91" s="17">
        <f>V91*Sheet1!$B$4*Sheet1!$B$3</f>
        <v>134.6803185</v>
      </c>
      <c r="Y91" s="18">
        <v>1450</v>
      </c>
      <c r="Z91" s="18" t="s">
        <v>131</v>
      </c>
      <c r="AA91" s="19"/>
      <c r="AB91" s="15">
        <v>1</v>
      </c>
      <c r="AC91" s="15" t="s">
        <v>63</v>
      </c>
      <c r="AD91" s="16" t="s">
        <v>727</v>
      </c>
      <c r="AE91" s="16" t="s">
        <v>728</v>
      </c>
      <c r="AF91" s="16" t="str" cm="1">
        <f t="array" ref="AF91">_xlfn.IFS(ISTEXT(#REF!),#REF!,ISTEXT(#REF!),#REF!, TRUE, AG91)</f>
        <v>Duke Energy Corporation LCTS</v>
      </c>
      <c r="AG91" s="16" t="s">
        <v>729</v>
      </c>
      <c r="AH91" s="20">
        <v>4</v>
      </c>
      <c r="AI91" s="15" t="s">
        <v>730</v>
      </c>
      <c r="AJ91" s="18" t="s">
        <v>698</v>
      </c>
      <c r="AK91" s="16" t="s">
        <v>731</v>
      </c>
      <c r="AL91" s="15" t="s">
        <v>732</v>
      </c>
      <c r="AM91" s="20" t="s">
        <v>733</v>
      </c>
      <c r="AN91" s="18">
        <v>-81.037405164399999</v>
      </c>
      <c r="AO91" s="18">
        <v>35.4313237191</v>
      </c>
      <c r="AP91" s="21" t="s">
        <v>193</v>
      </c>
    </row>
    <row r="92" spans="1:42" x14ac:dyDescent="0.25">
      <c r="A92" s="15">
        <v>66</v>
      </c>
      <c r="B92" s="15">
        <v>91</v>
      </c>
      <c r="C92" s="23" t="s">
        <v>720</v>
      </c>
      <c r="D92" s="15" t="s">
        <v>721</v>
      </c>
      <c r="E92" s="187">
        <v>7277</v>
      </c>
      <c r="F92" s="180">
        <v>3</v>
      </c>
      <c r="G92" s="16" t="s">
        <v>722</v>
      </c>
      <c r="H92" s="15" t="s">
        <v>723</v>
      </c>
      <c r="I92" s="16" t="s">
        <v>724</v>
      </c>
      <c r="J92" s="16" t="s">
        <v>53</v>
      </c>
      <c r="K92" s="16" t="s">
        <v>81</v>
      </c>
      <c r="L92" s="15" t="s">
        <v>180</v>
      </c>
      <c r="M92" s="16" t="s">
        <v>181</v>
      </c>
      <c r="N92" s="15" t="s">
        <v>182</v>
      </c>
      <c r="O92" s="15" t="s">
        <v>100</v>
      </c>
      <c r="P92" s="41" t="s">
        <v>110</v>
      </c>
      <c r="Q92" s="41" t="s">
        <v>725</v>
      </c>
      <c r="R92" s="15" t="s">
        <v>124</v>
      </c>
      <c r="S92" s="41" t="s">
        <v>53</v>
      </c>
      <c r="T92" s="16" t="s">
        <v>726</v>
      </c>
      <c r="U92" s="15" t="s">
        <v>53</v>
      </c>
      <c r="V92" s="15">
        <v>1313</v>
      </c>
      <c r="W92" s="15" t="s">
        <v>84</v>
      </c>
      <c r="X92" s="17">
        <f>V92*Sheet1!$B$4*Sheet1!$B$3</f>
        <v>134.6803185</v>
      </c>
      <c r="Y92" s="18">
        <v>1450</v>
      </c>
      <c r="Z92" s="18" t="s">
        <v>131</v>
      </c>
      <c r="AA92" s="19"/>
      <c r="AB92" s="15">
        <v>1</v>
      </c>
      <c r="AC92" s="15" t="s">
        <v>63</v>
      </c>
      <c r="AD92" s="16" t="s">
        <v>727</v>
      </c>
      <c r="AE92" s="16" t="s">
        <v>728</v>
      </c>
      <c r="AF92" s="16" t="str" cm="1">
        <f t="array" ref="AF92">_xlfn.IFS(ISTEXT(#REF!),#REF!,ISTEXT(#REF!),#REF!, TRUE, AG92)</f>
        <v>Duke Energy Corporation LCTS</v>
      </c>
      <c r="AG92" s="16" t="s">
        <v>729</v>
      </c>
      <c r="AH92" s="20">
        <v>4</v>
      </c>
      <c r="AI92" s="15" t="s">
        <v>730</v>
      </c>
      <c r="AJ92" s="18" t="s">
        <v>698</v>
      </c>
      <c r="AK92" s="16" t="s">
        <v>731</v>
      </c>
      <c r="AL92" s="15" t="s">
        <v>732</v>
      </c>
      <c r="AM92" s="20" t="s">
        <v>733</v>
      </c>
      <c r="AN92" s="18">
        <v>-81.037405164399999</v>
      </c>
      <c r="AO92" s="18">
        <v>35.4313237191</v>
      </c>
      <c r="AP92" s="21" t="s">
        <v>193</v>
      </c>
    </row>
    <row r="93" spans="1:42" x14ac:dyDescent="0.25">
      <c r="A93" s="15">
        <v>66</v>
      </c>
      <c r="B93" s="15">
        <v>92</v>
      </c>
      <c r="C93" s="23" t="s">
        <v>720</v>
      </c>
      <c r="D93" s="15" t="s">
        <v>721</v>
      </c>
      <c r="E93" s="187">
        <v>7277</v>
      </c>
      <c r="F93" s="180">
        <v>4</v>
      </c>
      <c r="G93" s="16" t="s">
        <v>722</v>
      </c>
      <c r="H93" s="15" t="s">
        <v>723</v>
      </c>
      <c r="I93" s="16" t="s">
        <v>724</v>
      </c>
      <c r="J93" s="16" t="s">
        <v>53</v>
      </c>
      <c r="K93" s="16" t="s">
        <v>81</v>
      </c>
      <c r="L93" s="15" t="s">
        <v>180</v>
      </c>
      <c r="M93" s="16" t="s">
        <v>181</v>
      </c>
      <c r="N93" s="15" t="s">
        <v>182</v>
      </c>
      <c r="O93" s="15" t="s">
        <v>100</v>
      </c>
      <c r="P93" s="41" t="s">
        <v>110</v>
      </c>
      <c r="Q93" s="41" t="s">
        <v>725</v>
      </c>
      <c r="R93" s="15" t="s">
        <v>124</v>
      </c>
      <c r="S93" s="41" t="s">
        <v>53</v>
      </c>
      <c r="T93" s="16" t="s">
        <v>726</v>
      </c>
      <c r="U93" s="15" t="s">
        <v>53</v>
      </c>
      <c r="V93" s="15">
        <v>1313</v>
      </c>
      <c r="W93" s="15" t="s">
        <v>84</v>
      </c>
      <c r="X93" s="17">
        <f>V93*Sheet1!$B$4*Sheet1!$B$3</f>
        <v>134.6803185</v>
      </c>
      <c r="Y93" s="18">
        <v>1450</v>
      </c>
      <c r="Z93" s="18" t="s">
        <v>131</v>
      </c>
      <c r="AA93" s="19"/>
      <c r="AB93" s="15">
        <v>1</v>
      </c>
      <c r="AC93" s="15" t="s">
        <v>63</v>
      </c>
      <c r="AD93" s="16" t="s">
        <v>727</v>
      </c>
      <c r="AE93" s="16" t="s">
        <v>728</v>
      </c>
      <c r="AF93" s="16" t="str" cm="1">
        <f t="array" ref="AF93">_xlfn.IFS(ISTEXT(#REF!),#REF!,ISTEXT(#REF!),#REF!, TRUE, AG93)</f>
        <v>Duke Energy Corporation LCTS</v>
      </c>
      <c r="AG93" s="16" t="s">
        <v>729</v>
      </c>
      <c r="AH93" s="20">
        <v>4</v>
      </c>
      <c r="AI93" s="15" t="s">
        <v>730</v>
      </c>
      <c r="AJ93" s="18" t="s">
        <v>698</v>
      </c>
      <c r="AK93" s="16" t="s">
        <v>731</v>
      </c>
      <c r="AL93" s="15" t="s">
        <v>732</v>
      </c>
      <c r="AM93" s="20" t="s">
        <v>733</v>
      </c>
      <c r="AN93" s="18">
        <v>-81.037405164399999</v>
      </c>
      <c r="AO93" s="18">
        <v>35.4313237191</v>
      </c>
      <c r="AP93" s="21" t="s">
        <v>193</v>
      </c>
    </row>
    <row r="94" spans="1:42" x14ac:dyDescent="0.25">
      <c r="A94" s="15">
        <v>66</v>
      </c>
      <c r="B94" s="15">
        <v>93</v>
      </c>
      <c r="C94" s="23" t="s">
        <v>720</v>
      </c>
      <c r="D94" s="15" t="s">
        <v>721</v>
      </c>
      <c r="E94" s="187">
        <v>7277</v>
      </c>
      <c r="F94" s="180">
        <v>5</v>
      </c>
      <c r="G94" s="16" t="s">
        <v>722</v>
      </c>
      <c r="H94" s="15" t="s">
        <v>723</v>
      </c>
      <c r="I94" s="16" t="s">
        <v>724</v>
      </c>
      <c r="J94" s="16" t="s">
        <v>53</v>
      </c>
      <c r="K94" s="16" t="s">
        <v>81</v>
      </c>
      <c r="L94" s="15" t="s">
        <v>180</v>
      </c>
      <c r="M94" s="16" t="s">
        <v>181</v>
      </c>
      <c r="N94" s="15" t="s">
        <v>182</v>
      </c>
      <c r="O94" s="15" t="s">
        <v>100</v>
      </c>
      <c r="P94" s="41" t="s">
        <v>110</v>
      </c>
      <c r="Q94" s="41" t="s">
        <v>725</v>
      </c>
      <c r="R94" s="15" t="s">
        <v>124</v>
      </c>
      <c r="S94" s="41" t="s">
        <v>53</v>
      </c>
      <c r="T94" s="16" t="s">
        <v>726</v>
      </c>
      <c r="U94" s="15" t="s">
        <v>53</v>
      </c>
      <c r="V94" s="15">
        <v>1313</v>
      </c>
      <c r="W94" s="15" t="s">
        <v>84</v>
      </c>
      <c r="X94" s="17">
        <f>V94*Sheet1!$B$4*Sheet1!$B$3</f>
        <v>134.6803185</v>
      </c>
      <c r="Y94" s="18">
        <v>1450</v>
      </c>
      <c r="Z94" s="18" t="s">
        <v>131</v>
      </c>
      <c r="AA94" s="19"/>
      <c r="AB94" s="15">
        <v>1</v>
      </c>
      <c r="AC94" s="15" t="s">
        <v>63</v>
      </c>
      <c r="AD94" s="16" t="s">
        <v>727</v>
      </c>
      <c r="AE94" s="16" t="s">
        <v>728</v>
      </c>
      <c r="AF94" s="16" t="str" cm="1">
        <f t="array" ref="AF94">_xlfn.IFS(ISTEXT(#REF!),#REF!,ISTEXT(#REF!),#REF!, TRUE, AG94)</f>
        <v>Duke Energy Corporation LCTS</v>
      </c>
      <c r="AG94" s="16" t="s">
        <v>729</v>
      </c>
      <c r="AH94" s="20">
        <v>4</v>
      </c>
      <c r="AI94" s="15" t="s">
        <v>730</v>
      </c>
      <c r="AJ94" s="18" t="s">
        <v>698</v>
      </c>
      <c r="AK94" s="16" t="s">
        <v>731</v>
      </c>
      <c r="AL94" s="15" t="s">
        <v>732</v>
      </c>
      <c r="AM94" s="20" t="s">
        <v>733</v>
      </c>
      <c r="AN94" s="18">
        <v>-81.037405164399999</v>
      </c>
      <c r="AO94" s="18">
        <v>35.4313237191</v>
      </c>
      <c r="AP94" s="21" t="s">
        <v>193</v>
      </c>
    </row>
    <row r="95" spans="1:42" x14ac:dyDescent="0.25">
      <c r="A95" s="15">
        <v>66</v>
      </c>
      <c r="B95" s="15">
        <v>94</v>
      </c>
      <c r="C95" s="23" t="s">
        <v>720</v>
      </c>
      <c r="D95" s="15" t="s">
        <v>721</v>
      </c>
      <c r="E95" s="187">
        <v>7277</v>
      </c>
      <c r="F95" s="180">
        <v>6</v>
      </c>
      <c r="G95" s="16" t="s">
        <v>722</v>
      </c>
      <c r="H95" s="15" t="s">
        <v>723</v>
      </c>
      <c r="I95" s="16" t="s">
        <v>724</v>
      </c>
      <c r="J95" s="16" t="s">
        <v>53</v>
      </c>
      <c r="K95" s="16" t="s">
        <v>81</v>
      </c>
      <c r="L95" s="15" t="s">
        <v>180</v>
      </c>
      <c r="M95" s="16" t="s">
        <v>181</v>
      </c>
      <c r="N95" s="15" t="s">
        <v>182</v>
      </c>
      <c r="O95" s="15" t="s">
        <v>100</v>
      </c>
      <c r="P95" s="41" t="s">
        <v>110</v>
      </c>
      <c r="Q95" s="41" t="s">
        <v>725</v>
      </c>
      <c r="R95" s="15" t="s">
        <v>124</v>
      </c>
      <c r="S95" s="41" t="s">
        <v>53</v>
      </c>
      <c r="T95" s="16" t="s">
        <v>726</v>
      </c>
      <c r="U95" s="15" t="s">
        <v>53</v>
      </c>
      <c r="V95" s="15">
        <v>1313</v>
      </c>
      <c r="W95" s="15" t="s">
        <v>84</v>
      </c>
      <c r="X95" s="17">
        <f>V95*Sheet1!$B$4*Sheet1!$B$3</f>
        <v>134.6803185</v>
      </c>
      <c r="Y95" s="18">
        <v>1450</v>
      </c>
      <c r="Z95" s="18" t="s">
        <v>131</v>
      </c>
      <c r="AA95" s="19"/>
      <c r="AB95" s="15">
        <v>1</v>
      </c>
      <c r="AC95" s="15" t="s">
        <v>63</v>
      </c>
      <c r="AD95" s="16" t="s">
        <v>727</v>
      </c>
      <c r="AE95" s="16" t="s">
        <v>728</v>
      </c>
      <c r="AF95" s="16" t="str" cm="1">
        <f t="array" ref="AF95">_xlfn.IFS(ISTEXT(#REF!),#REF!,ISTEXT(#REF!),#REF!, TRUE, AG95)</f>
        <v>Duke Energy Corporation LCTS</v>
      </c>
      <c r="AG95" s="16" t="s">
        <v>729</v>
      </c>
      <c r="AH95" s="20">
        <v>4</v>
      </c>
      <c r="AI95" s="15" t="s">
        <v>730</v>
      </c>
      <c r="AJ95" s="18" t="s">
        <v>698</v>
      </c>
      <c r="AK95" s="16" t="s">
        <v>731</v>
      </c>
      <c r="AL95" s="15" t="s">
        <v>732</v>
      </c>
      <c r="AM95" s="20" t="s">
        <v>733</v>
      </c>
      <c r="AN95" s="18">
        <v>-81.037405164399999</v>
      </c>
      <c r="AO95" s="18">
        <v>35.4313237191</v>
      </c>
      <c r="AP95" s="21" t="s">
        <v>193</v>
      </c>
    </row>
    <row r="96" spans="1:42" x14ac:dyDescent="0.25">
      <c r="A96" s="15">
        <v>66</v>
      </c>
      <c r="B96" s="15">
        <v>95</v>
      </c>
      <c r="C96" s="23" t="s">
        <v>720</v>
      </c>
      <c r="D96" s="15" t="s">
        <v>721</v>
      </c>
      <c r="E96" s="187">
        <v>7277</v>
      </c>
      <c r="F96" s="180">
        <v>7</v>
      </c>
      <c r="G96" s="16" t="s">
        <v>722</v>
      </c>
      <c r="H96" s="15" t="s">
        <v>723</v>
      </c>
      <c r="I96" s="16" t="s">
        <v>724</v>
      </c>
      <c r="J96" s="16" t="s">
        <v>53</v>
      </c>
      <c r="K96" s="16" t="s">
        <v>81</v>
      </c>
      <c r="L96" s="15" t="s">
        <v>180</v>
      </c>
      <c r="M96" s="16" t="s">
        <v>181</v>
      </c>
      <c r="N96" s="15" t="s">
        <v>182</v>
      </c>
      <c r="O96" s="15" t="s">
        <v>100</v>
      </c>
      <c r="P96" s="41" t="s">
        <v>110</v>
      </c>
      <c r="Q96" s="41" t="s">
        <v>725</v>
      </c>
      <c r="R96" s="15" t="s">
        <v>124</v>
      </c>
      <c r="S96" s="41" t="s">
        <v>53</v>
      </c>
      <c r="T96" s="16" t="s">
        <v>726</v>
      </c>
      <c r="U96" s="15" t="s">
        <v>53</v>
      </c>
      <c r="V96" s="15">
        <v>1313</v>
      </c>
      <c r="W96" s="15" t="s">
        <v>84</v>
      </c>
      <c r="X96" s="17">
        <f>V96*Sheet1!$B$4*Sheet1!$B$3</f>
        <v>134.6803185</v>
      </c>
      <c r="Y96" s="18">
        <v>1450</v>
      </c>
      <c r="Z96" s="18" t="s">
        <v>131</v>
      </c>
      <c r="AA96" s="19"/>
      <c r="AB96" s="15">
        <v>1</v>
      </c>
      <c r="AC96" s="15" t="s">
        <v>63</v>
      </c>
      <c r="AD96" s="16" t="s">
        <v>727</v>
      </c>
      <c r="AE96" s="16" t="s">
        <v>728</v>
      </c>
      <c r="AF96" s="16" t="str" cm="1">
        <f t="array" ref="AF96">_xlfn.IFS(ISTEXT(#REF!),#REF!,ISTEXT(#REF!),#REF!, TRUE, AG96)</f>
        <v>Duke Energy Corporation LCTS</v>
      </c>
      <c r="AG96" s="16" t="s">
        <v>729</v>
      </c>
      <c r="AH96" s="20">
        <v>4</v>
      </c>
      <c r="AI96" s="15" t="s">
        <v>730</v>
      </c>
      <c r="AJ96" s="18" t="s">
        <v>698</v>
      </c>
      <c r="AK96" s="16" t="s">
        <v>731</v>
      </c>
      <c r="AL96" s="15" t="s">
        <v>732</v>
      </c>
      <c r="AM96" s="20" t="s">
        <v>733</v>
      </c>
      <c r="AN96" s="18">
        <v>-81.037405164399999</v>
      </c>
      <c r="AO96" s="18">
        <v>35.4313237191</v>
      </c>
      <c r="AP96" s="21" t="s">
        <v>193</v>
      </c>
    </row>
    <row r="97" spans="1:42" x14ac:dyDescent="0.25">
      <c r="A97" s="15">
        <v>66</v>
      </c>
      <c r="B97" s="15">
        <v>96</v>
      </c>
      <c r="C97" s="23" t="s">
        <v>720</v>
      </c>
      <c r="D97" s="15" t="s">
        <v>721</v>
      </c>
      <c r="E97" s="187">
        <v>7277</v>
      </c>
      <c r="F97" s="180">
        <v>8</v>
      </c>
      <c r="G97" s="16" t="s">
        <v>722</v>
      </c>
      <c r="H97" s="15" t="s">
        <v>723</v>
      </c>
      <c r="I97" s="16" t="s">
        <v>724</v>
      </c>
      <c r="J97" s="16" t="s">
        <v>53</v>
      </c>
      <c r="K97" s="16" t="s">
        <v>81</v>
      </c>
      <c r="L97" s="15" t="s">
        <v>180</v>
      </c>
      <c r="M97" s="16" t="s">
        <v>181</v>
      </c>
      <c r="N97" s="15" t="s">
        <v>182</v>
      </c>
      <c r="O97" s="15" t="s">
        <v>100</v>
      </c>
      <c r="P97" s="41" t="s">
        <v>110</v>
      </c>
      <c r="Q97" s="41" t="s">
        <v>725</v>
      </c>
      <c r="R97" s="15" t="s">
        <v>124</v>
      </c>
      <c r="S97" s="41" t="s">
        <v>53</v>
      </c>
      <c r="T97" s="16" t="s">
        <v>726</v>
      </c>
      <c r="U97" s="15" t="s">
        <v>53</v>
      </c>
      <c r="V97" s="15">
        <v>1313</v>
      </c>
      <c r="W97" s="15" t="s">
        <v>84</v>
      </c>
      <c r="X97" s="17">
        <f>V97*Sheet1!$B$4*Sheet1!$B$3</f>
        <v>134.6803185</v>
      </c>
      <c r="Y97" s="18">
        <v>1450</v>
      </c>
      <c r="Z97" s="18" t="s">
        <v>131</v>
      </c>
      <c r="AA97" s="19"/>
      <c r="AB97" s="15">
        <v>1</v>
      </c>
      <c r="AC97" s="15" t="s">
        <v>63</v>
      </c>
      <c r="AD97" s="16" t="s">
        <v>727</v>
      </c>
      <c r="AE97" s="16" t="s">
        <v>728</v>
      </c>
      <c r="AF97" s="16" t="str" cm="1">
        <f t="array" ref="AF97">_xlfn.IFS(ISTEXT(#REF!),#REF!,ISTEXT(#REF!),#REF!, TRUE, AG97)</f>
        <v>Duke Energy Corporation LCTS</v>
      </c>
      <c r="AG97" s="16" t="s">
        <v>729</v>
      </c>
      <c r="AH97" s="20">
        <v>4</v>
      </c>
      <c r="AI97" s="15" t="s">
        <v>730</v>
      </c>
      <c r="AJ97" s="18" t="s">
        <v>698</v>
      </c>
      <c r="AK97" s="16" t="s">
        <v>731</v>
      </c>
      <c r="AL97" s="15" t="s">
        <v>732</v>
      </c>
      <c r="AM97" s="20" t="s">
        <v>733</v>
      </c>
      <c r="AN97" s="18">
        <v>-81.037405164399999</v>
      </c>
      <c r="AO97" s="18">
        <v>35.4313237191</v>
      </c>
      <c r="AP97" s="21" t="s">
        <v>193</v>
      </c>
    </row>
    <row r="98" spans="1:42" x14ac:dyDescent="0.25">
      <c r="A98" s="15">
        <v>66</v>
      </c>
      <c r="B98" s="15">
        <v>97</v>
      </c>
      <c r="C98" s="23" t="s">
        <v>720</v>
      </c>
      <c r="D98" s="15" t="s">
        <v>721</v>
      </c>
      <c r="E98" s="187">
        <v>7277</v>
      </c>
      <c r="F98" s="180">
        <v>9</v>
      </c>
      <c r="G98" s="16" t="s">
        <v>722</v>
      </c>
      <c r="H98" s="15" t="s">
        <v>723</v>
      </c>
      <c r="I98" s="16" t="s">
        <v>724</v>
      </c>
      <c r="J98" s="16" t="s">
        <v>53</v>
      </c>
      <c r="K98" s="16" t="s">
        <v>81</v>
      </c>
      <c r="L98" s="15" t="s">
        <v>180</v>
      </c>
      <c r="M98" s="16" t="s">
        <v>181</v>
      </c>
      <c r="N98" s="15" t="s">
        <v>182</v>
      </c>
      <c r="O98" s="15" t="s">
        <v>100</v>
      </c>
      <c r="P98" s="41" t="s">
        <v>110</v>
      </c>
      <c r="Q98" s="41" t="s">
        <v>725</v>
      </c>
      <c r="R98" s="15" t="s">
        <v>124</v>
      </c>
      <c r="S98" s="41" t="s">
        <v>53</v>
      </c>
      <c r="T98" s="16" t="s">
        <v>726</v>
      </c>
      <c r="U98" s="15" t="s">
        <v>53</v>
      </c>
      <c r="V98" s="15">
        <v>1313</v>
      </c>
      <c r="W98" s="15" t="s">
        <v>84</v>
      </c>
      <c r="X98" s="17">
        <f>V98*Sheet1!$B$4*Sheet1!$B$3</f>
        <v>134.6803185</v>
      </c>
      <c r="Y98" s="18">
        <v>1450</v>
      </c>
      <c r="Z98" s="18" t="s">
        <v>131</v>
      </c>
      <c r="AA98" s="19"/>
      <c r="AB98" s="15">
        <v>1</v>
      </c>
      <c r="AC98" s="15" t="s">
        <v>63</v>
      </c>
      <c r="AD98" s="16" t="s">
        <v>727</v>
      </c>
      <c r="AE98" s="16" t="s">
        <v>728</v>
      </c>
      <c r="AF98" s="16" t="str" cm="1">
        <f t="array" ref="AF98">_xlfn.IFS(ISTEXT(#REF!),#REF!,ISTEXT(#REF!),#REF!, TRUE, AG98)</f>
        <v>Duke Energy Corporation LCTS</v>
      </c>
      <c r="AG98" s="16" t="s">
        <v>729</v>
      </c>
      <c r="AH98" s="20">
        <v>4</v>
      </c>
      <c r="AI98" s="15" t="s">
        <v>730</v>
      </c>
      <c r="AJ98" s="18" t="s">
        <v>698</v>
      </c>
      <c r="AK98" s="16" t="s">
        <v>731</v>
      </c>
      <c r="AL98" s="15" t="s">
        <v>732</v>
      </c>
      <c r="AM98" s="20" t="s">
        <v>733</v>
      </c>
      <c r="AN98" s="18">
        <v>-81.037405164399999</v>
      </c>
      <c r="AO98" s="18">
        <v>35.4313237191</v>
      </c>
      <c r="AP98" s="21" t="s">
        <v>193</v>
      </c>
    </row>
    <row r="99" spans="1:42" x14ac:dyDescent="0.25">
      <c r="A99" s="15">
        <v>66</v>
      </c>
      <c r="B99" s="15">
        <v>98</v>
      </c>
      <c r="C99" s="23" t="s">
        <v>720</v>
      </c>
      <c r="D99" s="15" t="s">
        <v>721</v>
      </c>
      <c r="E99" s="187">
        <v>7277</v>
      </c>
      <c r="F99" s="180">
        <v>10</v>
      </c>
      <c r="G99" s="16" t="s">
        <v>722</v>
      </c>
      <c r="H99" s="15" t="s">
        <v>723</v>
      </c>
      <c r="I99" s="16" t="s">
        <v>724</v>
      </c>
      <c r="J99" s="16" t="s">
        <v>53</v>
      </c>
      <c r="K99" s="16" t="s">
        <v>81</v>
      </c>
      <c r="L99" s="15" t="s">
        <v>180</v>
      </c>
      <c r="M99" s="16" t="s">
        <v>181</v>
      </c>
      <c r="N99" s="15" t="s">
        <v>182</v>
      </c>
      <c r="O99" s="15" t="s">
        <v>100</v>
      </c>
      <c r="P99" s="41" t="s">
        <v>110</v>
      </c>
      <c r="Q99" s="41" t="s">
        <v>725</v>
      </c>
      <c r="R99" s="15" t="s">
        <v>124</v>
      </c>
      <c r="S99" s="41" t="s">
        <v>53</v>
      </c>
      <c r="T99" s="16" t="s">
        <v>726</v>
      </c>
      <c r="U99" s="15" t="s">
        <v>53</v>
      </c>
      <c r="V99" s="15">
        <v>1313</v>
      </c>
      <c r="W99" s="15" t="s">
        <v>84</v>
      </c>
      <c r="X99" s="17">
        <f>V99*Sheet1!$B$4*Sheet1!$B$3</f>
        <v>134.6803185</v>
      </c>
      <c r="Y99" s="18">
        <v>1450</v>
      </c>
      <c r="Z99" s="18" t="s">
        <v>131</v>
      </c>
      <c r="AA99" s="19"/>
      <c r="AB99" s="15">
        <v>1</v>
      </c>
      <c r="AC99" s="15" t="s">
        <v>63</v>
      </c>
      <c r="AD99" s="16" t="s">
        <v>727</v>
      </c>
      <c r="AE99" s="16" t="s">
        <v>728</v>
      </c>
      <c r="AF99" s="16" t="str" cm="1">
        <f t="array" ref="AF99">_xlfn.IFS(ISTEXT(#REF!),#REF!,ISTEXT(#REF!),#REF!, TRUE, AG99)</f>
        <v>Duke Energy Corporation LCTS</v>
      </c>
      <c r="AG99" s="16" t="s">
        <v>729</v>
      </c>
      <c r="AH99" s="20">
        <v>4</v>
      </c>
      <c r="AI99" s="15" t="s">
        <v>730</v>
      </c>
      <c r="AJ99" s="18" t="s">
        <v>698</v>
      </c>
      <c r="AK99" s="16" t="s">
        <v>731</v>
      </c>
      <c r="AL99" s="15" t="s">
        <v>732</v>
      </c>
      <c r="AM99" s="20" t="s">
        <v>733</v>
      </c>
      <c r="AN99" s="18">
        <v>-81.037405164399999</v>
      </c>
      <c r="AO99" s="18">
        <v>35.4313237191</v>
      </c>
      <c r="AP99" s="21" t="s">
        <v>193</v>
      </c>
    </row>
    <row r="100" spans="1:42" x14ac:dyDescent="0.25">
      <c r="A100" s="15">
        <v>66</v>
      </c>
      <c r="B100" s="15">
        <v>99</v>
      </c>
      <c r="C100" s="23" t="s">
        <v>720</v>
      </c>
      <c r="D100" s="15" t="s">
        <v>721</v>
      </c>
      <c r="E100" s="187">
        <v>7277</v>
      </c>
      <c r="F100" s="180">
        <v>11</v>
      </c>
      <c r="G100" s="16" t="s">
        <v>722</v>
      </c>
      <c r="H100" s="15" t="s">
        <v>723</v>
      </c>
      <c r="I100" s="16" t="s">
        <v>724</v>
      </c>
      <c r="J100" s="16" t="s">
        <v>53</v>
      </c>
      <c r="K100" s="16" t="s">
        <v>81</v>
      </c>
      <c r="L100" s="15" t="s">
        <v>180</v>
      </c>
      <c r="M100" s="16" t="s">
        <v>181</v>
      </c>
      <c r="N100" s="15" t="s">
        <v>182</v>
      </c>
      <c r="O100" s="15" t="s">
        <v>100</v>
      </c>
      <c r="P100" s="41" t="s">
        <v>110</v>
      </c>
      <c r="Q100" s="41" t="s">
        <v>725</v>
      </c>
      <c r="R100" s="15" t="s">
        <v>124</v>
      </c>
      <c r="S100" s="41" t="s">
        <v>53</v>
      </c>
      <c r="T100" s="16" t="s">
        <v>726</v>
      </c>
      <c r="U100" s="15" t="s">
        <v>53</v>
      </c>
      <c r="V100" s="15">
        <v>1313</v>
      </c>
      <c r="W100" s="15" t="s">
        <v>84</v>
      </c>
      <c r="X100" s="17">
        <f>V100*Sheet1!$B$4*Sheet1!$B$3</f>
        <v>134.6803185</v>
      </c>
      <c r="Y100" s="18">
        <v>1450</v>
      </c>
      <c r="Z100" s="18" t="s">
        <v>131</v>
      </c>
      <c r="AA100" s="19"/>
      <c r="AB100" s="15">
        <v>1</v>
      </c>
      <c r="AC100" s="15" t="s">
        <v>63</v>
      </c>
      <c r="AD100" s="16" t="s">
        <v>727</v>
      </c>
      <c r="AE100" s="16" t="s">
        <v>728</v>
      </c>
      <c r="AF100" s="16" t="str" cm="1">
        <f t="array" ref="AF100">_xlfn.IFS(ISTEXT(#REF!),#REF!,ISTEXT(#REF!),#REF!, TRUE, AG100)</f>
        <v>Duke Energy Corporation LCTS</v>
      </c>
      <c r="AG100" s="16" t="s">
        <v>729</v>
      </c>
      <c r="AH100" s="20">
        <v>4</v>
      </c>
      <c r="AI100" s="15" t="s">
        <v>730</v>
      </c>
      <c r="AJ100" s="18" t="s">
        <v>698</v>
      </c>
      <c r="AK100" s="16" t="s">
        <v>731</v>
      </c>
      <c r="AL100" s="15" t="s">
        <v>732</v>
      </c>
      <c r="AM100" s="20" t="s">
        <v>733</v>
      </c>
      <c r="AN100" s="18">
        <v>-81.037405164399999</v>
      </c>
      <c r="AO100" s="18">
        <v>35.4313237191</v>
      </c>
      <c r="AP100" s="21" t="s">
        <v>193</v>
      </c>
    </row>
    <row r="101" spans="1:42" x14ac:dyDescent="0.25">
      <c r="A101" s="15">
        <v>66</v>
      </c>
      <c r="B101" s="15">
        <v>100</v>
      </c>
      <c r="C101" s="23" t="s">
        <v>720</v>
      </c>
      <c r="D101" s="15" t="s">
        <v>721</v>
      </c>
      <c r="E101" s="187">
        <v>7277</v>
      </c>
      <c r="F101" s="180">
        <v>12</v>
      </c>
      <c r="G101" s="16" t="s">
        <v>722</v>
      </c>
      <c r="H101" s="15" t="s">
        <v>723</v>
      </c>
      <c r="I101" s="16" t="s">
        <v>724</v>
      </c>
      <c r="J101" s="16" t="s">
        <v>53</v>
      </c>
      <c r="K101" s="16" t="s">
        <v>81</v>
      </c>
      <c r="L101" s="15" t="s">
        <v>180</v>
      </c>
      <c r="M101" s="16" t="s">
        <v>181</v>
      </c>
      <c r="N101" s="15" t="s">
        <v>182</v>
      </c>
      <c r="O101" s="15" t="s">
        <v>100</v>
      </c>
      <c r="P101" s="41" t="s">
        <v>110</v>
      </c>
      <c r="Q101" s="41" t="s">
        <v>725</v>
      </c>
      <c r="R101" s="15" t="s">
        <v>124</v>
      </c>
      <c r="S101" s="41" t="s">
        <v>53</v>
      </c>
      <c r="T101" s="16" t="s">
        <v>726</v>
      </c>
      <c r="U101" s="15" t="s">
        <v>53</v>
      </c>
      <c r="V101" s="15">
        <v>1313</v>
      </c>
      <c r="W101" s="15" t="s">
        <v>84</v>
      </c>
      <c r="X101" s="17">
        <f>V101*Sheet1!$B$4*Sheet1!$B$3</f>
        <v>134.6803185</v>
      </c>
      <c r="Y101" s="18">
        <v>1450</v>
      </c>
      <c r="Z101" s="18" t="s">
        <v>131</v>
      </c>
      <c r="AA101" s="19"/>
      <c r="AB101" s="15">
        <v>1</v>
      </c>
      <c r="AC101" s="15" t="s">
        <v>63</v>
      </c>
      <c r="AD101" s="16" t="s">
        <v>727</v>
      </c>
      <c r="AE101" s="16" t="s">
        <v>728</v>
      </c>
      <c r="AF101" s="16" t="str" cm="1">
        <f t="array" ref="AF101">_xlfn.IFS(ISTEXT(#REF!),#REF!,ISTEXT(#REF!),#REF!, TRUE, AG101)</f>
        <v>Duke Energy Corporation LCTS</v>
      </c>
      <c r="AG101" s="16" t="s">
        <v>729</v>
      </c>
      <c r="AH101" s="20">
        <v>4</v>
      </c>
      <c r="AI101" s="15" t="s">
        <v>730</v>
      </c>
      <c r="AJ101" s="18" t="s">
        <v>698</v>
      </c>
      <c r="AK101" s="16" t="s">
        <v>731</v>
      </c>
      <c r="AL101" s="15" t="s">
        <v>732</v>
      </c>
      <c r="AM101" s="20" t="s">
        <v>733</v>
      </c>
      <c r="AN101" s="18">
        <v>-81.037405164399999</v>
      </c>
      <c r="AO101" s="18">
        <v>35.4313237191</v>
      </c>
      <c r="AP101" s="21" t="s">
        <v>193</v>
      </c>
    </row>
    <row r="102" spans="1:42" x14ac:dyDescent="0.25">
      <c r="A102" s="15">
        <v>66</v>
      </c>
      <c r="B102" s="15">
        <v>101</v>
      </c>
      <c r="C102" s="23" t="s">
        <v>720</v>
      </c>
      <c r="D102" s="15" t="s">
        <v>721</v>
      </c>
      <c r="E102" s="187">
        <v>7277</v>
      </c>
      <c r="F102" s="180">
        <v>13</v>
      </c>
      <c r="G102" s="16" t="s">
        <v>722</v>
      </c>
      <c r="H102" s="15" t="s">
        <v>723</v>
      </c>
      <c r="I102" s="16" t="s">
        <v>724</v>
      </c>
      <c r="J102" s="16" t="s">
        <v>53</v>
      </c>
      <c r="K102" s="16" t="s">
        <v>81</v>
      </c>
      <c r="L102" s="15" t="s">
        <v>180</v>
      </c>
      <c r="M102" s="16" t="s">
        <v>181</v>
      </c>
      <c r="N102" s="15" t="s">
        <v>182</v>
      </c>
      <c r="O102" s="15" t="s">
        <v>100</v>
      </c>
      <c r="P102" s="41" t="s">
        <v>110</v>
      </c>
      <c r="Q102" s="41" t="s">
        <v>725</v>
      </c>
      <c r="R102" s="15" t="s">
        <v>124</v>
      </c>
      <c r="S102" s="41" t="s">
        <v>53</v>
      </c>
      <c r="T102" s="16" t="s">
        <v>726</v>
      </c>
      <c r="U102" s="15" t="s">
        <v>53</v>
      </c>
      <c r="V102" s="15">
        <v>1313</v>
      </c>
      <c r="W102" s="15" t="s">
        <v>84</v>
      </c>
      <c r="X102" s="17">
        <f>V102*Sheet1!$B$4*Sheet1!$B$3</f>
        <v>134.6803185</v>
      </c>
      <c r="Y102" s="18">
        <v>1450</v>
      </c>
      <c r="Z102" s="18" t="s">
        <v>131</v>
      </c>
      <c r="AA102" s="19"/>
      <c r="AB102" s="15">
        <v>1</v>
      </c>
      <c r="AC102" s="15" t="s">
        <v>63</v>
      </c>
      <c r="AD102" s="16" t="s">
        <v>727</v>
      </c>
      <c r="AE102" s="16" t="s">
        <v>728</v>
      </c>
      <c r="AF102" s="16" t="str" cm="1">
        <f t="array" ref="AF102">_xlfn.IFS(ISTEXT(#REF!),#REF!,ISTEXT(#REF!),#REF!, TRUE, AG102)</f>
        <v>Duke Energy Corporation LCTS</v>
      </c>
      <c r="AG102" s="16" t="s">
        <v>729</v>
      </c>
      <c r="AH102" s="20">
        <v>4</v>
      </c>
      <c r="AI102" s="15" t="s">
        <v>730</v>
      </c>
      <c r="AJ102" s="18" t="s">
        <v>698</v>
      </c>
      <c r="AK102" s="16" t="s">
        <v>731</v>
      </c>
      <c r="AL102" s="15" t="s">
        <v>732</v>
      </c>
      <c r="AM102" s="20" t="s">
        <v>733</v>
      </c>
      <c r="AN102" s="18">
        <v>-81.037405164399999</v>
      </c>
      <c r="AO102" s="18">
        <v>35.4313237191</v>
      </c>
      <c r="AP102" s="21" t="s">
        <v>193</v>
      </c>
    </row>
    <row r="103" spans="1:42" x14ac:dyDescent="0.25">
      <c r="A103" s="15">
        <v>66</v>
      </c>
      <c r="B103" s="15">
        <v>102</v>
      </c>
      <c r="C103" s="23" t="s">
        <v>720</v>
      </c>
      <c r="D103" s="15" t="s">
        <v>721</v>
      </c>
      <c r="E103" s="187">
        <v>7277</v>
      </c>
      <c r="F103" s="180">
        <v>14</v>
      </c>
      <c r="G103" s="16" t="s">
        <v>722</v>
      </c>
      <c r="H103" s="15" t="s">
        <v>723</v>
      </c>
      <c r="I103" s="16" t="s">
        <v>724</v>
      </c>
      <c r="J103" s="16" t="s">
        <v>53</v>
      </c>
      <c r="K103" s="16" t="s">
        <v>81</v>
      </c>
      <c r="L103" s="15" t="s">
        <v>180</v>
      </c>
      <c r="M103" s="16" t="s">
        <v>181</v>
      </c>
      <c r="N103" s="15" t="s">
        <v>182</v>
      </c>
      <c r="O103" s="15" t="s">
        <v>100</v>
      </c>
      <c r="P103" s="41" t="s">
        <v>110</v>
      </c>
      <c r="Q103" s="41" t="s">
        <v>725</v>
      </c>
      <c r="R103" s="15" t="s">
        <v>124</v>
      </c>
      <c r="S103" s="41" t="s">
        <v>53</v>
      </c>
      <c r="T103" s="16" t="s">
        <v>726</v>
      </c>
      <c r="U103" s="15" t="s">
        <v>53</v>
      </c>
      <c r="V103" s="15">
        <v>1313</v>
      </c>
      <c r="W103" s="15" t="s">
        <v>84</v>
      </c>
      <c r="X103" s="17">
        <f>V103*Sheet1!$B$4*Sheet1!$B$3</f>
        <v>134.6803185</v>
      </c>
      <c r="Y103" s="18">
        <v>1450</v>
      </c>
      <c r="Z103" s="18" t="s">
        <v>131</v>
      </c>
      <c r="AA103" s="19"/>
      <c r="AB103" s="15">
        <v>1</v>
      </c>
      <c r="AC103" s="15" t="s">
        <v>63</v>
      </c>
      <c r="AD103" s="16" t="s">
        <v>727</v>
      </c>
      <c r="AE103" s="16" t="s">
        <v>728</v>
      </c>
      <c r="AF103" s="16" t="str" cm="1">
        <f t="array" ref="AF103">_xlfn.IFS(ISTEXT(#REF!),#REF!,ISTEXT(#REF!),#REF!, TRUE, AG103)</f>
        <v>Duke Energy Corporation LCTS</v>
      </c>
      <c r="AG103" s="16" t="s">
        <v>729</v>
      </c>
      <c r="AH103" s="20">
        <v>4</v>
      </c>
      <c r="AI103" s="15" t="s">
        <v>730</v>
      </c>
      <c r="AJ103" s="18" t="s">
        <v>698</v>
      </c>
      <c r="AK103" s="16" t="s">
        <v>731</v>
      </c>
      <c r="AL103" s="15" t="s">
        <v>732</v>
      </c>
      <c r="AM103" s="20" t="s">
        <v>733</v>
      </c>
      <c r="AN103" s="18">
        <v>-81.037405164399999</v>
      </c>
      <c r="AO103" s="18">
        <v>35.4313237191</v>
      </c>
      <c r="AP103" s="21" t="s">
        <v>193</v>
      </c>
    </row>
    <row r="104" spans="1:42" x14ac:dyDescent="0.25">
      <c r="A104" s="15">
        <v>66</v>
      </c>
      <c r="B104" s="15">
        <v>103</v>
      </c>
      <c r="C104" s="23" t="s">
        <v>720</v>
      </c>
      <c r="D104" s="15" t="s">
        <v>721</v>
      </c>
      <c r="E104" s="187">
        <v>7277</v>
      </c>
      <c r="F104" s="180">
        <v>15</v>
      </c>
      <c r="G104" s="16" t="s">
        <v>722</v>
      </c>
      <c r="H104" s="15" t="s">
        <v>723</v>
      </c>
      <c r="I104" s="16" t="s">
        <v>724</v>
      </c>
      <c r="J104" s="16" t="s">
        <v>53</v>
      </c>
      <c r="K104" s="16" t="s">
        <v>81</v>
      </c>
      <c r="L104" s="15" t="s">
        <v>180</v>
      </c>
      <c r="M104" s="16" t="s">
        <v>181</v>
      </c>
      <c r="N104" s="15" t="s">
        <v>182</v>
      </c>
      <c r="O104" s="15" t="s">
        <v>100</v>
      </c>
      <c r="P104" s="41" t="s">
        <v>110</v>
      </c>
      <c r="Q104" s="41" t="s">
        <v>725</v>
      </c>
      <c r="R104" s="15" t="s">
        <v>124</v>
      </c>
      <c r="S104" s="41" t="s">
        <v>53</v>
      </c>
      <c r="T104" s="16" t="s">
        <v>726</v>
      </c>
      <c r="U104" s="15" t="s">
        <v>53</v>
      </c>
      <c r="V104" s="15">
        <v>1313</v>
      </c>
      <c r="W104" s="15" t="s">
        <v>84</v>
      </c>
      <c r="X104" s="17">
        <f>V104*Sheet1!$B$4*Sheet1!$B$3</f>
        <v>134.6803185</v>
      </c>
      <c r="Y104" s="18">
        <v>1450</v>
      </c>
      <c r="Z104" s="18" t="s">
        <v>131</v>
      </c>
      <c r="AA104" s="19"/>
      <c r="AB104" s="15">
        <v>1</v>
      </c>
      <c r="AC104" s="15" t="s">
        <v>63</v>
      </c>
      <c r="AD104" s="16" t="s">
        <v>727</v>
      </c>
      <c r="AE104" s="16" t="s">
        <v>728</v>
      </c>
      <c r="AF104" s="16" t="str" cm="1">
        <f t="array" ref="AF104">_xlfn.IFS(ISTEXT(#REF!),#REF!,ISTEXT(#REF!),#REF!, TRUE, AG104)</f>
        <v>Duke Energy Corporation LCTS</v>
      </c>
      <c r="AG104" s="16" t="s">
        <v>729</v>
      </c>
      <c r="AH104" s="20">
        <v>4</v>
      </c>
      <c r="AI104" s="15" t="s">
        <v>730</v>
      </c>
      <c r="AJ104" s="18" t="s">
        <v>698</v>
      </c>
      <c r="AK104" s="16" t="s">
        <v>731</v>
      </c>
      <c r="AL104" s="15" t="s">
        <v>732</v>
      </c>
      <c r="AM104" s="20" t="s">
        <v>733</v>
      </c>
      <c r="AN104" s="18">
        <v>-81.037405164399999</v>
      </c>
      <c r="AO104" s="18">
        <v>35.4313237191</v>
      </c>
      <c r="AP104" s="21" t="s">
        <v>193</v>
      </c>
    </row>
    <row r="105" spans="1:42" x14ac:dyDescent="0.25">
      <c r="A105" s="15">
        <v>66</v>
      </c>
      <c r="B105" s="15">
        <v>104</v>
      </c>
      <c r="C105" s="23" t="s">
        <v>720</v>
      </c>
      <c r="D105" s="15" t="s">
        <v>721</v>
      </c>
      <c r="E105" s="187">
        <v>7277</v>
      </c>
      <c r="F105" s="180">
        <v>16</v>
      </c>
      <c r="G105" s="16" t="s">
        <v>722</v>
      </c>
      <c r="H105" s="15" t="s">
        <v>723</v>
      </c>
      <c r="I105" s="16" t="s">
        <v>724</v>
      </c>
      <c r="J105" s="16" t="s">
        <v>53</v>
      </c>
      <c r="K105" s="16" t="s">
        <v>81</v>
      </c>
      <c r="L105" s="15" t="s">
        <v>180</v>
      </c>
      <c r="M105" s="16" t="s">
        <v>181</v>
      </c>
      <c r="N105" s="15" t="s">
        <v>182</v>
      </c>
      <c r="O105" s="15" t="s">
        <v>100</v>
      </c>
      <c r="P105" s="41" t="s">
        <v>110</v>
      </c>
      <c r="Q105" s="41" t="s">
        <v>725</v>
      </c>
      <c r="R105" s="15" t="s">
        <v>124</v>
      </c>
      <c r="S105" s="41" t="s">
        <v>53</v>
      </c>
      <c r="T105" s="16" t="s">
        <v>726</v>
      </c>
      <c r="U105" s="15" t="s">
        <v>53</v>
      </c>
      <c r="V105" s="15">
        <v>1313</v>
      </c>
      <c r="W105" s="15" t="s">
        <v>84</v>
      </c>
      <c r="X105" s="17">
        <f>V105*Sheet1!$B$4*Sheet1!$B$3</f>
        <v>134.6803185</v>
      </c>
      <c r="Y105" s="18">
        <v>1450</v>
      </c>
      <c r="Z105" s="18" t="s">
        <v>131</v>
      </c>
      <c r="AA105" s="19"/>
      <c r="AB105" s="15">
        <v>1</v>
      </c>
      <c r="AC105" s="15" t="s">
        <v>63</v>
      </c>
      <c r="AD105" s="16" t="s">
        <v>727</v>
      </c>
      <c r="AE105" s="16" t="s">
        <v>728</v>
      </c>
      <c r="AF105" s="16" t="str" cm="1">
        <f t="array" ref="AF105">_xlfn.IFS(ISTEXT(#REF!),#REF!,ISTEXT(#REF!),#REF!, TRUE, AG105)</f>
        <v>Duke Energy Corporation LCTS</v>
      </c>
      <c r="AG105" s="16" t="s">
        <v>729</v>
      </c>
      <c r="AH105" s="20">
        <v>4</v>
      </c>
      <c r="AI105" s="15" t="s">
        <v>730</v>
      </c>
      <c r="AJ105" s="18" t="s">
        <v>698</v>
      </c>
      <c r="AK105" s="16" t="s">
        <v>731</v>
      </c>
      <c r="AL105" s="15" t="s">
        <v>732</v>
      </c>
      <c r="AM105" s="20" t="s">
        <v>733</v>
      </c>
      <c r="AN105" s="18">
        <v>-81.037405164399999</v>
      </c>
      <c r="AO105" s="18">
        <v>35.4313237191</v>
      </c>
      <c r="AP105" s="21" t="s">
        <v>193</v>
      </c>
    </row>
    <row r="106" spans="1:42" x14ac:dyDescent="0.25">
      <c r="A106" s="15">
        <v>70</v>
      </c>
      <c r="B106" s="15">
        <v>105</v>
      </c>
      <c r="C106" s="23" t="s">
        <v>736</v>
      </c>
      <c r="D106" s="15" t="s">
        <v>737</v>
      </c>
      <c r="E106" s="187">
        <v>1355</v>
      </c>
      <c r="F106" s="180">
        <v>5</v>
      </c>
      <c r="G106" s="16" t="s">
        <v>738</v>
      </c>
      <c r="H106" s="15" t="s">
        <v>739</v>
      </c>
      <c r="I106" s="16" t="s">
        <v>740</v>
      </c>
      <c r="J106" s="16" t="s">
        <v>53</v>
      </c>
      <c r="K106" s="16" t="s">
        <v>81</v>
      </c>
      <c r="L106" s="15">
        <v>20100201</v>
      </c>
      <c r="M106" s="16" t="s">
        <v>215</v>
      </c>
      <c r="N106" s="15" t="s">
        <v>109</v>
      </c>
      <c r="O106" s="15" t="s">
        <v>53</v>
      </c>
      <c r="P106" s="15" t="s">
        <v>741</v>
      </c>
      <c r="Q106" s="15" t="s">
        <v>742</v>
      </c>
      <c r="R106" s="15" t="s">
        <v>124</v>
      </c>
      <c r="S106" s="15"/>
      <c r="T106" s="16" t="s">
        <v>726</v>
      </c>
      <c r="U106" s="15" t="s">
        <v>53</v>
      </c>
      <c r="V106" s="15">
        <v>1368</v>
      </c>
      <c r="W106" s="15" t="s">
        <v>84</v>
      </c>
      <c r="X106" s="17">
        <f>V106*Sheet1!$B$4*Sheet1!$B$3</f>
        <v>140.32191599999999</v>
      </c>
      <c r="Y106" s="18">
        <v>1370</v>
      </c>
      <c r="Z106" s="18" t="s">
        <v>131</v>
      </c>
      <c r="AA106" s="24">
        <v>37050</v>
      </c>
      <c r="AB106" s="15">
        <v>1</v>
      </c>
      <c r="AC106" s="15" t="s">
        <v>63</v>
      </c>
      <c r="AD106" s="16" t="s">
        <v>59</v>
      </c>
      <c r="AE106" s="16"/>
      <c r="AF106" s="16" t="str" cm="1">
        <f t="array" ref="AF106">_xlfn.IFS(ISTEXT(#REF!),#REF!,ISTEXT(#REF!),#REF!, TRUE, AG106)</f>
        <v>KY Utilities Co - Brown Station</v>
      </c>
      <c r="AG106" s="16" t="s">
        <v>743</v>
      </c>
      <c r="AH106" s="20">
        <v>4</v>
      </c>
      <c r="AI106" s="15" t="s">
        <v>541</v>
      </c>
      <c r="AJ106" s="18" t="s">
        <v>744</v>
      </c>
      <c r="AK106" s="16" t="s">
        <v>745</v>
      </c>
      <c r="AL106" s="15" t="s">
        <v>746</v>
      </c>
      <c r="AM106" s="20" t="s">
        <v>747</v>
      </c>
      <c r="AN106" s="18">
        <v>-84.722482251900004</v>
      </c>
      <c r="AO106" s="18">
        <v>37.793379636399997</v>
      </c>
      <c r="AP106" s="21" t="s">
        <v>119</v>
      </c>
    </row>
    <row r="107" spans="1:42" x14ac:dyDescent="0.25">
      <c r="A107" s="15">
        <v>70</v>
      </c>
      <c r="B107" s="15">
        <v>106</v>
      </c>
      <c r="C107" s="23" t="s">
        <v>736</v>
      </c>
      <c r="D107" s="15" t="s">
        <v>748</v>
      </c>
      <c r="E107" s="187">
        <v>1355</v>
      </c>
      <c r="F107" s="180">
        <v>7</v>
      </c>
      <c r="G107" s="16" t="s">
        <v>749</v>
      </c>
      <c r="H107" s="15" t="s">
        <v>750</v>
      </c>
      <c r="I107" s="16" t="s">
        <v>751</v>
      </c>
      <c r="J107" s="16" t="s">
        <v>53</v>
      </c>
      <c r="K107" s="16" t="s">
        <v>81</v>
      </c>
      <c r="L107" s="15" t="s">
        <v>180</v>
      </c>
      <c r="M107" s="16" t="s">
        <v>181</v>
      </c>
      <c r="N107" s="15" t="s">
        <v>182</v>
      </c>
      <c r="O107" s="15" t="s">
        <v>100</v>
      </c>
      <c r="P107" s="15" t="s">
        <v>741</v>
      </c>
      <c r="Q107" s="15" t="s">
        <v>752</v>
      </c>
      <c r="R107" s="15" t="s">
        <v>124</v>
      </c>
      <c r="S107" s="15" t="s">
        <v>206</v>
      </c>
      <c r="T107" s="16" t="s">
        <v>753</v>
      </c>
      <c r="U107" s="15" t="s">
        <v>53</v>
      </c>
      <c r="V107" s="15">
        <v>1678</v>
      </c>
      <c r="W107" s="15" t="s">
        <v>84</v>
      </c>
      <c r="X107" s="17">
        <f>V107*Sheet1!$B$4*Sheet1!$B$3</f>
        <v>172.12001099999998</v>
      </c>
      <c r="Y107" s="18">
        <v>1680</v>
      </c>
      <c r="Z107" s="18" t="s">
        <v>131</v>
      </c>
      <c r="AA107" s="24">
        <v>36380</v>
      </c>
      <c r="AB107" s="15">
        <v>1</v>
      </c>
      <c r="AC107" s="15" t="s">
        <v>63</v>
      </c>
      <c r="AD107" s="16" t="s">
        <v>59</v>
      </c>
      <c r="AE107" s="16"/>
      <c r="AF107" s="16" t="str" cm="1">
        <f t="array" ref="AF107">_xlfn.IFS(ISTEXT(#REF!),#REF!,ISTEXT(#REF!),#REF!, TRUE, AG107)</f>
        <v>KY Utilities Co - Brown Station</v>
      </c>
      <c r="AG107" s="16" t="s">
        <v>743</v>
      </c>
      <c r="AH107" s="20">
        <v>4</v>
      </c>
      <c r="AI107" s="15" t="s">
        <v>541</v>
      </c>
      <c r="AJ107" s="18" t="s">
        <v>744</v>
      </c>
      <c r="AK107" s="16" t="s">
        <v>745</v>
      </c>
      <c r="AL107" s="15" t="s">
        <v>746</v>
      </c>
      <c r="AM107" s="20" t="s">
        <v>747</v>
      </c>
      <c r="AN107" s="18">
        <v>-84.722460794200003</v>
      </c>
      <c r="AO107" s="18">
        <v>37.793756915499998</v>
      </c>
      <c r="AP107" s="21" t="s">
        <v>208</v>
      </c>
    </row>
    <row r="108" spans="1:42" x14ac:dyDescent="0.25">
      <c r="A108" s="15">
        <v>70</v>
      </c>
      <c r="B108" s="15">
        <v>107</v>
      </c>
      <c r="C108" s="23" t="s">
        <v>736</v>
      </c>
      <c r="D108" s="15" t="s">
        <v>754</v>
      </c>
      <c r="E108" s="187">
        <v>1355</v>
      </c>
      <c r="F108" s="180">
        <v>11</v>
      </c>
      <c r="G108" s="16" t="s">
        <v>755</v>
      </c>
      <c r="H108" s="15" t="s">
        <v>756</v>
      </c>
      <c r="I108" s="16" t="s">
        <v>757</v>
      </c>
      <c r="J108" s="16" t="s">
        <v>53</v>
      </c>
      <c r="K108" s="16" t="s">
        <v>81</v>
      </c>
      <c r="L108" s="15" t="s">
        <v>180</v>
      </c>
      <c r="M108" s="16" t="s">
        <v>181</v>
      </c>
      <c r="N108" s="15" t="s">
        <v>182</v>
      </c>
      <c r="O108" s="15" t="s">
        <v>100</v>
      </c>
      <c r="P108" s="15" t="s">
        <v>741</v>
      </c>
      <c r="Q108" s="15" t="s">
        <v>742</v>
      </c>
      <c r="R108" s="15" t="s">
        <v>124</v>
      </c>
      <c r="S108" s="15"/>
      <c r="T108" s="16" t="s">
        <v>726</v>
      </c>
      <c r="U108" s="15" t="s">
        <v>53</v>
      </c>
      <c r="V108" s="15">
        <v>1368</v>
      </c>
      <c r="W108" s="15" t="s">
        <v>84</v>
      </c>
      <c r="X108" s="17">
        <f>V108*Sheet1!$B$4*Sheet1!$B$3</f>
        <v>140.32191599999999</v>
      </c>
      <c r="Y108" s="18"/>
      <c r="Z108" s="18"/>
      <c r="AA108" s="24">
        <v>35193</v>
      </c>
      <c r="AB108" s="15">
        <v>1</v>
      </c>
      <c r="AC108" s="15" t="s">
        <v>63</v>
      </c>
      <c r="AD108" s="16" t="s">
        <v>59</v>
      </c>
      <c r="AE108" s="16"/>
      <c r="AF108" s="16" t="str" cm="1">
        <f t="array" ref="AF108">_xlfn.IFS(ISTEXT(#REF!),#REF!,ISTEXT(#REF!),#REF!, TRUE, AG108)</f>
        <v>KY Utilities Co - Brown Station</v>
      </c>
      <c r="AG108" s="16" t="s">
        <v>743</v>
      </c>
      <c r="AH108" s="20">
        <v>4</v>
      </c>
      <c r="AI108" s="15" t="s">
        <v>541</v>
      </c>
      <c r="AJ108" s="18" t="s">
        <v>744</v>
      </c>
      <c r="AK108" s="16" t="s">
        <v>745</v>
      </c>
      <c r="AL108" s="15" t="s">
        <v>746</v>
      </c>
      <c r="AM108" s="20" t="s">
        <v>747</v>
      </c>
      <c r="AN108" s="18">
        <v>-84.722374963500002</v>
      </c>
      <c r="AO108" s="18">
        <v>37.794977760400002</v>
      </c>
      <c r="AP108" s="21" t="s">
        <v>193</v>
      </c>
    </row>
    <row r="109" spans="1:42" ht="15.6" customHeight="1" x14ac:dyDescent="0.25">
      <c r="A109" s="15">
        <v>70</v>
      </c>
      <c r="B109" s="15">
        <v>108</v>
      </c>
      <c r="C109" s="23" t="s">
        <v>736</v>
      </c>
      <c r="D109" s="15" t="s">
        <v>758</v>
      </c>
      <c r="E109" s="187">
        <v>1355</v>
      </c>
      <c r="F109" s="180">
        <v>8</v>
      </c>
      <c r="G109" s="16" t="s">
        <v>759</v>
      </c>
      <c r="H109" s="15" t="s">
        <v>760</v>
      </c>
      <c r="I109" s="16" t="s">
        <v>761</v>
      </c>
      <c r="J109" s="16" t="s">
        <v>53</v>
      </c>
      <c r="K109" s="16" t="s">
        <v>81</v>
      </c>
      <c r="L109" s="15" t="s">
        <v>180</v>
      </c>
      <c r="M109" s="16" t="s">
        <v>181</v>
      </c>
      <c r="N109" s="15" t="s">
        <v>182</v>
      </c>
      <c r="O109" s="15" t="s">
        <v>100</v>
      </c>
      <c r="P109" s="15" t="s">
        <v>741</v>
      </c>
      <c r="Q109" s="15" t="s">
        <v>742</v>
      </c>
      <c r="R109" s="15" t="s">
        <v>124</v>
      </c>
      <c r="S109" s="15"/>
      <c r="T109" s="16" t="s">
        <v>726</v>
      </c>
      <c r="U109" s="15" t="s">
        <v>53</v>
      </c>
      <c r="V109" s="15">
        <v>1368</v>
      </c>
      <c r="W109" s="15" t="s">
        <v>84</v>
      </c>
      <c r="X109" s="17">
        <f>V109*Sheet1!$B$4*Sheet1!$B$3</f>
        <v>140.32191599999999</v>
      </c>
      <c r="Y109" s="18">
        <v>1370</v>
      </c>
      <c r="Z109" s="18" t="s">
        <v>131</v>
      </c>
      <c r="AA109" s="24">
        <v>35125</v>
      </c>
      <c r="AB109" s="15">
        <v>1</v>
      </c>
      <c r="AC109" s="15" t="s">
        <v>63</v>
      </c>
      <c r="AD109" s="16" t="s">
        <v>59</v>
      </c>
      <c r="AE109" s="16"/>
      <c r="AF109" s="16" t="str" cm="1">
        <f t="array" ref="AF109">_xlfn.IFS(ISTEXT(#REF!),#REF!,ISTEXT(#REF!),#REF!, TRUE, AG109)</f>
        <v>KY Utilities Co - Brown Station</v>
      </c>
      <c r="AG109" s="16" t="s">
        <v>743</v>
      </c>
      <c r="AH109" s="20">
        <v>4</v>
      </c>
      <c r="AI109" s="15" t="s">
        <v>541</v>
      </c>
      <c r="AJ109" s="18" t="s">
        <v>744</v>
      </c>
      <c r="AK109" s="16" t="s">
        <v>745</v>
      </c>
      <c r="AL109" s="15" t="s">
        <v>746</v>
      </c>
      <c r="AM109" s="20" t="s">
        <v>747</v>
      </c>
      <c r="AN109" s="18">
        <v>-84.722439336500003</v>
      </c>
      <c r="AO109" s="18">
        <v>37.7939646301</v>
      </c>
      <c r="AP109" s="21" t="s">
        <v>193</v>
      </c>
    </row>
    <row r="110" spans="1:42" x14ac:dyDescent="0.25">
      <c r="A110" s="15">
        <v>70</v>
      </c>
      <c r="B110" s="15">
        <v>109</v>
      </c>
      <c r="C110" s="23" t="s">
        <v>736</v>
      </c>
      <c r="D110" s="15" t="s">
        <v>762</v>
      </c>
      <c r="E110" s="187">
        <v>1355</v>
      </c>
      <c r="F110" s="180">
        <v>9</v>
      </c>
      <c r="G110" s="16" t="s">
        <v>763</v>
      </c>
      <c r="H110" s="15" t="s">
        <v>764</v>
      </c>
      <c r="I110" s="16" t="s">
        <v>765</v>
      </c>
      <c r="J110" s="16" t="s">
        <v>53</v>
      </c>
      <c r="K110" s="16" t="s">
        <v>81</v>
      </c>
      <c r="L110" s="15" t="s">
        <v>180</v>
      </c>
      <c r="M110" s="16" t="s">
        <v>181</v>
      </c>
      <c r="N110" s="15" t="s">
        <v>182</v>
      </c>
      <c r="O110" s="15" t="s">
        <v>100</v>
      </c>
      <c r="P110" s="15" t="s">
        <v>741</v>
      </c>
      <c r="Q110" s="15" t="s">
        <v>742</v>
      </c>
      <c r="R110" s="15" t="s">
        <v>124</v>
      </c>
      <c r="S110" s="15"/>
      <c r="T110" s="16" t="s">
        <v>726</v>
      </c>
      <c r="U110" s="15" t="s">
        <v>53</v>
      </c>
      <c r="V110" s="15">
        <v>1368</v>
      </c>
      <c r="W110" s="15" t="s">
        <v>84</v>
      </c>
      <c r="X110" s="17">
        <f>V110*Sheet1!$B$4*Sheet1!$B$3</f>
        <v>140.32191599999999</v>
      </c>
      <c r="Y110" s="18">
        <v>1370</v>
      </c>
      <c r="Z110" s="18" t="s">
        <v>131</v>
      </c>
      <c r="AA110" s="24">
        <v>35031</v>
      </c>
      <c r="AB110" s="15">
        <v>1</v>
      </c>
      <c r="AC110" s="15" t="s">
        <v>63</v>
      </c>
      <c r="AD110" s="16" t="s">
        <v>59</v>
      </c>
      <c r="AE110" s="16"/>
      <c r="AF110" s="16" t="str" cm="1">
        <f t="array" ref="AF110">_xlfn.IFS(ISTEXT(#REF!),#REF!,ISTEXT(#REF!),#REF!, TRUE, AG110)</f>
        <v>KY Utilities Co - Brown Station</v>
      </c>
      <c r="AG110" s="16" t="s">
        <v>743</v>
      </c>
      <c r="AH110" s="20">
        <v>4</v>
      </c>
      <c r="AI110" s="15" t="s">
        <v>541</v>
      </c>
      <c r="AJ110" s="18" t="s">
        <v>744</v>
      </c>
      <c r="AK110" s="16" t="s">
        <v>745</v>
      </c>
      <c r="AL110" s="15" t="s">
        <v>746</v>
      </c>
      <c r="AM110" s="20" t="s">
        <v>747</v>
      </c>
      <c r="AN110" s="18">
        <v>-84.722503709500003</v>
      </c>
      <c r="AO110" s="18">
        <v>37.794498750700001</v>
      </c>
      <c r="AP110" s="21" t="s">
        <v>193</v>
      </c>
    </row>
    <row r="111" spans="1:42" ht="15.6" customHeight="1" x14ac:dyDescent="0.25">
      <c r="A111" s="15">
        <v>70</v>
      </c>
      <c r="B111" s="15">
        <v>110</v>
      </c>
      <c r="C111" s="23" t="s">
        <v>736</v>
      </c>
      <c r="D111" s="15" t="s">
        <v>766</v>
      </c>
      <c r="E111" s="187">
        <v>1355</v>
      </c>
      <c r="F111" s="180">
        <v>6</v>
      </c>
      <c r="G111" s="16" t="s">
        <v>767</v>
      </c>
      <c r="H111" s="15" t="s">
        <v>768</v>
      </c>
      <c r="I111" s="16" t="s">
        <v>769</v>
      </c>
      <c r="J111" s="16" t="s">
        <v>53</v>
      </c>
      <c r="K111" s="16" t="s">
        <v>81</v>
      </c>
      <c r="L111" s="15" t="s">
        <v>180</v>
      </c>
      <c r="M111" s="16" t="s">
        <v>181</v>
      </c>
      <c r="N111" s="15" t="s">
        <v>182</v>
      </c>
      <c r="O111" s="15" t="s">
        <v>100</v>
      </c>
      <c r="P111" s="15" t="s">
        <v>741</v>
      </c>
      <c r="Q111" s="15" t="s">
        <v>752</v>
      </c>
      <c r="R111" s="15" t="s">
        <v>124</v>
      </c>
      <c r="S111" s="15" t="s">
        <v>206</v>
      </c>
      <c r="T111" s="16" t="s">
        <v>753</v>
      </c>
      <c r="U111" s="15" t="s">
        <v>53</v>
      </c>
      <c r="V111" s="15">
        <v>1678</v>
      </c>
      <c r="W111" s="15" t="s">
        <v>84</v>
      </c>
      <c r="X111" s="17">
        <f>V111*Sheet1!$B$4*Sheet1!$B$3</f>
        <v>172.12001099999998</v>
      </c>
      <c r="Y111" s="18">
        <v>1680</v>
      </c>
      <c r="Z111" s="18" t="s">
        <v>131</v>
      </c>
      <c r="AA111" s="24">
        <v>36383</v>
      </c>
      <c r="AB111" s="15">
        <v>1</v>
      </c>
      <c r="AC111" s="15" t="s">
        <v>63</v>
      </c>
      <c r="AD111" s="16" t="s">
        <v>59</v>
      </c>
      <c r="AE111" s="16"/>
      <c r="AF111" s="16" t="str" cm="1">
        <f t="array" ref="AF111">_xlfn.IFS(ISTEXT(#REF!),#REF!,ISTEXT(#REF!),#REF!, TRUE, AG111)</f>
        <v>KY Utilities Co - Brown Station</v>
      </c>
      <c r="AG111" s="16" t="s">
        <v>743</v>
      </c>
      <c r="AH111" s="20">
        <v>4</v>
      </c>
      <c r="AI111" s="15" t="s">
        <v>541</v>
      </c>
      <c r="AJ111" s="18" t="s">
        <v>744</v>
      </c>
      <c r="AK111" s="16" t="s">
        <v>745</v>
      </c>
      <c r="AL111" s="15" t="s">
        <v>746</v>
      </c>
      <c r="AM111" s="20" t="s">
        <v>747</v>
      </c>
      <c r="AN111" s="18">
        <v>-84.7224876163</v>
      </c>
      <c r="AO111" s="18">
        <v>37.793566156600001</v>
      </c>
      <c r="AP111" s="21" t="s">
        <v>208</v>
      </c>
    </row>
    <row r="112" spans="1:42" x14ac:dyDescent="0.25">
      <c r="A112" s="15">
        <v>70</v>
      </c>
      <c r="B112" s="15">
        <v>111</v>
      </c>
      <c r="C112" s="23" t="s">
        <v>736</v>
      </c>
      <c r="D112" s="15" t="s">
        <v>770</v>
      </c>
      <c r="E112" s="187">
        <v>1355</v>
      </c>
      <c r="F112" s="180">
        <v>10</v>
      </c>
      <c r="G112" s="16" t="s">
        <v>771</v>
      </c>
      <c r="H112" s="15" t="s">
        <v>772</v>
      </c>
      <c r="I112" s="16" t="s">
        <v>773</v>
      </c>
      <c r="J112" s="16" t="s">
        <v>53</v>
      </c>
      <c r="K112" s="16" t="s">
        <v>81</v>
      </c>
      <c r="L112" s="15" t="s">
        <v>180</v>
      </c>
      <c r="M112" s="16" t="s">
        <v>181</v>
      </c>
      <c r="N112" s="15" t="s">
        <v>182</v>
      </c>
      <c r="O112" s="15" t="s">
        <v>100</v>
      </c>
      <c r="P112" s="15" t="s">
        <v>741</v>
      </c>
      <c r="Q112" s="15" t="s">
        <v>742</v>
      </c>
      <c r="R112" s="15" t="s">
        <v>124</v>
      </c>
      <c r="S112" s="15"/>
      <c r="T112" s="16" t="s">
        <v>726</v>
      </c>
      <c r="U112" s="15" t="s">
        <v>53</v>
      </c>
      <c r="V112" s="15">
        <v>1368</v>
      </c>
      <c r="W112" s="15" t="s">
        <v>84</v>
      </c>
      <c r="X112" s="17">
        <f>V112*Sheet1!$B$4*Sheet1!$B$3</f>
        <v>140.32191599999999</v>
      </c>
      <c r="Y112" s="18"/>
      <c r="Z112" s="18"/>
      <c r="AA112" s="24">
        <v>35055</v>
      </c>
      <c r="AB112" s="15">
        <v>1</v>
      </c>
      <c r="AC112" s="15" t="s">
        <v>63</v>
      </c>
      <c r="AD112" s="16" t="s">
        <v>59</v>
      </c>
      <c r="AE112" s="16"/>
      <c r="AF112" s="16" t="str" cm="1">
        <f t="array" ref="AF112">_xlfn.IFS(ISTEXT(#REF!),#REF!,ISTEXT(#REF!),#REF!, TRUE, AG112)</f>
        <v>KY Utilities Co - Brown Station</v>
      </c>
      <c r="AG112" s="16" t="s">
        <v>743</v>
      </c>
      <c r="AH112" s="20">
        <v>4</v>
      </c>
      <c r="AI112" s="15" t="s">
        <v>541</v>
      </c>
      <c r="AJ112" s="18" t="s">
        <v>744</v>
      </c>
      <c r="AK112" s="16" t="s">
        <v>745</v>
      </c>
      <c r="AL112" s="15" t="s">
        <v>746</v>
      </c>
      <c r="AM112" s="20" t="s">
        <v>747</v>
      </c>
      <c r="AN112" s="18">
        <v>-84.722482251900004</v>
      </c>
      <c r="AO112" s="18">
        <v>37.794731897399998</v>
      </c>
      <c r="AP112" s="21" t="s">
        <v>193</v>
      </c>
    </row>
    <row r="113" spans="1:42" x14ac:dyDescent="0.25">
      <c r="A113" s="15">
        <v>71</v>
      </c>
      <c r="B113" s="15">
        <v>112</v>
      </c>
      <c r="C113" s="23" t="s">
        <v>774</v>
      </c>
      <c r="D113" s="15" t="s">
        <v>775</v>
      </c>
      <c r="E113" s="187">
        <v>55176</v>
      </c>
      <c r="F113" s="180">
        <v>2</v>
      </c>
      <c r="G113" s="16" t="s">
        <v>776</v>
      </c>
      <c r="H113" s="15" t="s">
        <v>777</v>
      </c>
      <c r="I113" s="16" t="s">
        <v>59</v>
      </c>
      <c r="J113" s="16" t="s">
        <v>53</v>
      </c>
      <c r="K113" s="16" t="s">
        <v>81</v>
      </c>
      <c r="L113" s="15">
        <v>20200203</v>
      </c>
      <c r="M113" s="16" t="s">
        <v>369</v>
      </c>
      <c r="N113" s="15" t="s">
        <v>109</v>
      </c>
      <c r="O113" s="15" t="s">
        <v>53</v>
      </c>
      <c r="P113" s="15" t="s">
        <v>110</v>
      </c>
      <c r="Q113" s="15" t="s">
        <v>778</v>
      </c>
      <c r="R113" s="15" t="s">
        <v>205</v>
      </c>
      <c r="S113" s="15"/>
      <c r="T113" s="16" t="s">
        <v>59</v>
      </c>
      <c r="U113" s="15"/>
      <c r="V113" s="15">
        <v>168</v>
      </c>
      <c r="W113" s="15" t="s">
        <v>185</v>
      </c>
      <c r="X113" s="17">
        <f>V113</f>
        <v>168</v>
      </c>
      <c r="Y113" s="18">
        <v>2200</v>
      </c>
      <c r="Z113" s="18" t="s">
        <v>131</v>
      </c>
      <c r="AA113" s="19"/>
      <c r="AB113" s="15">
        <v>1</v>
      </c>
      <c r="AC113" s="15" t="s">
        <v>63</v>
      </c>
      <c r="AD113" s="16" t="s">
        <v>59</v>
      </c>
      <c r="AE113" s="16"/>
      <c r="AF113" s="16" t="str" cm="1">
        <f t="array" ref="AF113">_xlfn.IFS(ISTEXT(#REF!),#REF!,ISTEXT(#REF!),#REF!, TRUE, AG113)</f>
        <v>EASTMAN COGENERATION FACILITY</v>
      </c>
      <c r="AG113" s="16" t="s">
        <v>779</v>
      </c>
      <c r="AH113" s="20">
        <v>6</v>
      </c>
      <c r="AI113" s="15" t="s">
        <v>155</v>
      </c>
      <c r="AJ113" s="18" t="s">
        <v>780</v>
      </c>
      <c r="AK113" s="16" t="s">
        <v>781</v>
      </c>
      <c r="AL113" s="15" t="s">
        <v>782</v>
      </c>
      <c r="AM113" s="20" t="s">
        <v>783</v>
      </c>
      <c r="AN113" s="18">
        <v>-94.6902069641</v>
      </c>
      <c r="AO113" s="18">
        <v>32.447705761599998</v>
      </c>
      <c r="AP113" s="21" t="s">
        <v>119</v>
      </c>
    </row>
    <row r="114" spans="1:42" x14ac:dyDescent="0.25">
      <c r="A114" s="15">
        <v>71</v>
      </c>
      <c r="B114" s="15">
        <v>113</v>
      </c>
      <c r="C114" s="23" t="s">
        <v>774</v>
      </c>
      <c r="D114" s="15" t="s">
        <v>784</v>
      </c>
      <c r="E114" s="187">
        <v>55176</v>
      </c>
      <c r="F114" s="180">
        <v>1</v>
      </c>
      <c r="G114" s="16" t="s">
        <v>785</v>
      </c>
      <c r="H114" s="15" t="s">
        <v>786</v>
      </c>
      <c r="I114" s="16" t="s">
        <v>59</v>
      </c>
      <c r="J114" s="16" t="s">
        <v>53</v>
      </c>
      <c r="K114" s="16" t="s">
        <v>81</v>
      </c>
      <c r="L114" s="15">
        <v>20200203</v>
      </c>
      <c r="M114" s="16" t="s">
        <v>369</v>
      </c>
      <c r="N114" s="15" t="s">
        <v>109</v>
      </c>
      <c r="O114" s="15" t="s">
        <v>53</v>
      </c>
      <c r="P114" s="15" t="s">
        <v>110</v>
      </c>
      <c r="Q114" s="15" t="s">
        <v>778</v>
      </c>
      <c r="R114" s="15" t="s">
        <v>205</v>
      </c>
      <c r="S114" s="15"/>
      <c r="T114" s="16" t="s">
        <v>59</v>
      </c>
      <c r="U114" s="15"/>
      <c r="V114" s="15">
        <v>168</v>
      </c>
      <c r="W114" s="15" t="s">
        <v>185</v>
      </c>
      <c r="X114" s="17">
        <f>V114</f>
        <v>168</v>
      </c>
      <c r="Y114" s="18">
        <v>2200</v>
      </c>
      <c r="Z114" s="18" t="s">
        <v>131</v>
      </c>
      <c r="AA114" s="19"/>
      <c r="AB114" s="15">
        <v>1</v>
      </c>
      <c r="AC114" s="15" t="s">
        <v>63</v>
      </c>
      <c r="AD114" s="16" t="s">
        <v>59</v>
      </c>
      <c r="AE114" s="16"/>
      <c r="AF114" s="16" t="str" cm="1">
        <f t="array" ref="AF114">_xlfn.IFS(ISTEXT(#REF!),#REF!,ISTEXT(#REF!),#REF!, TRUE, AG114)</f>
        <v>EASTMAN COGENERATION FACILITY</v>
      </c>
      <c r="AG114" s="16" t="s">
        <v>779</v>
      </c>
      <c r="AH114" s="20">
        <v>6</v>
      </c>
      <c r="AI114" s="15" t="s">
        <v>155</v>
      </c>
      <c r="AJ114" s="18" t="s">
        <v>780</v>
      </c>
      <c r="AK114" s="16" t="s">
        <v>781</v>
      </c>
      <c r="AL114" s="15" t="s">
        <v>782</v>
      </c>
      <c r="AM114" s="20" t="s">
        <v>783</v>
      </c>
      <c r="AN114" s="18">
        <v>-94.6902069641</v>
      </c>
      <c r="AO114" s="18">
        <v>32.448005762000001</v>
      </c>
      <c r="AP114" s="21" t="s">
        <v>119</v>
      </c>
    </row>
    <row r="115" spans="1:42" x14ac:dyDescent="0.25">
      <c r="A115" s="15">
        <v>72</v>
      </c>
      <c r="B115" s="15">
        <v>114</v>
      </c>
      <c r="C115" s="23" t="s">
        <v>787</v>
      </c>
      <c r="D115" s="15" t="s">
        <v>788</v>
      </c>
      <c r="E115" s="187"/>
      <c r="F115" s="180"/>
      <c r="G115" s="16" t="s">
        <v>589</v>
      </c>
      <c r="H115" s="15" t="s">
        <v>789</v>
      </c>
      <c r="I115" s="16" t="s">
        <v>59</v>
      </c>
      <c r="J115" s="16" t="s">
        <v>53</v>
      </c>
      <c r="K115" s="16" t="s">
        <v>227</v>
      </c>
      <c r="L115" s="15">
        <v>20200201</v>
      </c>
      <c r="M115" s="16" t="s">
        <v>108</v>
      </c>
      <c r="N115" s="15" t="s">
        <v>109</v>
      </c>
      <c r="O115" s="15" t="s">
        <v>53</v>
      </c>
      <c r="P115" s="15" t="s">
        <v>110</v>
      </c>
      <c r="Q115" s="15" t="s">
        <v>487</v>
      </c>
      <c r="R115" s="15" t="s">
        <v>59</v>
      </c>
      <c r="S115" s="15"/>
      <c r="T115" s="16" t="s">
        <v>790</v>
      </c>
      <c r="U115" s="15" t="s">
        <v>100</v>
      </c>
      <c r="V115" s="15">
        <v>46</v>
      </c>
      <c r="W115" s="15" t="s">
        <v>185</v>
      </c>
      <c r="X115" s="17">
        <f>V115</f>
        <v>46</v>
      </c>
      <c r="Y115" s="18"/>
      <c r="Z115" s="18"/>
      <c r="AA115" s="19"/>
      <c r="AB115" s="15">
        <v>1</v>
      </c>
      <c r="AC115" s="15" t="s">
        <v>63</v>
      </c>
      <c r="AD115" s="16" t="s">
        <v>59</v>
      </c>
      <c r="AE115" s="16"/>
      <c r="AF115" s="16" t="str" cm="1">
        <f t="array" ref="AF115">_xlfn.IFS(ISTEXT(#REF!),#REF!,ISTEXT(#REF!),#REF!, TRUE, AG115)</f>
        <v>CHEVRON PRODUCTS CO.</v>
      </c>
      <c r="AG115" s="16" t="s">
        <v>791</v>
      </c>
      <c r="AH115" s="20">
        <v>9</v>
      </c>
      <c r="AI115" s="15" t="s">
        <v>67</v>
      </c>
      <c r="AJ115" s="18" t="s">
        <v>792</v>
      </c>
      <c r="AK115" s="16" t="s">
        <v>793</v>
      </c>
      <c r="AL115" s="15" t="s">
        <v>794</v>
      </c>
      <c r="AM115" s="20" t="s">
        <v>795</v>
      </c>
      <c r="AN115" s="18">
        <v>-118.409012203</v>
      </c>
      <c r="AO115" s="18">
        <v>33.908204830999999</v>
      </c>
      <c r="AP115" s="21" t="s">
        <v>119</v>
      </c>
    </row>
    <row r="116" spans="1:42" x14ac:dyDescent="0.25">
      <c r="A116" s="15">
        <v>72</v>
      </c>
      <c r="B116" s="15">
        <v>115</v>
      </c>
      <c r="C116" s="23" t="s">
        <v>787</v>
      </c>
      <c r="D116" s="15" t="s">
        <v>796</v>
      </c>
      <c r="E116" s="187"/>
      <c r="F116" s="180"/>
      <c r="G116" s="16" t="s">
        <v>589</v>
      </c>
      <c r="H116" s="15" t="s">
        <v>797</v>
      </c>
      <c r="I116" s="16" t="s">
        <v>59</v>
      </c>
      <c r="J116" s="16" t="s">
        <v>53</v>
      </c>
      <c r="K116" s="16" t="s">
        <v>227</v>
      </c>
      <c r="L116" s="15">
        <v>20200201</v>
      </c>
      <c r="M116" s="16" t="s">
        <v>108</v>
      </c>
      <c r="N116" s="15" t="s">
        <v>109</v>
      </c>
      <c r="O116" s="15" t="s">
        <v>53</v>
      </c>
      <c r="P116" s="15" t="s">
        <v>110</v>
      </c>
      <c r="Q116" s="15" t="s">
        <v>487</v>
      </c>
      <c r="R116" s="15" t="s">
        <v>59</v>
      </c>
      <c r="S116" s="15"/>
      <c r="T116" s="16" t="s">
        <v>790</v>
      </c>
      <c r="U116" s="15" t="s">
        <v>100</v>
      </c>
      <c r="V116" s="15">
        <v>46</v>
      </c>
      <c r="W116" s="15" t="s">
        <v>185</v>
      </c>
      <c r="X116" s="17">
        <f>V116</f>
        <v>46</v>
      </c>
      <c r="Y116" s="18"/>
      <c r="Z116" s="18"/>
      <c r="AA116" s="19"/>
      <c r="AB116" s="15">
        <v>1</v>
      </c>
      <c r="AC116" s="15" t="s">
        <v>63</v>
      </c>
      <c r="AD116" s="16" t="s">
        <v>59</v>
      </c>
      <c r="AE116" s="16"/>
      <c r="AF116" s="16" t="str" cm="1">
        <f t="array" ref="AF116">_xlfn.IFS(ISTEXT(#REF!),#REF!,ISTEXT(#REF!),#REF!, TRUE, AG116)</f>
        <v>CHEVRON PRODUCTS CO.</v>
      </c>
      <c r="AG116" s="16" t="s">
        <v>791</v>
      </c>
      <c r="AH116" s="20">
        <v>9</v>
      </c>
      <c r="AI116" s="15" t="s">
        <v>67</v>
      </c>
      <c r="AJ116" s="18" t="s">
        <v>792</v>
      </c>
      <c r="AK116" s="16" t="s">
        <v>793</v>
      </c>
      <c r="AL116" s="15" t="s">
        <v>794</v>
      </c>
      <c r="AM116" s="20" t="s">
        <v>795</v>
      </c>
      <c r="AN116" s="18">
        <v>-118.409012203</v>
      </c>
      <c r="AO116" s="18">
        <v>33.908204830999999</v>
      </c>
      <c r="AP116" s="21" t="s">
        <v>119</v>
      </c>
    </row>
    <row r="117" spans="1:42" x14ac:dyDescent="0.25">
      <c r="A117" s="15">
        <v>72</v>
      </c>
      <c r="B117" s="15">
        <v>116</v>
      </c>
      <c r="C117" s="23" t="s">
        <v>787</v>
      </c>
      <c r="D117" s="15" t="s">
        <v>798</v>
      </c>
      <c r="E117" s="187"/>
      <c r="F117" s="180"/>
      <c r="G117" s="16" t="s">
        <v>589</v>
      </c>
      <c r="H117" s="15" t="s">
        <v>799</v>
      </c>
      <c r="I117" s="16" t="s">
        <v>59</v>
      </c>
      <c r="J117" s="16" t="s">
        <v>53</v>
      </c>
      <c r="K117" s="16" t="s">
        <v>227</v>
      </c>
      <c r="L117" s="15">
        <v>20200201</v>
      </c>
      <c r="M117" s="16" t="s">
        <v>108</v>
      </c>
      <c r="N117" s="15" t="s">
        <v>109</v>
      </c>
      <c r="O117" s="15" t="s">
        <v>53</v>
      </c>
      <c r="P117" s="15" t="s">
        <v>110</v>
      </c>
      <c r="Q117" s="15" t="s">
        <v>487</v>
      </c>
      <c r="R117" s="15" t="s">
        <v>59</v>
      </c>
      <c r="S117" s="15"/>
      <c r="T117" s="16" t="s">
        <v>790</v>
      </c>
      <c r="U117" s="15" t="s">
        <v>100</v>
      </c>
      <c r="V117" s="15">
        <v>46</v>
      </c>
      <c r="W117" s="15" t="s">
        <v>185</v>
      </c>
      <c r="X117" s="17">
        <f>V117</f>
        <v>46</v>
      </c>
      <c r="Y117" s="18"/>
      <c r="Z117" s="18"/>
      <c r="AA117" s="19"/>
      <c r="AB117" s="15">
        <v>1</v>
      </c>
      <c r="AC117" s="15" t="s">
        <v>63</v>
      </c>
      <c r="AD117" s="16" t="s">
        <v>59</v>
      </c>
      <c r="AE117" s="16"/>
      <c r="AF117" s="16" t="str" cm="1">
        <f t="array" ref="AF117">_xlfn.IFS(ISTEXT(#REF!),#REF!,ISTEXT(#REF!),#REF!, TRUE, AG117)</f>
        <v>CHEVRON PRODUCTS CO.</v>
      </c>
      <c r="AG117" s="16" t="s">
        <v>791</v>
      </c>
      <c r="AH117" s="20">
        <v>9</v>
      </c>
      <c r="AI117" s="15" t="s">
        <v>67</v>
      </c>
      <c r="AJ117" s="18" t="s">
        <v>792</v>
      </c>
      <c r="AK117" s="16" t="s">
        <v>793</v>
      </c>
      <c r="AL117" s="15" t="s">
        <v>794</v>
      </c>
      <c r="AM117" s="20" t="s">
        <v>795</v>
      </c>
      <c r="AN117" s="18">
        <v>-118.409012203</v>
      </c>
      <c r="AO117" s="18">
        <v>33.908204830999999</v>
      </c>
      <c r="AP117" s="21" t="s">
        <v>119</v>
      </c>
    </row>
    <row r="118" spans="1:42" x14ac:dyDescent="0.25">
      <c r="A118" s="15">
        <v>72</v>
      </c>
      <c r="B118" s="15">
        <v>117</v>
      </c>
      <c r="C118" s="23" t="s">
        <v>787</v>
      </c>
      <c r="D118" s="15" t="s">
        <v>800</v>
      </c>
      <c r="E118" s="187"/>
      <c r="F118" s="180"/>
      <c r="G118" s="16" t="s">
        <v>589</v>
      </c>
      <c r="H118" s="15" t="s">
        <v>801</v>
      </c>
      <c r="I118" s="16" t="s">
        <v>802</v>
      </c>
      <c r="J118" s="16" t="s">
        <v>53</v>
      </c>
      <c r="K118" s="16" t="s">
        <v>227</v>
      </c>
      <c r="L118" s="15">
        <v>20200201</v>
      </c>
      <c r="M118" s="16" t="s">
        <v>108</v>
      </c>
      <c r="N118" s="15" t="s">
        <v>109</v>
      </c>
      <c r="O118" s="15" t="s">
        <v>53</v>
      </c>
      <c r="P118" s="15" t="s">
        <v>59</v>
      </c>
      <c r="Q118" s="15" t="s">
        <v>59</v>
      </c>
      <c r="R118" s="15" t="s">
        <v>59</v>
      </c>
      <c r="S118" s="15"/>
      <c r="T118" s="16" t="s">
        <v>803</v>
      </c>
      <c r="U118" s="15" t="s">
        <v>100</v>
      </c>
      <c r="V118" s="15"/>
      <c r="W118" s="15" t="s">
        <v>59</v>
      </c>
      <c r="X118" s="17"/>
      <c r="Y118" s="18"/>
      <c r="Z118" s="18"/>
      <c r="AA118" s="19"/>
      <c r="AB118" s="15">
        <v>1</v>
      </c>
      <c r="AC118" s="15" t="s">
        <v>101</v>
      </c>
      <c r="AD118" s="16" t="s">
        <v>59</v>
      </c>
      <c r="AE118" s="16"/>
      <c r="AF118" s="16" t="str" cm="1">
        <f t="array" ref="AF118">_xlfn.IFS(ISTEXT(#REF!),#REF!,ISTEXT(#REF!),#REF!, TRUE, AG118)</f>
        <v>CHEVRON PRODUCTS CO.</v>
      </c>
      <c r="AG118" s="16" t="s">
        <v>791</v>
      </c>
      <c r="AH118" s="20">
        <v>9</v>
      </c>
      <c r="AI118" s="15" t="s">
        <v>67</v>
      </c>
      <c r="AJ118" s="18" t="s">
        <v>792</v>
      </c>
      <c r="AK118" s="16" t="s">
        <v>793</v>
      </c>
      <c r="AL118" s="15" t="s">
        <v>794</v>
      </c>
      <c r="AM118" s="20" t="s">
        <v>795</v>
      </c>
      <c r="AN118" s="18">
        <v>-118.409012203</v>
      </c>
      <c r="AO118" s="18">
        <v>33.908204830999999</v>
      </c>
      <c r="AP118" s="21" t="s">
        <v>119</v>
      </c>
    </row>
    <row r="119" spans="1:42" x14ac:dyDescent="0.25">
      <c r="A119" s="15">
        <v>75</v>
      </c>
      <c r="B119" s="15">
        <v>118</v>
      </c>
      <c r="C119" s="23" t="s">
        <v>804</v>
      </c>
      <c r="D119" s="15" t="s">
        <v>805</v>
      </c>
      <c r="E119" s="187"/>
      <c r="F119" s="180"/>
      <c r="G119" s="16" t="s">
        <v>806</v>
      </c>
      <c r="H119" s="15" t="s">
        <v>807</v>
      </c>
      <c r="I119" s="16" t="s">
        <v>59</v>
      </c>
      <c r="J119" s="16" t="s">
        <v>53</v>
      </c>
      <c r="K119" s="16" t="s">
        <v>227</v>
      </c>
      <c r="L119" s="15">
        <v>20200705</v>
      </c>
      <c r="M119" s="16" t="s">
        <v>808</v>
      </c>
      <c r="N119" s="15" t="s">
        <v>809</v>
      </c>
      <c r="O119" s="15" t="s">
        <v>53</v>
      </c>
      <c r="P119" s="15" t="s">
        <v>810</v>
      </c>
      <c r="Q119" s="15" t="s">
        <v>811</v>
      </c>
      <c r="R119" s="15" t="s">
        <v>59</v>
      </c>
      <c r="S119" s="15"/>
      <c r="T119" s="16" t="s">
        <v>812</v>
      </c>
      <c r="U119" s="15" t="s">
        <v>100</v>
      </c>
      <c r="V119" s="15">
        <v>392</v>
      </c>
      <c r="W119" s="15" t="s">
        <v>84</v>
      </c>
      <c r="X119" s="17">
        <f>V119*Sheet1!$B$4*Sheet1!$B$3</f>
        <v>40.209203999999993</v>
      </c>
      <c r="Y119" s="18"/>
      <c r="Z119" s="18"/>
      <c r="AA119" s="19"/>
      <c r="AB119" s="15">
        <v>1</v>
      </c>
      <c r="AC119" s="15" t="s">
        <v>112</v>
      </c>
      <c r="AD119" s="16" t="s">
        <v>59</v>
      </c>
      <c r="AE119" s="16"/>
      <c r="AF119" s="16" t="s">
        <v>813</v>
      </c>
      <c r="AG119" s="16" t="s">
        <v>814</v>
      </c>
      <c r="AH119" s="20">
        <v>9</v>
      </c>
      <c r="AI119" s="15" t="s">
        <v>67</v>
      </c>
      <c r="AJ119" s="18" t="s">
        <v>792</v>
      </c>
      <c r="AK119" s="16" t="s">
        <v>815</v>
      </c>
      <c r="AL119" s="15" t="s">
        <v>816</v>
      </c>
      <c r="AM119" s="20" t="s">
        <v>817</v>
      </c>
      <c r="AN119" s="18">
        <v>-118.23601216500001</v>
      </c>
      <c r="AO119" s="18">
        <v>33.791704827899999</v>
      </c>
      <c r="AP119" s="21" t="s">
        <v>818</v>
      </c>
    </row>
    <row r="120" spans="1:42" x14ac:dyDescent="0.25">
      <c r="A120" s="15">
        <v>75</v>
      </c>
      <c r="B120" s="15">
        <v>119</v>
      </c>
      <c r="C120" s="23" t="s">
        <v>804</v>
      </c>
      <c r="D120" s="15" t="s">
        <v>819</v>
      </c>
      <c r="E120" s="187"/>
      <c r="F120" s="180"/>
      <c r="G120" s="16" t="s">
        <v>820</v>
      </c>
      <c r="H120" s="15" t="s">
        <v>821</v>
      </c>
      <c r="I120" s="16" t="s">
        <v>59</v>
      </c>
      <c r="J120" s="16" t="s">
        <v>53</v>
      </c>
      <c r="K120" s="16" t="s">
        <v>227</v>
      </c>
      <c r="L120" s="15">
        <v>20200705</v>
      </c>
      <c r="M120" s="16" t="s">
        <v>808</v>
      </c>
      <c r="N120" s="15" t="s">
        <v>809</v>
      </c>
      <c r="O120" s="15" t="s">
        <v>53</v>
      </c>
      <c r="P120" s="15" t="s">
        <v>810</v>
      </c>
      <c r="Q120" s="15" t="s">
        <v>811</v>
      </c>
      <c r="R120" s="15" t="s">
        <v>59</v>
      </c>
      <c r="S120" s="15"/>
      <c r="T120" s="16" t="s">
        <v>812</v>
      </c>
      <c r="U120" s="15" t="s">
        <v>100</v>
      </c>
      <c r="V120" s="15">
        <v>392</v>
      </c>
      <c r="W120" s="15" t="s">
        <v>84</v>
      </c>
      <c r="X120" s="17">
        <f>V120*Sheet1!$B$4*Sheet1!$B$3</f>
        <v>40.209203999999993</v>
      </c>
      <c r="Y120" s="18"/>
      <c r="Z120" s="18"/>
      <c r="AA120" s="19"/>
      <c r="AB120" s="15">
        <v>1</v>
      </c>
      <c r="AC120" s="15" t="s">
        <v>112</v>
      </c>
      <c r="AD120" s="16" t="s">
        <v>59</v>
      </c>
      <c r="AE120" s="16"/>
      <c r="AF120" s="16" t="s">
        <v>813</v>
      </c>
      <c r="AG120" s="16" t="s">
        <v>814</v>
      </c>
      <c r="AH120" s="20">
        <v>9</v>
      </c>
      <c r="AI120" s="15" t="s">
        <v>67</v>
      </c>
      <c r="AJ120" s="18" t="s">
        <v>792</v>
      </c>
      <c r="AK120" s="16" t="s">
        <v>815</v>
      </c>
      <c r="AL120" s="15" t="s">
        <v>816</v>
      </c>
      <c r="AM120" s="20" t="s">
        <v>817</v>
      </c>
      <c r="AN120" s="18">
        <v>-118.23601216500001</v>
      </c>
      <c r="AO120" s="18">
        <v>33.791704827899999</v>
      </c>
      <c r="AP120" s="21" t="s">
        <v>818</v>
      </c>
    </row>
    <row r="121" spans="1:42" x14ac:dyDescent="0.25">
      <c r="A121" s="15">
        <v>76</v>
      </c>
      <c r="B121" s="15">
        <v>120</v>
      </c>
      <c r="C121" s="23" t="s">
        <v>822</v>
      </c>
      <c r="D121" s="15" t="s">
        <v>823</v>
      </c>
      <c r="E121" s="187">
        <v>50475</v>
      </c>
      <c r="F121" s="180"/>
      <c r="G121" s="16" t="s">
        <v>824</v>
      </c>
      <c r="H121" s="15" t="s">
        <v>825</v>
      </c>
      <c r="I121" s="16" t="s">
        <v>59</v>
      </c>
      <c r="J121" s="16" t="s">
        <v>53</v>
      </c>
      <c r="K121" s="16" t="s">
        <v>227</v>
      </c>
      <c r="L121" s="15">
        <v>20200203</v>
      </c>
      <c r="M121" s="16" t="s">
        <v>369</v>
      </c>
      <c r="N121" s="15" t="s">
        <v>109</v>
      </c>
      <c r="O121" s="15" t="s">
        <v>53</v>
      </c>
      <c r="P121" s="15" t="s">
        <v>59</v>
      </c>
      <c r="Q121" s="15" t="s">
        <v>59</v>
      </c>
      <c r="R121" s="15" t="s">
        <v>59</v>
      </c>
      <c r="S121" s="15"/>
      <c r="T121" s="16" t="s">
        <v>826</v>
      </c>
      <c r="U121" s="15" t="s">
        <v>53</v>
      </c>
      <c r="V121" s="15">
        <v>37</v>
      </c>
      <c r="W121" s="15" t="s">
        <v>185</v>
      </c>
      <c r="X121" s="17">
        <f>V121</f>
        <v>37</v>
      </c>
      <c r="Y121" s="18">
        <v>480</v>
      </c>
      <c r="Z121" s="18" t="s">
        <v>131</v>
      </c>
      <c r="AA121" s="19"/>
      <c r="AB121" s="15">
        <v>1</v>
      </c>
      <c r="AC121" s="15" t="s">
        <v>112</v>
      </c>
      <c r="AD121" s="16" t="s">
        <v>59</v>
      </c>
      <c r="AE121" s="16"/>
      <c r="AF121" s="16" t="str" cm="1">
        <f t="array" ref="AF121">_xlfn.IFS(ISTEXT(#REF!),#REF!,ISTEXT(#REF!),#REF!, TRUE, AG121)</f>
        <v>CORPUS CHRISTI PLANT</v>
      </c>
      <c r="AG121" s="16" t="s">
        <v>827</v>
      </c>
      <c r="AH121" s="20">
        <v>6</v>
      </c>
      <c r="AI121" s="15" t="s">
        <v>155</v>
      </c>
      <c r="AJ121" s="18" t="s">
        <v>828</v>
      </c>
      <c r="AK121" s="16" t="s">
        <v>829</v>
      </c>
      <c r="AL121" s="15" t="s">
        <v>830</v>
      </c>
      <c r="AM121" s="20" t="s">
        <v>831</v>
      </c>
      <c r="AN121" s="18">
        <v>-97.595807485500004</v>
      </c>
      <c r="AO121" s="18">
        <v>27.811204726700002</v>
      </c>
      <c r="AP121" s="21" t="s">
        <v>119</v>
      </c>
    </row>
    <row r="122" spans="1:42" x14ac:dyDescent="0.25">
      <c r="A122" s="15">
        <v>78</v>
      </c>
      <c r="B122" s="15">
        <v>121</v>
      </c>
      <c r="C122" s="23" t="s">
        <v>832</v>
      </c>
      <c r="D122" s="15" t="s">
        <v>833</v>
      </c>
      <c r="E122" s="187"/>
      <c r="F122" s="180"/>
      <c r="G122" s="16" t="s">
        <v>834</v>
      </c>
      <c r="H122" s="15" t="s">
        <v>835</v>
      </c>
      <c r="I122" s="16" t="s">
        <v>834</v>
      </c>
      <c r="J122" s="16" t="s">
        <v>53</v>
      </c>
      <c r="K122" s="16" t="s">
        <v>151</v>
      </c>
      <c r="L122" s="15">
        <v>20200201</v>
      </c>
      <c r="M122" s="16" t="s">
        <v>108</v>
      </c>
      <c r="N122" s="15" t="s">
        <v>109</v>
      </c>
      <c r="O122" s="15" t="s">
        <v>53</v>
      </c>
      <c r="P122" s="15" t="s">
        <v>59</v>
      </c>
      <c r="Q122" s="15" t="s">
        <v>59</v>
      </c>
      <c r="R122" s="15" t="s">
        <v>59</v>
      </c>
      <c r="S122" s="15"/>
      <c r="T122" s="16" t="s">
        <v>59</v>
      </c>
      <c r="U122" s="15"/>
      <c r="V122" s="15">
        <v>391</v>
      </c>
      <c r="W122" s="15" t="s">
        <v>84</v>
      </c>
      <c r="X122" s="17">
        <f>V122*Sheet1!$B$4*Sheet1!$B$3</f>
        <v>40.106629499999997</v>
      </c>
      <c r="Y122" s="18">
        <v>391</v>
      </c>
      <c r="Z122" s="18" t="s">
        <v>131</v>
      </c>
      <c r="AA122" s="19"/>
      <c r="AB122" s="15">
        <v>1</v>
      </c>
      <c r="AC122" s="15" t="s">
        <v>112</v>
      </c>
      <c r="AD122" s="16" t="s">
        <v>59</v>
      </c>
      <c r="AE122" s="16"/>
      <c r="AF122" s="16" t="str" cm="1">
        <f t="array" ref="AF122">_xlfn.IFS(ISTEXT(#REF!),#REF!,ISTEXT(#REF!),#REF!, TRUE, AG122)</f>
        <v>ExxonMobil Baton Rouge Chemical Plant</v>
      </c>
      <c r="AG122" s="16" t="s">
        <v>836</v>
      </c>
      <c r="AH122" s="20">
        <v>6</v>
      </c>
      <c r="AI122" s="15" t="s">
        <v>524</v>
      </c>
      <c r="AJ122" s="18" t="s">
        <v>837</v>
      </c>
      <c r="AK122" s="16" t="s">
        <v>838</v>
      </c>
      <c r="AL122" s="15" t="s">
        <v>839</v>
      </c>
      <c r="AM122" s="20" t="s">
        <v>840</v>
      </c>
      <c r="AN122" s="18">
        <v>-91.172605934200007</v>
      </c>
      <c r="AO122" s="18">
        <v>30.494505493999998</v>
      </c>
      <c r="AP122" s="21" t="s">
        <v>119</v>
      </c>
    </row>
    <row r="123" spans="1:42" x14ac:dyDescent="0.25">
      <c r="A123" s="15">
        <v>78</v>
      </c>
      <c r="B123" s="15">
        <v>122</v>
      </c>
      <c r="C123" s="23" t="s">
        <v>832</v>
      </c>
      <c r="D123" s="15" t="s">
        <v>833</v>
      </c>
      <c r="E123" s="187"/>
      <c r="F123" s="180"/>
      <c r="G123" s="16" t="s">
        <v>841</v>
      </c>
      <c r="H123" s="15" t="s">
        <v>842</v>
      </c>
      <c r="I123" s="16" t="s">
        <v>843</v>
      </c>
      <c r="J123" s="16" t="s">
        <v>53</v>
      </c>
      <c r="K123" s="16" t="s">
        <v>151</v>
      </c>
      <c r="L123" s="15">
        <v>20200201</v>
      </c>
      <c r="M123" s="16" t="s">
        <v>108</v>
      </c>
      <c r="N123" s="15" t="s">
        <v>109</v>
      </c>
      <c r="O123" s="15" t="s">
        <v>53</v>
      </c>
      <c r="P123" s="15" t="s">
        <v>59</v>
      </c>
      <c r="Q123" s="15" t="s">
        <v>59</v>
      </c>
      <c r="R123" s="15" t="s">
        <v>59</v>
      </c>
      <c r="S123" s="15"/>
      <c r="T123" s="16" t="s">
        <v>59</v>
      </c>
      <c r="U123" s="15"/>
      <c r="V123" s="15"/>
      <c r="W123" s="15" t="s">
        <v>59</v>
      </c>
      <c r="X123" s="17">
        <f>Y123*Sheet1!$B$4*Sheet1!$B$3</f>
        <v>170.27366999999998</v>
      </c>
      <c r="Y123" s="18">
        <v>1660</v>
      </c>
      <c r="Z123" s="18" t="s">
        <v>131</v>
      </c>
      <c r="AA123" s="19"/>
      <c r="AB123" s="15">
        <v>1</v>
      </c>
      <c r="AC123" s="15" t="s">
        <v>112</v>
      </c>
      <c r="AD123" s="16" t="s">
        <v>59</v>
      </c>
      <c r="AE123" s="16"/>
      <c r="AF123" s="16" t="str" cm="1">
        <f t="array" ref="AF123">_xlfn.IFS(ISTEXT(#REF!),#REF!,ISTEXT(#REF!),#REF!, TRUE, AG123)</f>
        <v>ExxonMobil Baton Rouge Chemical Plant</v>
      </c>
      <c r="AG123" s="16" t="s">
        <v>836</v>
      </c>
      <c r="AH123" s="20">
        <v>6</v>
      </c>
      <c r="AI123" s="15" t="s">
        <v>524</v>
      </c>
      <c r="AJ123" s="18" t="s">
        <v>837</v>
      </c>
      <c r="AK123" s="16" t="s">
        <v>838</v>
      </c>
      <c r="AL123" s="15" t="s">
        <v>839</v>
      </c>
      <c r="AM123" s="20" t="s">
        <v>840</v>
      </c>
      <c r="AN123" s="18">
        <v>-91.174505934199999</v>
      </c>
      <c r="AO123" s="18">
        <v>30.495005493699999</v>
      </c>
      <c r="AP123" s="21" t="s">
        <v>119</v>
      </c>
    </row>
    <row r="124" spans="1:42" x14ac:dyDescent="0.25">
      <c r="A124" s="15">
        <v>78</v>
      </c>
      <c r="B124" s="15">
        <v>123</v>
      </c>
      <c r="C124" s="23" t="s">
        <v>832</v>
      </c>
      <c r="D124" s="15" t="s">
        <v>844</v>
      </c>
      <c r="E124" s="187"/>
      <c r="F124" s="180"/>
      <c r="G124" s="16" t="s">
        <v>845</v>
      </c>
      <c r="H124" s="15" t="s">
        <v>846</v>
      </c>
      <c r="I124" s="16" t="s">
        <v>847</v>
      </c>
      <c r="J124" s="16" t="s">
        <v>53</v>
      </c>
      <c r="K124" s="16" t="s">
        <v>151</v>
      </c>
      <c r="L124" s="15">
        <v>20200201</v>
      </c>
      <c r="M124" s="16" t="s">
        <v>108</v>
      </c>
      <c r="N124" s="15" t="s">
        <v>109</v>
      </c>
      <c r="O124" s="15" t="s">
        <v>53</v>
      </c>
      <c r="P124" s="15" t="s">
        <v>59</v>
      </c>
      <c r="Q124" s="15" t="s">
        <v>59</v>
      </c>
      <c r="R124" s="15" t="s">
        <v>59</v>
      </c>
      <c r="S124" s="15"/>
      <c r="T124" s="16" t="s">
        <v>59</v>
      </c>
      <c r="U124" s="15"/>
      <c r="V124" s="15">
        <v>311</v>
      </c>
      <c r="W124" s="15" t="s">
        <v>84</v>
      </c>
      <c r="X124" s="17">
        <f>V124*Sheet1!$B$4*Sheet1!$B$3</f>
        <v>31.900669499999996</v>
      </c>
      <c r="Y124" s="18">
        <v>311</v>
      </c>
      <c r="Z124" s="18" t="s">
        <v>131</v>
      </c>
      <c r="AA124" s="19"/>
      <c r="AB124" s="15">
        <v>1</v>
      </c>
      <c r="AC124" s="15" t="s">
        <v>112</v>
      </c>
      <c r="AD124" s="16" t="s">
        <v>59</v>
      </c>
      <c r="AE124" s="16"/>
      <c r="AF124" s="16" t="str" cm="1">
        <f t="array" ref="AF124">_xlfn.IFS(ISTEXT(#REF!),#REF!,ISTEXT(#REF!),#REF!, TRUE, AG124)</f>
        <v>ExxonMobil Baton Rouge Chemical Plant</v>
      </c>
      <c r="AG124" s="16" t="s">
        <v>836</v>
      </c>
      <c r="AH124" s="20">
        <v>6</v>
      </c>
      <c r="AI124" s="15" t="s">
        <v>524</v>
      </c>
      <c r="AJ124" s="18" t="s">
        <v>837</v>
      </c>
      <c r="AK124" s="16" t="s">
        <v>838</v>
      </c>
      <c r="AL124" s="15" t="s">
        <v>839</v>
      </c>
      <c r="AM124" s="20" t="s">
        <v>840</v>
      </c>
      <c r="AN124" s="18">
        <v>-91.174105934699995</v>
      </c>
      <c r="AO124" s="18">
        <v>30.498505494900002</v>
      </c>
      <c r="AP124" s="21" t="s">
        <v>119</v>
      </c>
    </row>
    <row r="125" spans="1:42" x14ac:dyDescent="0.25">
      <c r="A125" s="15">
        <v>78</v>
      </c>
      <c r="B125" s="15">
        <v>124</v>
      </c>
      <c r="C125" s="23" t="s">
        <v>832</v>
      </c>
      <c r="D125" s="15" t="s">
        <v>848</v>
      </c>
      <c r="E125" s="187"/>
      <c r="F125" s="180"/>
      <c r="G125" s="16" t="s">
        <v>849</v>
      </c>
      <c r="H125" s="15" t="s">
        <v>850</v>
      </c>
      <c r="I125" s="16" t="s">
        <v>849</v>
      </c>
      <c r="J125" s="16" t="s">
        <v>53</v>
      </c>
      <c r="K125" s="16" t="s">
        <v>151</v>
      </c>
      <c r="L125" s="15">
        <v>20200201</v>
      </c>
      <c r="M125" s="16" t="s">
        <v>108</v>
      </c>
      <c r="N125" s="15" t="s">
        <v>109</v>
      </c>
      <c r="O125" s="15" t="s">
        <v>53</v>
      </c>
      <c r="P125" s="15" t="s">
        <v>59</v>
      </c>
      <c r="Q125" s="15" t="s">
        <v>59</v>
      </c>
      <c r="R125" s="15" t="s">
        <v>59</v>
      </c>
      <c r="S125" s="15"/>
      <c r="T125" s="16" t="s">
        <v>59</v>
      </c>
      <c r="U125" s="15"/>
      <c r="V125" s="15">
        <v>605</v>
      </c>
      <c r="W125" s="15" t="s">
        <v>84</v>
      </c>
      <c r="X125" s="17">
        <f>V125*Sheet1!$B$4*Sheet1!$B$3</f>
        <v>62.057572499999992</v>
      </c>
      <c r="Y125" s="18">
        <v>605</v>
      </c>
      <c r="Z125" s="18" t="s">
        <v>131</v>
      </c>
      <c r="AA125" s="19"/>
      <c r="AB125" s="15">
        <v>1</v>
      </c>
      <c r="AC125" s="15" t="s">
        <v>112</v>
      </c>
      <c r="AD125" s="16" t="s">
        <v>59</v>
      </c>
      <c r="AE125" s="16"/>
      <c r="AF125" s="16" t="str" cm="1">
        <f t="array" ref="AF125">_xlfn.IFS(ISTEXT(#REF!),#REF!,ISTEXT(#REF!),#REF!, TRUE, AG125)</f>
        <v>ExxonMobil Baton Rouge Chemical Plant</v>
      </c>
      <c r="AG125" s="16" t="s">
        <v>836</v>
      </c>
      <c r="AH125" s="20">
        <v>6</v>
      </c>
      <c r="AI125" s="15" t="s">
        <v>524</v>
      </c>
      <c r="AJ125" s="18" t="s">
        <v>837</v>
      </c>
      <c r="AK125" s="16" t="s">
        <v>838</v>
      </c>
      <c r="AL125" s="15" t="s">
        <v>839</v>
      </c>
      <c r="AM125" s="20" t="s">
        <v>840</v>
      </c>
      <c r="AN125" s="18">
        <v>-91.174905934799995</v>
      </c>
      <c r="AO125" s="18">
        <v>30.4947054933</v>
      </c>
      <c r="AP125" s="21" t="s">
        <v>119</v>
      </c>
    </row>
    <row r="126" spans="1:42" x14ac:dyDescent="0.25">
      <c r="A126" s="15">
        <v>78</v>
      </c>
      <c r="B126" s="15">
        <v>125</v>
      </c>
      <c r="C126" s="23" t="s">
        <v>832</v>
      </c>
      <c r="D126" s="15" t="s">
        <v>120</v>
      </c>
      <c r="E126" s="187"/>
      <c r="F126" s="180"/>
      <c r="G126" s="16" t="s">
        <v>851</v>
      </c>
      <c r="H126" s="15" t="s">
        <v>120</v>
      </c>
      <c r="I126" s="16" t="s">
        <v>851</v>
      </c>
      <c r="J126" s="16" t="s">
        <v>53</v>
      </c>
      <c r="K126" s="16" t="s">
        <v>227</v>
      </c>
      <c r="L126" s="15">
        <v>20200201</v>
      </c>
      <c r="M126" s="16" t="s">
        <v>108</v>
      </c>
      <c r="N126" s="15" t="s">
        <v>109</v>
      </c>
      <c r="O126" s="15" t="s">
        <v>53</v>
      </c>
      <c r="P126" s="15" t="s">
        <v>59</v>
      </c>
      <c r="Q126" s="15" t="s">
        <v>59</v>
      </c>
      <c r="R126" s="15" t="s">
        <v>59</v>
      </c>
      <c r="S126" s="15"/>
      <c r="T126" s="16" t="s">
        <v>59</v>
      </c>
      <c r="U126" s="15"/>
      <c r="V126" s="15">
        <v>85</v>
      </c>
      <c r="W126" s="15" t="s">
        <v>185</v>
      </c>
      <c r="X126" s="17">
        <f>V126</f>
        <v>85</v>
      </c>
      <c r="Y126" s="18"/>
      <c r="Z126" s="18"/>
      <c r="AA126" s="19"/>
      <c r="AB126" s="15">
        <v>1</v>
      </c>
      <c r="AC126" s="15" t="s">
        <v>112</v>
      </c>
      <c r="AD126" s="16" t="s">
        <v>59</v>
      </c>
      <c r="AE126" s="16"/>
      <c r="AF126" s="16" t="str" cm="1">
        <f t="array" ref="AF126">_xlfn.IFS(ISTEXT(#REF!),#REF!,ISTEXT(#REF!),#REF!, TRUE, AG126)</f>
        <v>ExxonMobil Baton Rouge Chemical Plant</v>
      </c>
      <c r="AG126" s="16" t="s">
        <v>836</v>
      </c>
      <c r="AH126" s="20" t="s">
        <v>523</v>
      </c>
      <c r="AI126" s="15" t="s">
        <v>524</v>
      </c>
      <c r="AJ126" s="18" t="s">
        <v>837</v>
      </c>
      <c r="AK126" s="16" t="s">
        <v>838</v>
      </c>
      <c r="AL126" s="15" t="s">
        <v>839</v>
      </c>
      <c r="AM126" s="20" t="s">
        <v>840</v>
      </c>
      <c r="AN126" s="18">
        <v>-91.174660000000003</v>
      </c>
      <c r="AO126" s="18">
        <v>30.494620000000001</v>
      </c>
      <c r="AP126" s="21" t="s">
        <v>119</v>
      </c>
    </row>
    <row r="127" spans="1:42" x14ac:dyDescent="0.25">
      <c r="A127" s="15">
        <v>79</v>
      </c>
      <c r="B127" s="15">
        <v>126</v>
      </c>
      <c r="C127" s="23" t="s">
        <v>852</v>
      </c>
      <c r="D127" s="15" t="s">
        <v>853</v>
      </c>
      <c r="E127" s="187"/>
      <c r="F127" s="180"/>
      <c r="G127" s="16" t="s">
        <v>854</v>
      </c>
      <c r="H127" s="15" t="s">
        <v>855</v>
      </c>
      <c r="I127" s="16" t="s">
        <v>856</v>
      </c>
      <c r="J127" s="16" t="s">
        <v>53</v>
      </c>
      <c r="K127" s="16" t="s">
        <v>151</v>
      </c>
      <c r="L127" s="15">
        <v>20200203</v>
      </c>
      <c r="M127" s="16" t="s">
        <v>369</v>
      </c>
      <c r="N127" s="15" t="s">
        <v>109</v>
      </c>
      <c r="O127" s="15" t="s">
        <v>53</v>
      </c>
      <c r="P127" s="15" t="s">
        <v>110</v>
      </c>
      <c r="Q127" s="15" t="s">
        <v>487</v>
      </c>
      <c r="R127" s="15" t="s">
        <v>205</v>
      </c>
      <c r="S127" s="15"/>
      <c r="T127" s="16" t="s">
        <v>59</v>
      </c>
      <c r="U127" s="15"/>
      <c r="V127" s="15">
        <v>39</v>
      </c>
      <c r="W127" s="15" t="s">
        <v>185</v>
      </c>
      <c r="X127" s="17">
        <f>V127</f>
        <v>39</v>
      </c>
      <c r="Y127" s="18"/>
      <c r="Z127" s="18"/>
      <c r="AA127" s="19"/>
      <c r="AB127" s="15">
        <v>1</v>
      </c>
      <c r="AC127" s="15" t="s">
        <v>63</v>
      </c>
      <c r="AD127" s="16" t="s">
        <v>153</v>
      </c>
      <c r="AE127" s="16"/>
      <c r="AF127" s="16" t="str" cm="1">
        <f t="array" ref="AF127">_xlfn.IFS(ISTEXT(#REF!),#REF!,ISTEXT(#REF!),#REF!, TRUE, AG127)</f>
        <v>LAS FLORES CANYON</v>
      </c>
      <c r="AG127" s="16" t="s">
        <v>857</v>
      </c>
      <c r="AH127" s="20">
        <v>9</v>
      </c>
      <c r="AI127" s="15" t="s">
        <v>67</v>
      </c>
      <c r="AJ127" s="18" t="s">
        <v>858</v>
      </c>
      <c r="AK127" s="16" t="s">
        <v>859</v>
      </c>
      <c r="AL127" s="15" t="s">
        <v>860</v>
      </c>
      <c r="AM127" s="20" t="s">
        <v>861</v>
      </c>
      <c r="AN127" s="18">
        <v>-120.041141728</v>
      </c>
      <c r="AO127" s="18">
        <v>34.4838621086</v>
      </c>
      <c r="AP127" s="21" t="s">
        <v>119</v>
      </c>
    </row>
    <row r="128" spans="1:42" x14ac:dyDescent="0.25">
      <c r="A128" s="15">
        <v>80</v>
      </c>
      <c r="B128" s="15">
        <v>127</v>
      </c>
      <c r="C128" s="23" t="s">
        <v>862</v>
      </c>
      <c r="D128" s="15" t="s">
        <v>863</v>
      </c>
      <c r="E128" s="187"/>
      <c r="F128" s="180"/>
      <c r="G128" s="16" t="s">
        <v>864</v>
      </c>
      <c r="H128" s="15" t="s">
        <v>865</v>
      </c>
      <c r="I128" s="16" t="s">
        <v>59</v>
      </c>
      <c r="J128" s="16" t="s">
        <v>53</v>
      </c>
      <c r="K128" s="16" t="s">
        <v>151</v>
      </c>
      <c r="L128" s="15">
        <v>20200201</v>
      </c>
      <c r="M128" s="16" t="s">
        <v>108</v>
      </c>
      <c r="N128" s="15" t="s">
        <v>109</v>
      </c>
      <c r="O128" s="15" t="s">
        <v>53</v>
      </c>
      <c r="P128" s="15" t="s">
        <v>59</v>
      </c>
      <c r="Q128" s="15" t="s">
        <v>59</v>
      </c>
      <c r="R128" s="15" t="s">
        <v>59</v>
      </c>
      <c r="S128" s="15"/>
      <c r="T128" s="16" t="s">
        <v>59</v>
      </c>
      <c r="U128" s="15"/>
      <c r="V128" s="15"/>
      <c r="W128" s="15" t="s">
        <v>59</v>
      </c>
      <c r="X128" s="17">
        <f>Y128*Sheet1!$B$4*Sheet1!$B$3</f>
        <v>2.9746604999999997</v>
      </c>
      <c r="Y128" s="18">
        <v>29</v>
      </c>
      <c r="Z128" s="18" t="s">
        <v>131</v>
      </c>
      <c r="AA128" s="19"/>
      <c r="AB128" s="19">
        <v>1</v>
      </c>
      <c r="AC128" s="19" t="s">
        <v>63</v>
      </c>
      <c r="AD128" s="16" t="s">
        <v>866</v>
      </c>
      <c r="AE128" s="16"/>
      <c r="AF128" s="16" t="str" cm="1">
        <f t="array" ref="AF128">_xlfn.IFS(ISTEXT(#REF!),#REF!,ISTEXT(#REF!),#REF!, TRUE, AG128)</f>
        <v>FAIN GAS PLANT</v>
      </c>
      <c r="AG128" s="16" t="s">
        <v>867</v>
      </c>
      <c r="AH128" s="20">
        <v>6</v>
      </c>
      <c r="AI128" s="15" t="s">
        <v>155</v>
      </c>
      <c r="AJ128" s="18" t="s">
        <v>868</v>
      </c>
      <c r="AK128" s="16" t="s">
        <v>869</v>
      </c>
      <c r="AL128" s="15" t="s">
        <v>870</v>
      </c>
      <c r="AM128" s="20" t="s">
        <v>871</v>
      </c>
      <c r="AN128" s="18">
        <v>-101.89650028</v>
      </c>
      <c r="AO128" s="18">
        <v>35.537834613900003</v>
      </c>
      <c r="AP128" s="21" t="s">
        <v>119</v>
      </c>
    </row>
    <row r="129" spans="1:42" x14ac:dyDescent="0.25">
      <c r="A129" s="15">
        <v>80</v>
      </c>
      <c r="B129" s="15">
        <v>128</v>
      </c>
      <c r="C129" s="23" t="s">
        <v>862</v>
      </c>
      <c r="D129" s="15" t="s">
        <v>872</v>
      </c>
      <c r="E129" s="187"/>
      <c r="F129" s="180"/>
      <c r="G129" s="16" t="s">
        <v>873</v>
      </c>
      <c r="H129" s="15" t="s">
        <v>874</v>
      </c>
      <c r="I129" s="16" t="s">
        <v>59</v>
      </c>
      <c r="J129" s="16" t="s">
        <v>53</v>
      </c>
      <c r="K129" s="16" t="s">
        <v>151</v>
      </c>
      <c r="L129" s="15">
        <v>20200201</v>
      </c>
      <c r="M129" s="16" t="s">
        <v>108</v>
      </c>
      <c r="N129" s="15" t="s">
        <v>109</v>
      </c>
      <c r="O129" s="15" t="s">
        <v>53</v>
      </c>
      <c r="P129" s="15" t="s">
        <v>59</v>
      </c>
      <c r="Q129" s="15" t="s">
        <v>59</v>
      </c>
      <c r="R129" s="15" t="s">
        <v>59</v>
      </c>
      <c r="S129" s="15"/>
      <c r="T129" s="16" t="s">
        <v>59</v>
      </c>
      <c r="U129" s="15"/>
      <c r="V129" s="15"/>
      <c r="W129" s="15" t="s">
        <v>59</v>
      </c>
      <c r="X129" s="17">
        <f>Y129*Sheet1!$B$4*Sheet1!$B$3</f>
        <v>2.9746604999999997</v>
      </c>
      <c r="Y129" s="18">
        <v>29</v>
      </c>
      <c r="Z129" s="18" t="s">
        <v>131</v>
      </c>
      <c r="AA129" s="19"/>
      <c r="AB129" s="19">
        <v>1</v>
      </c>
      <c r="AC129" s="19" t="s">
        <v>63</v>
      </c>
      <c r="AD129" s="16" t="s">
        <v>866</v>
      </c>
      <c r="AE129" s="16"/>
      <c r="AF129" s="16" t="str" cm="1">
        <f t="array" ref="AF129">_xlfn.IFS(ISTEXT(#REF!),#REF!,ISTEXT(#REF!),#REF!, TRUE, AG129)</f>
        <v>FAIN GAS PLANT</v>
      </c>
      <c r="AG129" s="16" t="s">
        <v>867</v>
      </c>
      <c r="AH129" s="20">
        <v>6</v>
      </c>
      <c r="AI129" s="15" t="s">
        <v>155</v>
      </c>
      <c r="AJ129" s="18" t="s">
        <v>868</v>
      </c>
      <c r="AK129" s="16" t="s">
        <v>869</v>
      </c>
      <c r="AL129" s="15" t="s">
        <v>870</v>
      </c>
      <c r="AM129" s="20" t="s">
        <v>871</v>
      </c>
      <c r="AN129" s="18">
        <v>-101.89650028</v>
      </c>
      <c r="AO129" s="18">
        <v>35.537834613900003</v>
      </c>
      <c r="AP129" s="21" t="s">
        <v>119</v>
      </c>
    </row>
    <row r="130" spans="1:42" x14ac:dyDescent="0.25">
      <c r="A130" s="15">
        <v>80</v>
      </c>
      <c r="B130" s="15">
        <v>129</v>
      </c>
      <c r="C130" s="23" t="s">
        <v>862</v>
      </c>
      <c r="D130" s="15" t="s">
        <v>875</v>
      </c>
      <c r="E130" s="187"/>
      <c r="F130" s="180"/>
      <c r="G130" s="16" t="s">
        <v>876</v>
      </c>
      <c r="H130" s="15" t="s">
        <v>877</v>
      </c>
      <c r="I130" s="16" t="s">
        <v>59</v>
      </c>
      <c r="J130" s="16" t="s">
        <v>53</v>
      </c>
      <c r="K130" s="16" t="s">
        <v>151</v>
      </c>
      <c r="L130" s="15">
        <v>20200201</v>
      </c>
      <c r="M130" s="16" t="s">
        <v>108</v>
      </c>
      <c r="N130" s="15" t="s">
        <v>109</v>
      </c>
      <c r="O130" s="15" t="s">
        <v>53</v>
      </c>
      <c r="P130" s="15" t="s">
        <v>59</v>
      </c>
      <c r="Q130" s="15" t="s">
        <v>59</v>
      </c>
      <c r="R130" s="15" t="s">
        <v>59</v>
      </c>
      <c r="S130" s="15"/>
      <c r="T130" s="16" t="s">
        <v>59</v>
      </c>
      <c r="U130" s="15"/>
      <c r="V130" s="15"/>
      <c r="W130" s="15" t="s">
        <v>59</v>
      </c>
      <c r="X130" s="17">
        <f>Y130*Sheet1!$B$4*Sheet1!$B$3</f>
        <v>2.9746604999999997</v>
      </c>
      <c r="Y130" s="18">
        <v>29</v>
      </c>
      <c r="Z130" s="18" t="s">
        <v>131</v>
      </c>
      <c r="AA130" s="19"/>
      <c r="AB130" s="19">
        <v>1</v>
      </c>
      <c r="AC130" s="19" t="s">
        <v>63</v>
      </c>
      <c r="AD130" s="16" t="s">
        <v>866</v>
      </c>
      <c r="AE130" s="16"/>
      <c r="AF130" s="16" t="str" cm="1">
        <f t="array" ref="AF130">_xlfn.IFS(ISTEXT(#REF!),#REF!,ISTEXT(#REF!),#REF!, TRUE, AG130)</f>
        <v>FAIN GAS PLANT</v>
      </c>
      <c r="AG130" s="16" t="s">
        <v>867</v>
      </c>
      <c r="AH130" s="20">
        <v>6</v>
      </c>
      <c r="AI130" s="15" t="s">
        <v>155</v>
      </c>
      <c r="AJ130" s="18" t="s">
        <v>868</v>
      </c>
      <c r="AK130" s="16" t="s">
        <v>869</v>
      </c>
      <c r="AL130" s="15" t="s">
        <v>870</v>
      </c>
      <c r="AM130" s="20" t="s">
        <v>871</v>
      </c>
      <c r="AN130" s="18">
        <v>-101.89650028</v>
      </c>
      <c r="AO130" s="18">
        <v>35.537834613900003</v>
      </c>
      <c r="AP130" s="21" t="s">
        <v>119</v>
      </c>
    </row>
    <row r="131" spans="1:42" x14ac:dyDescent="0.25">
      <c r="A131" s="15">
        <v>80</v>
      </c>
      <c r="B131" s="15">
        <v>130</v>
      </c>
      <c r="C131" s="23" t="s">
        <v>862</v>
      </c>
      <c r="D131" s="15" t="s">
        <v>878</v>
      </c>
      <c r="E131" s="187"/>
      <c r="F131" s="180"/>
      <c r="G131" s="16" t="s">
        <v>879</v>
      </c>
      <c r="H131" s="15" t="s">
        <v>880</v>
      </c>
      <c r="I131" s="16" t="s">
        <v>59</v>
      </c>
      <c r="J131" s="16" t="s">
        <v>53</v>
      </c>
      <c r="K131" s="16" t="s">
        <v>151</v>
      </c>
      <c r="L131" s="15">
        <v>20200201</v>
      </c>
      <c r="M131" s="16" t="s">
        <v>108</v>
      </c>
      <c r="N131" s="15" t="s">
        <v>109</v>
      </c>
      <c r="O131" s="15" t="s">
        <v>53</v>
      </c>
      <c r="P131" s="15" t="s">
        <v>59</v>
      </c>
      <c r="Q131" s="15" t="s">
        <v>59</v>
      </c>
      <c r="R131" s="15" t="s">
        <v>59</v>
      </c>
      <c r="S131" s="15"/>
      <c r="T131" s="16" t="s">
        <v>59</v>
      </c>
      <c r="U131" s="15"/>
      <c r="V131" s="15"/>
      <c r="W131" s="15" t="s">
        <v>59</v>
      </c>
      <c r="X131" s="17">
        <f>Y131*Sheet1!$B$4*Sheet1!$B$3</f>
        <v>2.9746604999999997</v>
      </c>
      <c r="Y131" s="18">
        <v>29</v>
      </c>
      <c r="Z131" s="18" t="s">
        <v>131</v>
      </c>
      <c r="AA131" s="19"/>
      <c r="AB131" s="15">
        <v>1</v>
      </c>
      <c r="AC131" s="19" t="s">
        <v>63</v>
      </c>
      <c r="AD131" s="16" t="s">
        <v>866</v>
      </c>
      <c r="AE131" s="16"/>
      <c r="AF131" s="16" t="str" cm="1">
        <f t="array" ref="AF131">_xlfn.IFS(ISTEXT(#REF!),#REF!,ISTEXT(#REF!),#REF!, TRUE, AG131)</f>
        <v>FAIN GAS PLANT</v>
      </c>
      <c r="AG131" s="16" t="s">
        <v>867</v>
      </c>
      <c r="AH131" s="20">
        <v>6</v>
      </c>
      <c r="AI131" s="15" t="s">
        <v>155</v>
      </c>
      <c r="AJ131" s="18" t="s">
        <v>868</v>
      </c>
      <c r="AK131" s="16" t="s">
        <v>869</v>
      </c>
      <c r="AL131" s="15" t="s">
        <v>870</v>
      </c>
      <c r="AM131" s="20" t="s">
        <v>871</v>
      </c>
      <c r="AN131" s="18">
        <v>-101.896639755</v>
      </c>
      <c r="AO131" s="18">
        <v>35.5378401348</v>
      </c>
      <c r="AP131" s="21" t="s">
        <v>119</v>
      </c>
    </row>
    <row r="132" spans="1:42" x14ac:dyDescent="0.25">
      <c r="A132" s="15">
        <v>80</v>
      </c>
      <c r="B132" s="15">
        <v>131</v>
      </c>
      <c r="C132" s="23" t="s">
        <v>862</v>
      </c>
      <c r="D132" s="15" t="s">
        <v>120</v>
      </c>
      <c r="E132" s="187"/>
      <c r="F132" s="180"/>
      <c r="G132" s="16" t="s">
        <v>881</v>
      </c>
      <c r="H132" s="15" t="s">
        <v>120</v>
      </c>
      <c r="I132" s="16" t="s">
        <v>59</v>
      </c>
      <c r="J132" s="16" t="s">
        <v>53</v>
      </c>
      <c r="K132" s="16" t="s">
        <v>151</v>
      </c>
      <c r="L132" s="15">
        <v>20200201</v>
      </c>
      <c r="M132" s="16" t="s">
        <v>108</v>
      </c>
      <c r="N132" s="15" t="s">
        <v>109</v>
      </c>
      <c r="O132" s="15" t="s">
        <v>53</v>
      </c>
      <c r="P132" s="15" t="s">
        <v>57</v>
      </c>
      <c r="Q132" s="15" t="s">
        <v>172</v>
      </c>
      <c r="R132" s="15" t="s">
        <v>124</v>
      </c>
      <c r="S132" s="15" t="s">
        <v>53</v>
      </c>
      <c r="T132" s="16" t="s">
        <v>59</v>
      </c>
      <c r="U132" s="15"/>
      <c r="V132" s="15"/>
      <c r="W132" s="15" t="s">
        <v>59</v>
      </c>
      <c r="X132" s="17"/>
      <c r="Y132" s="18"/>
      <c r="Z132" s="18"/>
      <c r="AA132" s="19"/>
      <c r="AB132" s="15">
        <v>1</v>
      </c>
      <c r="AC132" s="19" t="s">
        <v>63</v>
      </c>
      <c r="AD132" s="16" t="s">
        <v>866</v>
      </c>
      <c r="AE132" s="16"/>
      <c r="AF132" s="16" t="str" cm="1">
        <f t="array" ref="AF132">_xlfn.IFS(ISTEXT(#REF!),#REF!,ISTEXT(#REF!),#REF!, TRUE, AG132)</f>
        <v>FAIN GAS PLANT</v>
      </c>
      <c r="AG132" s="16" t="s">
        <v>867</v>
      </c>
      <c r="AH132" s="20" t="s">
        <v>523</v>
      </c>
      <c r="AI132" s="15" t="s">
        <v>155</v>
      </c>
      <c r="AJ132" s="18" t="s">
        <v>868</v>
      </c>
      <c r="AK132" s="16" t="s">
        <v>869</v>
      </c>
      <c r="AL132" s="15" t="s">
        <v>870</v>
      </c>
      <c r="AM132" s="20" t="s">
        <v>871</v>
      </c>
      <c r="AN132" s="18">
        <v>-101.89549</v>
      </c>
      <c r="AO132" s="18">
        <v>35.537970000000001</v>
      </c>
      <c r="AP132" s="21" t="s">
        <v>119</v>
      </c>
    </row>
    <row r="133" spans="1:42" x14ac:dyDescent="0.25">
      <c r="A133" s="15">
        <v>81</v>
      </c>
      <c r="B133" s="15">
        <v>132</v>
      </c>
      <c r="C133" s="23" t="s">
        <v>882</v>
      </c>
      <c r="D133" s="15" t="s">
        <v>883</v>
      </c>
      <c r="E133" s="187"/>
      <c r="F133" s="180"/>
      <c r="G133" s="16" t="s">
        <v>884</v>
      </c>
      <c r="H133" s="15" t="s">
        <v>885</v>
      </c>
      <c r="I133" s="16" t="s">
        <v>886</v>
      </c>
      <c r="J133" s="16" t="s">
        <v>53</v>
      </c>
      <c r="K133" s="16" t="s">
        <v>107</v>
      </c>
      <c r="L133" s="15">
        <v>20200201</v>
      </c>
      <c r="M133" s="16" t="s">
        <v>108</v>
      </c>
      <c r="N133" s="15" t="s">
        <v>109</v>
      </c>
      <c r="O133" s="15" t="s">
        <v>53</v>
      </c>
      <c r="P133" s="15" t="s">
        <v>887</v>
      </c>
      <c r="Q133" s="15" t="s">
        <v>888</v>
      </c>
      <c r="R133" s="15" t="s">
        <v>59</v>
      </c>
      <c r="S133" s="26" t="s">
        <v>100</v>
      </c>
      <c r="T133" s="16" t="s">
        <v>130</v>
      </c>
      <c r="U133" s="15" t="s">
        <v>53</v>
      </c>
      <c r="V133" s="15">
        <v>15700</v>
      </c>
      <c r="W133" s="15" t="s">
        <v>62</v>
      </c>
      <c r="X133" s="17">
        <f t="shared" ref="X133:X138" si="2">V133*0.0007457</f>
        <v>11.70749</v>
      </c>
      <c r="Y133" s="18">
        <v>135</v>
      </c>
      <c r="Z133" s="18" t="s">
        <v>131</v>
      </c>
      <c r="AA133" s="24">
        <v>37316</v>
      </c>
      <c r="AB133" s="15">
        <v>1</v>
      </c>
      <c r="AC133" s="15" t="s">
        <v>63</v>
      </c>
      <c r="AD133" s="16" t="s">
        <v>889</v>
      </c>
      <c r="AE133" s="16"/>
      <c r="AF133" s="16" t="str" cm="1">
        <f t="array" ref="AF133">_xlfn.IFS(ISTEXT(#REF!),#REF!,ISTEXT(#REF!),#REF!, TRUE, AG133)</f>
        <v>FLORIDA GAS TRANSMISSION COMPANY</v>
      </c>
      <c r="AG133" s="16" t="s">
        <v>890</v>
      </c>
      <c r="AH133" s="20">
        <v>4</v>
      </c>
      <c r="AI133" s="15" t="s">
        <v>188</v>
      </c>
      <c r="AJ133" s="18" t="s">
        <v>266</v>
      </c>
      <c r="AK133" s="16" t="s">
        <v>891</v>
      </c>
      <c r="AL133" s="15" t="s">
        <v>892</v>
      </c>
      <c r="AM133" s="20" t="s">
        <v>893</v>
      </c>
      <c r="AN133" s="18">
        <v>-86.884973289800001</v>
      </c>
      <c r="AO133" s="18">
        <v>30.911172706599999</v>
      </c>
      <c r="AP133" s="21" t="s">
        <v>139</v>
      </c>
    </row>
    <row r="134" spans="1:42" x14ac:dyDescent="0.25">
      <c r="A134" s="15">
        <v>81</v>
      </c>
      <c r="B134" s="15">
        <v>133</v>
      </c>
      <c r="C134" s="23" t="s">
        <v>882</v>
      </c>
      <c r="D134" s="15" t="s">
        <v>894</v>
      </c>
      <c r="E134" s="187"/>
      <c r="F134" s="180"/>
      <c r="G134" s="16" t="s">
        <v>895</v>
      </c>
      <c r="H134" s="15" t="s">
        <v>896</v>
      </c>
      <c r="I134" s="16" t="s">
        <v>897</v>
      </c>
      <c r="J134" s="16" t="s">
        <v>53</v>
      </c>
      <c r="K134" s="16" t="s">
        <v>107</v>
      </c>
      <c r="L134" s="15">
        <v>20200201</v>
      </c>
      <c r="M134" s="16" t="s">
        <v>108</v>
      </c>
      <c r="N134" s="15" t="s">
        <v>109</v>
      </c>
      <c r="O134" s="15" t="s">
        <v>53</v>
      </c>
      <c r="P134" s="15" t="s">
        <v>57</v>
      </c>
      <c r="Q134" s="15" t="s">
        <v>898</v>
      </c>
      <c r="R134" s="15" t="s">
        <v>59</v>
      </c>
      <c r="S134" s="26" t="s">
        <v>100</v>
      </c>
      <c r="T134" s="16" t="s">
        <v>130</v>
      </c>
      <c r="U134" s="15" t="s">
        <v>53</v>
      </c>
      <c r="V134" s="15">
        <v>15000</v>
      </c>
      <c r="W134" s="15" t="s">
        <v>62</v>
      </c>
      <c r="X134" s="17">
        <f t="shared" si="2"/>
        <v>11.185499999999999</v>
      </c>
      <c r="Y134" s="18">
        <v>124</v>
      </c>
      <c r="Z134" s="18" t="s">
        <v>131</v>
      </c>
      <c r="AA134" s="24">
        <v>36892</v>
      </c>
      <c r="AB134" s="15">
        <v>1</v>
      </c>
      <c r="AC134" s="15" t="s">
        <v>63</v>
      </c>
      <c r="AD134" s="16" t="s">
        <v>899</v>
      </c>
      <c r="AE134" s="16"/>
      <c r="AF134" s="16" t="str" cm="1">
        <f t="array" ref="AF134">_xlfn.IFS(ISTEXT(#REF!),#REF!,ISTEXT(#REF!),#REF!, TRUE, AG134)</f>
        <v>FLORIDA GAS TRANSMISSION COMPANY</v>
      </c>
      <c r="AG134" s="16" t="s">
        <v>890</v>
      </c>
      <c r="AH134" s="20">
        <v>4</v>
      </c>
      <c r="AI134" s="15" t="s">
        <v>188</v>
      </c>
      <c r="AJ134" s="18" t="s">
        <v>266</v>
      </c>
      <c r="AK134" s="16" t="s">
        <v>891</v>
      </c>
      <c r="AL134" s="15" t="s">
        <v>892</v>
      </c>
      <c r="AM134" s="20" t="s">
        <v>893</v>
      </c>
      <c r="AN134" s="18">
        <v>-86.884955567600002</v>
      </c>
      <c r="AO134" s="18">
        <v>30.910852176500001</v>
      </c>
      <c r="AP134" s="21" t="s">
        <v>139</v>
      </c>
    </row>
    <row r="135" spans="1:42" x14ac:dyDescent="0.25">
      <c r="A135" s="15">
        <v>81</v>
      </c>
      <c r="B135" s="15">
        <v>134</v>
      </c>
      <c r="C135" s="23" t="s">
        <v>882</v>
      </c>
      <c r="D135" s="15" t="s">
        <v>900</v>
      </c>
      <c r="E135" s="187"/>
      <c r="F135" s="180"/>
      <c r="G135" s="16" t="s">
        <v>901</v>
      </c>
      <c r="H135" s="15" t="s">
        <v>902</v>
      </c>
      <c r="I135" s="16" t="s">
        <v>59</v>
      </c>
      <c r="J135" s="16" t="s">
        <v>53</v>
      </c>
      <c r="K135" s="16" t="s">
        <v>107</v>
      </c>
      <c r="L135" s="15">
        <v>20200201</v>
      </c>
      <c r="M135" s="16" t="s">
        <v>108</v>
      </c>
      <c r="N135" s="15" t="s">
        <v>109</v>
      </c>
      <c r="O135" s="15" t="s">
        <v>53</v>
      </c>
      <c r="P135" s="15" t="s">
        <v>57</v>
      </c>
      <c r="Q135" s="15" t="s">
        <v>903</v>
      </c>
      <c r="R135" s="15" t="s">
        <v>59</v>
      </c>
      <c r="S135" s="26" t="s">
        <v>100</v>
      </c>
      <c r="T135" s="16" t="s">
        <v>904</v>
      </c>
      <c r="U135" s="15" t="s">
        <v>53</v>
      </c>
      <c r="V135" s="15">
        <v>20500</v>
      </c>
      <c r="W135" s="15" t="s">
        <v>62</v>
      </c>
      <c r="X135" s="17">
        <f t="shared" si="2"/>
        <v>15.286849999999999</v>
      </c>
      <c r="Y135" s="18">
        <v>165</v>
      </c>
      <c r="Z135" s="18" t="s">
        <v>131</v>
      </c>
      <c r="AA135" s="19"/>
      <c r="AB135" s="15">
        <v>1</v>
      </c>
      <c r="AC135" s="15" t="s">
        <v>101</v>
      </c>
      <c r="AD135" s="16" t="s">
        <v>905</v>
      </c>
      <c r="AE135" s="16"/>
      <c r="AF135" s="16" t="str" cm="1">
        <f t="array" ref="AF135">_xlfn.IFS(ISTEXT(#REF!),#REF!,ISTEXT(#REF!),#REF!, TRUE, AG135)</f>
        <v>FLORIDA GAS TRANSMISSION COMPANY</v>
      </c>
      <c r="AG135" s="16" t="s">
        <v>890</v>
      </c>
      <c r="AH135" s="20">
        <v>4</v>
      </c>
      <c r="AI135" s="15" t="s">
        <v>188</v>
      </c>
      <c r="AJ135" s="18" t="s">
        <v>266</v>
      </c>
      <c r="AK135" s="16" t="s">
        <v>891</v>
      </c>
      <c r="AL135" s="15" t="s">
        <v>892</v>
      </c>
      <c r="AM135" s="20" t="s">
        <v>893</v>
      </c>
      <c r="AN135" s="18">
        <v>-86.884977024999998</v>
      </c>
      <c r="AO135" s="18">
        <v>30.9102707853</v>
      </c>
      <c r="AP135" s="21" t="s">
        <v>139</v>
      </c>
    </row>
    <row r="136" spans="1:42" x14ac:dyDescent="0.25">
      <c r="A136" s="15">
        <v>82</v>
      </c>
      <c r="B136" s="15">
        <v>135</v>
      </c>
      <c r="C136" s="23" t="s">
        <v>906</v>
      </c>
      <c r="D136" s="15" t="s">
        <v>907</v>
      </c>
      <c r="E136" s="187"/>
      <c r="F136" s="180"/>
      <c r="G136" s="16" t="s">
        <v>908</v>
      </c>
      <c r="H136" s="15" t="s">
        <v>909</v>
      </c>
      <c r="I136" s="16" t="s">
        <v>59</v>
      </c>
      <c r="J136" s="16" t="s">
        <v>53</v>
      </c>
      <c r="K136" s="16" t="s">
        <v>107</v>
      </c>
      <c r="L136" s="15">
        <v>20200201</v>
      </c>
      <c r="M136" s="16" t="s">
        <v>108</v>
      </c>
      <c r="N136" s="15" t="s">
        <v>109</v>
      </c>
      <c r="O136" s="15" t="s">
        <v>53</v>
      </c>
      <c r="P136" s="15" t="s">
        <v>887</v>
      </c>
      <c r="Q136" s="15" t="s">
        <v>910</v>
      </c>
      <c r="R136" s="15" t="s">
        <v>59</v>
      </c>
      <c r="S136" s="26" t="s">
        <v>100</v>
      </c>
      <c r="T136" s="16" t="s">
        <v>130</v>
      </c>
      <c r="U136" s="15" t="s">
        <v>53</v>
      </c>
      <c r="V136" s="15">
        <v>15700</v>
      </c>
      <c r="W136" s="15" t="s">
        <v>62</v>
      </c>
      <c r="X136" s="17">
        <f t="shared" si="2"/>
        <v>11.70749</v>
      </c>
      <c r="Y136" s="18">
        <v>135</v>
      </c>
      <c r="Z136" s="18" t="s">
        <v>131</v>
      </c>
      <c r="AA136" s="19"/>
      <c r="AB136" s="15">
        <v>1</v>
      </c>
      <c r="AC136" s="15" t="s">
        <v>112</v>
      </c>
      <c r="AD136" s="16" t="s">
        <v>59</v>
      </c>
      <c r="AE136" s="16"/>
      <c r="AF136" s="16" t="str" cm="1">
        <f t="array" ref="AF136">_xlfn.IFS(ISTEXT(#REF!),#REF!,ISTEXT(#REF!),#REF!, TRUE, AG136)</f>
        <v>FLORIDA GAS TRANSMISSION COMPANY</v>
      </c>
      <c r="AG136" s="16" t="s">
        <v>890</v>
      </c>
      <c r="AH136" s="20">
        <v>4</v>
      </c>
      <c r="AI136" s="15" t="s">
        <v>188</v>
      </c>
      <c r="AJ136" s="18" t="s">
        <v>911</v>
      </c>
      <c r="AK136" s="16" t="s">
        <v>912</v>
      </c>
      <c r="AL136" s="15" t="s">
        <v>913</v>
      </c>
      <c r="AM136" s="20" t="s">
        <v>914</v>
      </c>
      <c r="AN136" s="18">
        <v>-84.708663789100001</v>
      </c>
      <c r="AO136" s="18">
        <v>30.505166558399999</v>
      </c>
      <c r="AP136" s="21" t="s">
        <v>139</v>
      </c>
    </row>
    <row r="137" spans="1:42" x14ac:dyDescent="0.25">
      <c r="A137" s="15">
        <v>82</v>
      </c>
      <c r="B137" s="15">
        <v>136</v>
      </c>
      <c r="C137" s="23" t="s">
        <v>906</v>
      </c>
      <c r="D137" s="15" t="s">
        <v>915</v>
      </c>
      <c r="E137" s="187"/>
      <c r="F137" s="180"/>
      <c r="G137" s="16" t="s">
        <v>916</v>
      </c>
      <c r="H137" s="15" t="s">
        <v>917</v>
      </c>
      <c r="I137" s="16" t="s">
        <v>59</v>
      </c>
      <c r="J137" s="16" t="s">
        <v>53</v>
      </c>
      <c r="K137" s="16" t="s">
        <v>107</v>
      </c>
      <c r="L137" s="15">
        <v>20200201</v>
      </c>
      <c r="M137" s="16" t="s">
        <v>108</v>
      </c>
      <c r="N137" s="15" t="s">
        <v>109</v>
      </c>
      <c r="O137" s="15" t="s">
        <v>53</v>
      </c>
      <c r="P137" s="15" t="s">
        <v>57</v>
      </c>
      <c r="Q137" s="15" t="s">
        <v>918</v>
      </c>
      <c r="R137" s="15" t="s">
        <v>59</v>
      </c>
      <c r="S137" s="26" t="s">
        <v>100</v>
      </c>
      <c r="T137" s="16" t="s">
        <v>130</v>
      </c>
      <c r="U137" s="15" t="s">
        <v>53</v>
      </c>
      <c r="V137" s="15">
        <v>13000</v>
      </c>
      <c r="W137" s="15" t="s">
        <v>62</v>
      </c>
      <c r="X137" s="17">
        <f t="shared" si="2"/>
        <v>9.6940999999999988</v>
      </c>
      <c r="Y137" s="18">
        <v>113</v>
      </c>
      <c r="Z137" s="18" t="s">
        <v>131</v>
      </c>
      <c r="AA137" s="24">
        <v>36892</v>
      </c>
      <c r="AB137" s="15">
        <v>1</v>
      </c>
      <c r="AC137" s="15" t="s">
        <v>63</v>
      </c>
      <c r="AD137" s="16" t="s">
        <v>919</v>
      </c>
      <c r="AE137" s="16"/>
      <c r="AF137" s="16" t="str" cm="1">
        <f t="array" ref="AF137">_xlfn.IFS(ISTEXT(#REF!),#REF!,ISTEXT(#REF!),#REF!, TRUE, AG137)</f>
        <v>FLORIDA GAS TRANSMISSION COMPANY</v>
      </c>
      <c r="AG137" s="16" t="s">
        <v>890</v>
      </c>
      <c r="AH137" s="20">
        <v>4</v>
      </c>
      <c r="AI137" s="15" t="s">
        <v>188</v>
      </c>
      <c r="AJ137" s="18" t="s">
        <v>911</v>
      </c>
      <c r="AK137" s="16" t="s">
        <v>912</v>
      </c>
      <c r="AL137" s="15" t="s">
        <v>913</v>
      </c>
      <c r="AM137" s="20" t="s">
        <v>914</v>
      </c>
      <c r="AN137" s="18">
        <v>-84.709189445700005</v>
      </c>
      <c r="AO137" s="18">
        <v>30.504473761300002</v>
      </c>
      <c r="AP137" s="21" t="s">
        <v>139</v>
      </c>
    </row>
    <row r="138" spans="1:42" x14ac:dyDescent="0.25">
      <c r="A138" s="15">
        <v>82</v>
      </c>
      <c r="B138" s="15">
        <v>137</v>
      </c>
      <c r="C138" s="23" t="s">
        <v>906</v>
      </c>
      <c r="D138" s="15" t="s">
        <v>920</v>
      </c>
      <c r="E138" s="187"/>
      <c r="F138" s="180"/>
      <c r="G138" s="16" t="s">
        <v>921</v>
      </c>
      <c r="H138" s="15" t="s">
        <v>922</v>
      </c>
      <c r="I138" s="16" t="s">
        <v>59</v>
      </c>
      <c r="J138" s="16" t="s">
        <v>53</v>
      </c>
      <c r="K138" s="16" t="s">
        <v>107</v>
      </c>
      <c r="L138" s="15">
        <v>20200201</v>
      </c>
      <c r="M138" s="16" t="s">
        <v>108</v>
      </c>
      <c r="N138" s="15" t="s">
        <v>109</v>
      </c>
      <c r="O138" s="15" t="s">
        <v>53</v>
      </c>
      <c r="P138" s="15" t="s">
        <v>57</v>
      </c>
      <c r="Q138" s="15" t="s">
        <v>903</v>
      </c>
      <c r="R138" s="15" t="s">
        <v>59</v>
      </c>
      <c r="S138" s="26" t="s">
        <v>100</v>
      </c>
      <c r="T138" s="16" t="s">
        <v>904</v>
      </c>
      <c r="U138" s="15" t="s">
        <v>53</v>
      </c>
      <c r="V138" s="15">
        <v>20500</v>
      </c>
      <c r="W138" s="15" t="s">
        <v>62</v>
      </c>
      <c r="X138" s="17">
        <f t="shared" si="2"/>
        <v>15.286849999999999</v>
      </c>
      <c r="Y138" s="18">
        <v>165</v>
      </c>
      <c r="Z138" s="18" t="s">
        <v>131</v>
      </c>
      <c r="AA138" s="24">
        <v>40528</v>
      </c>
      <c r="AB138" s="15">
        <v>1</v>
      </c>
      <c r="AC138" s="15" t="s">
        <v>101</v>
      </c>
      <c r="AD138" s="16" t="s">
        <v>923</v>
      </c>
      <c r="AE138" s="16"/>
      <c r="AF138" s="16" t="str" cm="1">
        <f t="array" ref="AF138">_xlfn.IFS(ISTEXT(#REF!),#REF!,ISTEXT(#REF!),#REF!, TRUE, AG138)</f>
        <v>FLORIDA GAS TRANSMISSION COMPANY</v>
      </c>
      <c r="AG138" s="16" t="s">
        <v>890</v>
      </c>
      <c r="AH138" s="20">
        <v>4</v>
      </c>
      <c r="AI138" s="15" t="s">
        <v>188</v>
      </c>
      <c r="AJ138" s="18" t="s">
        <v>911</v>
      </c>
      <c r="AK138" s="16" t="s">
        <v>912</v>
      </c>
      <c r="AL138" s="15" t="s">
        <v>913</v>
      </c>
      <c r="AM138" s="20" t="s">
        <v>914</v>
      </c>
      <c r="AN138" s="18">
        <v>-84.708823380499993</v>
      </c>
      <c r="AO138" s="18">
        <v>30.504893866300002</v>
      </c>
      <c r="AP138" s="21" t="s">
        <v>139</v>
      </c>
    </row>
    <row r="139" spans="1:42" x14ac:dyDescent="0.25">
      <c r="A139" s="15">
        <v>83</v>
      </c>
      <c r="B139" s="15">
        <v>138</v>
      </c>
      <c r="C139" s="23" t="s">
        <v>924</v>
      </c>
      <c r="D139" s="15">
        <v>67301813</v>
      </c>
      <c r="E139" s="187">
        <v>612</v>
      </c>
      <c r="F139" s="180" t="s">
        <v>925</v>
      </c>
      <c r="G139" s="16" t="s">
        <v>926</v>
      </c>
      <c r="H139" s="15">
        <v>92835514</v>
      </c>
      <c r="I139" s="16" t="s">
        <v>927</v>
      </c>
      <c r="J139" s="16" t="s">
        <v>53</v>
      </c>
      <c r="K139" s="16" t="s">
        <v>81</v>
      </c>
      <c r="L139" s="15">
        <v>20100101</v>
      </c>
      <c r="M139" s="16" t="s">
        <v>82</v>
      </c>
      <c r="N139" s="15" t="s">
        <v>83</v>
      </c>
      <c r="O139" s="15" t="s">
        <v>53</v>
      </c>
      <c r="P139" s="15" t="s">
        <v>110</v>
      </c>
      <c r="Q139" s="15" t="s">
        <v>59</v>
      </c>
      <c r="R139" s="15" t="s">
        <v>124</v>
      </c>
      <c r="S139" s="15" t="s">
        <v>53</v>
      </c>
      <c r="T139" s="16" t="s">
        <v>59</v>
      </c>
      <c r="U139" s="15" t="s">
        <v>53</v>
      </c>
      <c r="V139" s="15">
        <v>63</v>
      </c>
      <c r="W139" s="15" t="s">
        <v>185</v>
      </c>
      <c r="X139" s="17">
        <f>V139</f>
        <v>63</v>
      </c>
      <c r="Y139" s="18">
        <v>895</v>
      </c>
      <c r="Z139" s="18" t="s">
        <v>131</v>
      </c>
      <c r="AA139" s="24">
        <v>27150</v>
      </c>
      <c r="AB139" s="15">
        <v>1</v>
      </c>
      <c r="AC139" s="15" t="s">
        <v>63</v>
      </c>
      <c r="AD139" s="16" t="s">
        <v>928</v>
      </c>
      <c r="AE139" s="16"/>
      <c r="AF139" s="16" t="str" cm="1">
        <f t="array" ref="AF139">_xlfn.IFS(ISTEXT(#REF!),#REF!,ISTEXT(#REF!),#REF!, TRUE, AG139)</f>
        <v>FLORIDA POWER &amp; LIGHT</v>
      </c>
      <c r="AG139" s="16" t="s">
        <v>929</v>
      </c>
      <c r="AH139" s="20" t="s">
        <v>459</v>
      </c>
      <c r="AI139" s="15" t="s">
        <v>188</v>
      </c>
      <c r="AJ139" s="18" t="s">
        <v>930</v>
      </c>
      <c r="AK139" s="16" t="s">
        <v>931</v>
      </c>
      <c r="AL139" s="15" t="s">
        <v>932</v>
      </c>
      <c r="AM139" s="20" t="s">
        <v>933</v>
      </c>
      <c r="AN139" s="18">
        <v>-81.785480000000007</v>
      </c>
      <c r="AO139" s="18">
        <v>26.696999999999999</v>
      </c>
      <c r="AP139" s="21" t="s">
        <v>92</v>
      </c>
    </row>
    <row r="140" spans="1:42" x14ac:dyDescent="0.25">
      <c r="A140" s="15">
        <v>83</v>
      </c>
      <c r="B140" s="15">
        <v>139</v>
      </c>
      <c r="C140" s="23">
        <v>922311</v>
      </c>
      <c r="D140" s="15">
        <v>67302513</v>
      </c>
      <c r="E140" s="187">
        <v>612</v>
      </c>
      <c r="F140" s="190" t="s">
        <v>937</v>
      </c>
      <c r="G140" s="16" t="s">
        <v>938</v>
      </c>
      <c r="H140" s="15">
        <v>92837014</v>
      </c>
      <c r="I140" s="16" t="s">
        <v>927</v>
      </c>
      <c r="J140" s="16" t="s">
        <v>53</v>
      </c>
      <c r="K140" s="16" t="s">
        <v>81</v>
      </c>
      <c r="L140" s="15">
        <v>20100101</v>
      </c>
      <c r="M140" s="16" t="s">
        <v>82</v>
      </c>
      <c r="N140" s="15" t="s">
        <v>83</v>
      </c>
      <c r="O140" s="15" t="s">
        <v>53</v>
      </c>
      <c r="P140" s="15" t="s">
        <v>110</v>
      </c>
      <c r="Q140" s="15" t="s">
        <v>59</v>
      </c>
      <c r="R140" s="15" t="s">
        <v>124</v>
      </c>
      <c r="S140" s="15" t="s">
        <v>53</v>
      </c>
      <c r="T140" s="16" t="s">
        <v>59</v>
      </c>
      <c r="U140" s="15" t="s">
        <v>53</v>
      </c>
      <c r="V140" s="15">
        <v>63</v>
      </c>
      <c r="W140" s="15" t="s">
        <v>185</v>
      </c>
      <c r="X140" s="17">
        <f>V140</f>
        <v>63</v>
      </c>
      <c r="Y140" s="18">
        <v>895</v>
      </c>
      <c r="Z140" s="18" t="s">
        <v>131</v>
      </c>
      <c r="AA140" s="24">
        <v>27150</v>
      </c>
      <c r="AB140" s="15">
        <v>1</v>
      </c>
      <c r="AC140" s="15" t="s">
        <v>63</v>
      </c>
      <c r="AD140" s="16" t="s">
        <v>928</v>
      </c>
      <c r="AE140" s="16"/>
      <c r="AF140" s="16" t="str" cm="1">
        <f t="array" ref="AF140">_xlfn.IFS(ISTEXT(#REF!),#REF!,ISTEXT(#REF!),#REF!, TRUE, AG140)</f>
        <v>FLORIDA POWER &amp; LIGHT</v>
      </c>
      <c r="AG140" s="16" t="s">
        <v>929</v>
      </c>
      <c r="AH140" s="20">
        <v>4</v>
      </c>
      <c r="AI140" s="15" t="s">
        <v>188</v>
      </c>
      <c r="AJ140" s="18" t="s">
        <v>930</v>
      </c>
      <c r="AK140" s="16" t="s">
        <v>931</v>
      </c>
      <c r="AL140" s="15" t="s">
        <v>932</v>
      </c>
      <c r="AM140" s="20" t="s">
        <v>933</v>
      </c>
      <c r="AN140" s="18">
        <v>-81.783388548000005</v>
      </c>
      <c r="AO140" s="18">
        <v>26.695575491900001</v>
      </c>
      <c r="AP140" s="21" t="s">
        <v>92</v>
      </c>
    </row>
    <row r="141" spans="1:42" x14ac:dyDescent="0.25">
      <c r="A141" s="15">
        <v>83</v>
      </c>
      <c r="B141" s="15">
        <v>140</v>
      </c>
      <c r="C141" s="23" t="s">
        <v>924</v>
      </c>
      <c r="D141" s="15">
        <v>125617813</v>
      </c>
      <c r="E141" s="187">
        <v>612</v>
      </c>
      <c r="F141" s="180" t="s">
        <v>939</v>
      </c>
      <c r="G141" s="16" t="s">
        <v>940</v>
      </c>
      <c r="H141" s="15" t="s">
        <v>941</v>
      </c>
      <c r="I141" s="16" t="s">
        <v>942</v>
      </c>
      <c r="J141" s="16" t="s">
        <v>53</v>
      </c>
      <c r="K141" s="16" t="s">
        <v>81</v>
      </c>
      <c r="L141" s="15" t="s">
        <v>180</v>
      </c>
      <c r="M141" s="16" t="s">
        <v>181</v>
      </c>
      <c r="N141" s="15" t="s">
        <v>182</v>
      </c>
      <c r="O141" s="15" t="s">
        <v>100</v>
      </c>
      <c r="P141" s="15" t="s">
        <v>110</v>
      </c>
      <c r="Q141" s="15" t="s">
        <v>943</v>
      </c>
      <c r="R141" s="15" t="s">
        <v>124</v>
      </c>
      <c r="S141" s="26" t="s">
        <v>100</v>
      </c>
      <c r="T141" s="16" t="s">
        <v>944</v>
      </c>
      <c r="U141" s="15" t="s">
        <v>53</v>
      </c>
      <c r="V141" s="15">
        <v>200</v>
      </c>
      <c r="W141" s="15" t="s">
        <v>185</v>
      </c>
      <c r="X141" s="17">
        <v>229.5</v>
      </c>
      <c r="Y141" s="18"/>
      <c r="Z141" s="18"/>
      <c r="AA141" s="19"/>
      <c r="AB141" s="15">
        <v>1</v>
      </c>
      <c r="AC141" s="15" t="s">
        <v>101</v>
      </c>
      <c r="AD141" s="16" t="s">
        <v>945</v>
      </c>
      <c r="AE141" s="16"/>
      <c r="AF141" s="16" t="str" cm="1">
        <f t="array" ref="AF141">_xlfn.IFS(ISTEXT(#REF!),#REF!,ISTEXT(#REF!),#REF!, TRUE, AG141)</f>
        <v>FLORIDA POWER &amp; LIGHT</v>
      </c>
      <c r="AG141" s="16" t="s">
        <v>929</v>
      </c>
      <c r="AH141" s="20" t="s">
        <v>459</v>
      </c>
      <c r="AI141" s="15" t="s">
        <v>188</v>
      </c>
      <c r="AJ141" s="18" t="s">
        <v>930</v>
      </c>
      <c r="AK141" s="16" t="s">
        <v>931</v>
      </c>
      <c r="AL141" s="15" t="s">
        <v>932</v>
      </c>
      <c r="AM141" s="20" t="s">
        <v>933</v>
      </c>
      <c r="AN141" s="18">
        <v>-81.785079999999994</v>
      </c>
      <c r="AO141" s="18">
        <v>26.696200000000001</v>
      </c>
      <c r="AP141" s="21" t="s">
        <v>208</v>
      </c>
    </row>
    <row r="142" spans="1:42" x14ac:dyDescent="0.25">
      <c r="A142" s="15">
        <v>83</v>
      </c>
      <c r="B142" s="15">
        <v>141</v>
      </c>
      <c r="C142" s="23" t="s">
        <v>924</v>
      </c>
      <c r="D142" s="15">
        <v>125617913</v>
      </c>
      <c r="E142" s="187">
        <v>612</v>
      </c>
      <c r="F142" s="180" t="s">
        <v>946</v>
      </c>
      <c r="G142" s="16" t="s">
        <v>947</v>
      </c>
      <c r="H142" s="15" t="s">
        <v>948</v>
      </c>
      <c r="I142" s="16" t="s">
        <v>949</v>
      </c>
      <c r="J142" s="16" t="s">
        <v>53</v>
      </c>
      <c r="K142" s="16" t="s">
        <v>81</v>
      </c>
      <c r="L142" s="15" t="s">
        <v>180</v>
      </c>
      <c r="M142" s="16" t="s">
        <v>181</v>
      </c>
      <c r="N142" s="15" t="s">
        <v>182</v>
      </c>
      <c r="O142" s="15" t="s">
        <v>100</v>
      </c>
      <c r="P142" s="15" t="s">
        <v>110</v>
      </c>
      <c r="Q142" s="15" t="s">
        <v>943</v>
      </c>
      <c r="R142" s="15" t="s">
        <v>124</v>
      </c>
      <c r="S142" s="26" t="s">
        <v>100</v>
      </c>
      <c r="T142" s="16" t="s">
        <v>944</v>
      </c>
      <c r="U142" s="15" t="s">
        <v>53</v>
      </c>
      <c r="V142" s="15">
        <v>200</v>
      </c>
      <c r="W142" s="15" t="s">
        <v>185</v>
      </c>
      <c r="X142" s="17">
        <v>229.5</v>
      </c>
      <c r="Y142" s="18"/>
      <c r="Z142" s="18"/>
      <c r="AA142" s="19"/>
      <c r="AB142" s="15">
        <v>1</v>
      </c>
      <c r="AC142" s="15" t="s">
        <v>101</v>
      </c>
      <c r="AD142" s="16" t="s">
        <v>945</v>
      </c>
      <c r="AE142" s="16"/>
      <c r="AF142" s="16" t="str" cm="1">
        <f t="array" ref="AF142">_xlfn.IFS(ISTEXT(#REF!),#REF!,ISTEXT(#REF!),#REF!, TRUE, AG142)</f>
        <v>FLORIDA POWER &amp; LIGHT</v>
      </c>
      <c r="AG142" s="16" t="s">
        <v>929</v>
      </c>
      <c r="AH142" s="20" t="s">
        <v>459</v>
      </c>
      <c r="AI142" s="15" t="s">
        <v>188</v>
      </c>
      <c r="AJ142" s="18" t="s">
        <v>930</v>
      </c>
      <c r="AK142" s="16" t="s">
        <v>931</v>
      </c>
      <c r="AL142" s="15" t="s">
        <v>932</v>
      </c>
      <c r="AM142" s="20" t="s">
        <v>933</v>
      </c>
      <c r="AN142" s="18">
        <v>-81.784899999999993</v>
      </c>
      <c r="AO142" s="18">
        <v>26.695820000000001</v>
      </c>
      <c r="AP142" s="21" t="s">
        <v>208</v>
      </c>
    </row>
    <row r="143" spans="1:42" x14ac:dyDescent="0.25">
      <c r="A143" s="15">
        <v>83</v>
      </c>
      <c r="B143" s="15">
        <v>142</v>
      </c>
      <c r="C143" s="23" t="s">
        <v>924</v>
      </c>
      <c r="D143" s="15" t="s">
        <v>950</v>
      </c>
      <c r="E143" s="187">
        <v>612</v>
      </c>
      <c r="F143" s="190" t="s">
        <v>951</v>
      </c>
      <c r="G143" s="16" t="s">
        <v>952</v>
      </c>
      <c r="H143" s="15" t="s">
        <v>953</v>
      </c>
      <c r="I143" s="16" t="s">
        <v>954</v>
      </c>
      <c r="J143" s="16" t="s">
        <v>53</v>
      </c>
      <c r="K143" s="16" t="s">
        <v>81</v>
      </c>
      <c r="L143" s="15">
        <v>20100201</v>
      </c>
      <c r="M143" s="16" t="s">
        <v>215</v>
      </c>
      <c r="N143" s="15" t="s">
        <v>109</v>
      </c>
      <c r="O143" s="15" t="s">
        <v>53</v>
      </c>
      <c r="P143" s="15" t="s">
        <v>110</v>
      </c>
      <c r="Q143" s="15" t="s">
        <v>306</v>
      </c>
      <c r="R143" s="15" t="s">
        <v>205</v>
      </c>
      <c r="S143" s="26" t="s">
        <v>100</v>
      </c>
      <c r="T143" s="16" t="s">
        <v>130</v>
      </c>
      <c r="U143" s="15" t="s">
        <v>53</v>
      </c>
      <c r="V143" s="15">
        <v>170</v>
      </c>
      <c r="W143" s="15" t="s">
        <v>185</v>
      </c>
      <c r="X143" s="17">
        <f t="shared" ref="X143:X150" si="3">V143</f>
        <v>170</v>
      </c>
      <c r="Y143" s="18">
        <v>1760</v>
      </c>
      <c r="Z143" s="18" t="s">
        <v>131</v>
      </c>
      <c r="AA143" s="19"/>
      <c r="AB143" s="15">
        <v>1</v>
      </c>
      <c r="AC143" s="15" t="s">
        <v>63</v>
      </c>
      <c r="AD143" s="16" t="s">
        <v>59</v>
      </c>
      <c r="AE143" s="16"/>
      <c r="AF143" s="16" t="str" cm="1">
        <f t="array" ref="AF143">_xlfn.IFS(ISTEXT(#REF!),#REF!,ISTEXT(#REF!),#REF!, TRUE, AG143)</f>
        <v>FLORIDA POWER &amp; LIGHT</v>
      </c>
      <c r="AG143" s="16" t="s">
        <v>929</v>
      </c>
      <c r="AH143" s="20">
        <v>4</v>
      </c>
      <c r="AI143" s="15" t="s">
        <v>188</v>
      </c>
      <c r="AJ143" s="18" t="s">
        <v>930</v>
      </c>
      <c r="AK143" s="16" t="s">
        <v>931</v>
      </c>
      <c r="AL143" s="15" t="s">
        <v>932</v>
      </c>
      <c r="AM143" s="20" t="s">
        <v>933</v>
      </c>
      <c r="AN143" s="18">
        <v>-81.782068901499997</v>
      </c>
      <c r="AO143" s="18">
        <v>26.698619606400001</v>
      </c>
      <c r="AP143" s="21" t="s">
        <v>139</v>
      </c>
    </row>
    <row r="144" spans="1:42" x14ac:dyDescent="0.25">
      <c r="A144" s="15">
        <v>83</v>
      </c>
      <c r="B144" s="15">
        <v>143</v>
      </c>
      <c r="C144" s="23" t="s">
        <v>924</v>
      </c>
      <c r="D144" s="15" t="s">
        <v>955</v>
      </c>
      <c r="E144" s="187">
        <v>612</v>
      </c>
      <c r="F144" s="190" t="s">
        <v>956</v>
      </c>
      <c r="G144" s="16" t="s">
        <v>957</v>
      </c>
      <c r="H144" s="15" t="s">
        <v>958</v>
      </c>
      <c r="I144" s="16" t="s">
        <v>954</v>
      </c>
      <c r="J144" s="16" t="s">
        <v>53</v>
      </c>
      <c r="K144" s="16" t="s">
        <v>81</v>
      </c>
      <c r="L144" s="15">
        <v>20100201</v>
      </c>
      <c r="M144" s="16" t="s">
        <v>215</v>
      </c>
      <c r="N144" s="15" t="s">
        <v>109</v>
      </c>
      <c r="O144" s="15" t="s">
        <v>53</v>
      </c>
      <c r="P144" s="15" t="s">
        <v>110</v>
      </c>
      <c r="Q144" s="15" t="s">
        <v>306</v>
      </c>
      <c r="R144" s="15" t="s">
        <v>205</v>
      </c>
      <c r="S144" s="26" t="s">
        <v>100</v>
      </c>
      <c r="T144" s="16" t="s">
        <v>130</v>
      </c>
      <c r="U144" s="15" t="s">
        <v>53</v>
      </c>
      <c r="V144" s="15">
        <v>170</v>
      </c>
      <c r="W144" s="15" t="s">
        <v>185</v>
      </c>
      <c r="X144" s="17">
        <f t="shared" si="3"/>
        <v>170</v>
      </c>
      <c r="Y144" s="18">
        <v>1760</v>
      </c>
      <c r="Z144" s="18" t="s">
        <v>131</v>
      </c>
      <c r="AA144" s="19"/>
      <c r="AB144" s="15">
        <v>1</v>
      </c>
      <c r="AC144" s="15" t="s">
        <v>63</v>
      </c>
      <c r="AD144" s="16" t="s">
        <v>59</v>
      </c>
      <c r="AE144" s="16"/>
      <c r="AF144" s="16" t="str" cm="1">
        <f t="array" ref="AF144">_xlfn.IFS(ISTEXT(#REF!),#REF!,ISTEXT(#REF!),#REF!, TRUE, AG144)</f>
        <v>FLORIDA POWER &amp; LIGHT</v>
      </c>
      <c r="AG144" s="16" t="s">
        <v>929</v>
      </c>
      <c r="AH144" s="20">
        <v>4</v>
      </c>
      <c r="AI144" s="15" t="s">
        <v>188</v>
      </c>
      <c r="AJ144" s="18" t="s">
        <v>930</v>
      </c>
      <c r="AK144" s="16" t="s">
        <v>931</v>
      </c>
      <c r="AL144" s="15" t="s">
        <v>932</v>
      </c>
      <c r="AM144" s="20" t="s">
        <v>933</v>
      </c>
      <c r="AN144" s="18">
        <v>-81.783372455000006</v>
      </c>
      <c r="AO144" s="18">
        <v>26.698135565299999</v>
      </c>
      <c r="AP144" s="21" t="s">
        <v>139</v>
      </c>
    </row>
    <row r="145" spans="1:42" x14ac:dyDescent="0.25">
      <c r="A145" s="15">
        <v>83</v>
      </c>
      <c r="B145" s="15">
        <v>144</v>
      </c>
      <c r="C145" s="23" t="s">
        <v>924</v>
      </c>
      <c r="D145" s="15" t="s">
        <v>959</v>
      </c>
      <c r="E145" s="187">
        <v>612</v>
      </c>
      <c r="F145" s="190" t="s">
        <v>960</v>
      </c>
      <c r="G145" s="16" t="s">
        <v>961</v>
      </c>
      <c r="H145" s="15" t="s">
        <v>962</v>
      </c>
      <c r="I145" s="16" t="s">
        <v>954</v>
      </c>
      <c r="J145" s="16" t="s">
        <v>53</v>
      </c>
      <c r="K145" s="16" t="s">
        <v>81</v>
      </c>
      <c r="L145" s="15">
        <v>20100201</v>
      </c>
      <c r="M145" s="16" t="s">
        <v>215</v>
      </c>
      <c r="N145" s="15" t="s">
        <v>109</v>
      </c>
      <c r="O145" s="15" t="s">
        <v>53</v>
      </c>
      <c r="P145" s="15" t="s">
        <v>110</v>
      </c>
      <c r="Q145" s="15" t="s">
        <v>306</v>
      </c>
      <c r="R145" s="15" t="s">
        <v>205</v>
      </c>
      <c r="S145" s="26" t="s">
        <v>100</v>
      </c>
      <c r="T145" s="16" t="s">
        <v>130</v>
      </c>
      <c r="U145" s="15" t="s">
        <v>53</v>
      </c>
      <c r="V145" s="15">
        <v>170</v>
      </c>
      <c r="W145" s="15" t="s">
        <v>185</v>
      </c>
      <c r="X145" s="17">
        <f t="shared" si="3"/>
        <v>170</v>
      </c>
      <c r="Y145" s="18">
        <v>1760</v>
      </c>
      <c r="Z145" s="18" t="s">
        <v>131</v>
      </c>
      <c r="AA145" s="19"/>
      <c r="AB145" s="15">
        <v>1</v>
      </c>
      <c r="AC145" s="15" t="s">
        <v>63</v>
      </c>
      <c r="AD145" s="16" t="s">
        <v>59</v>
      </c>
      <c r="AE145" s="16"/>
      <c r="AF145" s="16" t="str" cm="1">
        <f t="array" ref="AF145">_xlfn.IFS(ISTEXT(#REF!),#REF!,ISTEXT(#REF!),#REF!, TRUE, AG145)</f>
        <v>FLORIDA POWER &amp; LIGHT</v>
      </c>
      <c r="AG145" s="16" t="s">
        <v>929</v>
      </c>
      <c r="AH145" s="20">
        <v>4</v>
      </c>
      <c r="AI145" s="15" t="s">
        <v>188</v>
      </c>
      <c r="AJ145" s="18" t="s">
        <v>930</v>
      </c>
      <c r="AK145" s="16" t="s">
        <v>931</v>
      </c>
      <c r="AL145" s="15" t="s">
        <v>932</v>
      </c>
      <c r="AM145" s="20" t="s">
        <v>933</v>
      </c>
      <c r="AN145" s="18">
        <v>-81.783785515199995</v>
      </c>
      <c r="AO145" s="18">
        <v>26.697986997800001</v>
      </c>
      <c r="AP145" s="21" t="s">
        <v>139</v>
      </c>
    </row>
    <row r="146" spans="1:42" x14ac:dyDescent="0.25">
      <c r="A146" s="15">
        <v>83</v>
      </c>
      <c r="B146" s="15">
        <v>145</v>
      </c>
      <c r="C146" s="23" t="s">
        <v>924</v>
      </c>
      <c r="D146" s="15" t="s">
        <v>963</v>
      </c>
      <c r="E146" s="187">
        <v>612</v>
      </c>
      <c r="F146" s="190" t="s">
        <v>964</v>
      </c>
      <c r="G146" s="16" t="s">
        <v>965</v>
      </c>
      <c r="H146" s="15" t="s">
        <v>966</v>
      </c>
      <c r="I146" s="16" t="s">
        <v>954</v>
      </c>
      <c r="J146" s="16" t="s">
        <v>53</v>
      </c>
      <c r="K146" s="16" t="s">
        <v>81</v>
      </c>
      <c r="L146" s="15">
        <v>20100201</v>
      </c>
      <c r="M146" s="16" t="s">
        <v>215</v>
      </c>
      <c r="N146" s="15" t="s">
        <v>109</v>
      </c>
      <c r="O146" s="15" t="s">
        <v>53</v>
      </c>
      <c r="P146" s="15" t="s">
        <v>110</v>
      </c>
      <c r="Q146" s="15" t="s">
        <v>306</v>
      </c>
      <c r="R146" s="15" t="s">
        <v>205</v>
      </c>
      <c r="S146" s="26" t="s">
        <v>100</v>
      </c>
      <c r="T146" s="16" t="s">
        <v>130</v>
      </c>
      <c r="U146" s="15" t="s">
        <v>53</v>
      </c>
      <c r="V146" s="15">
        <v>170</v>
      </c>
      <c r="W146" s="15" t="s">
        <v>185</v>
      </c>
      <c r="X146" s="17">
        <f t="shared" si="3"/>
        <v>170</v>
      </c>
      <c r="Y146" s="18">
        <v>1760</v>
      </c>
      <c r="Z146" s="18" t="s">
        <v>131</v>
      </c>
      <c r="AA146" s="19"/>
      <c r="AB146" s="15">
        <v>1</v>
      </c>
      <c r="AC146" s="15" t="s">
        <v>63</v>
      </c>
      <c r="AD146" s="16" t="s">
        <v>59</v>
      </c>
      <c r="AE146" s="16"/>
      <c r="AF146" s="16" t="str" cm="1">
        <f t="array" ref="AF146">_xlfn.IFS(ISTEXT(#REF!),#REF!,ISTEXT(#REF!),#REF!, TRUE, AG146)</f>
        <v>FLORIDA POWER &amp; LIGHT</v>
      </c>
      <c r="AG146" s="16" t="s">
        <v>929</v>
      </c>
      <c r="AH146" s="20">
        <v>4</v>
      </c>
      <c r="AI146" s="15" t="s">
        <v>188</v>
      </c>
      <c r="AJ146" s="18" t="s">
        <v>930</v>
      </c>
      <c r="AK146" s="16" t="s">
        <v>931</v>
      </c>
      <c r="AL146" s="15" t="s">
        <v>932</v>
      </c>
      <c r="AM146" s="20" t="s">
        <v>933</v>
      </c>
      <c r="AN146" s="18">
        <v>-81.782927208299995</v>
      </c>
      <c r="AO146" s="18">
        <v>26.6982937175</v>
      </c>
      <c r="AP146" s="21" t="s">
        <v>139</v>
      </c>
    </row>
    <row r="147" spans="1:42" x14ac:dyDescent="0.25">
      <c r="A147" s="15">
        <v>83</v>
      </c>
      <c r="B147" s="15">
        <v>146</v>
      </c>
      <c r="C147" s="23" t="s">
        <v>924</v>
      </c>
      <c r="D147" s="15" t="s">
        <v>967</v>
      </c>
      <c r="E147" s="187">
        <v>612</v>
      </c>
      <c r="F147" s="190" t="s">
        <v>968</v>
      </c>
      <c r="G147" s="16" t="s">
        <v>969</v>
      </c>
      <c r="H147" s="15" t="s">
        <v>970</v>
      </c>
      <c r="I147" s="16" t="s">
        <v>954</v>
      </c>
      <c r="J147" s="16" t="s">
        <v>53</v>
      </c>
      <c r="K147" s="16" t="s">
        <v>81</v>
      </c>
      <c r="L147" s="15">
        <v>20100201</v>
      </c>
      <c r="M147" s="16" t="s">
        <v>215</v>
      </c>
      <c r="N147" s="15" t="s">
        <v>109</v>
      </c>
      <c r="O147" s="15" t="s">
        <v>53</v>
      </c>
      <c r="P147" s="15" t="s">
        <v>110</v>
      </c>
      <c r="Q147" s="15" t="s">
        <v>306</v>
      </c>
      <c r="R147" s="15" t="s">
        <v>205</v>
      </c>
      <c r="S147" s="26" t="s">
        <v>100</v>
      </c>
      <c r="T147" s="16" t="s">
        <v>130</v>
      </c>
      <c r="U147" s="15" t="s">
        <v>53</v>
      </c>
      <c r="V147" s="15">
        <v>170</v>
      </c>
      <c r="W147" s="15" t="s">
        <v>185</v>
      </c>
      <c r="X147" s="17">
        <f t="shared" si="3"/>
        <v>170</v>
      </c>
      <c r="Y147" s="18">
        <v>1760</v>
      </c>
      <c r="Z147" s="18" t="s">
        <v>131</v>
      </c>
      <c r="AA147" s="19"/>
      <c r="AB147" s="15">
        <v>1</v>
      </c>
      <c r="AC147" s="15" t="s">
        <v>63</v>
      </c>
      <c r="AD147" s="16" t="s">
        <v>59</v>
      </c>
      <c r="AE147" s="16"/>
      <c r="AF147" s="16" t="str" cm="1">
        <f t="array" ref="AF147">_xlfn.IFS(ISTEXT(#REF!),#REF!,ISTEXT(#REF!),#REF!, TRUE, AG147)</f>
        <v>FLORIDA POWER &amp; LIGHT</v>
      </c>
      <c r="AG147" s="16" t="s">
        <v>929</v>
      </c>
      <c r="AH147" s="20">
        <v>4</v>
      </c>
      <c r="AI147" s="15" t="s">
        <v>188</v>
      </c>
      <c r="AJ147" s="18" t="s">
        <v>930</v>
      </c>
      <c r="AK147" s="16" t="s">
        <v>931</v>
      </c>
      <c r="AL147" s="15" t="s">
        <v>932</v>
      </c>
      <c r="AM147" s="20" t="s">
        <v>933</v>
      </c>
      <c r="AN147" s="18">
        <v>-81.781618290300003</v>
      </c>
      <c r="AO147" s="18">
        <v>26.698782550400001</v>
      </c>
      <c r="AP147" s="21" t="s">
        <v>139</v>
      </c>
    </row>
    <row r="148" spans="1:42" x14ac:dyDescent="0.25">
      <c r="A148" s="15">
        <v>83</v>
      </c>
      <c r="B148" s="15">
        <v>147</v>
      </c>
      <c r="C148" s="23" t="s">
        <v>924</v>
      </c>
      <c r="D148" s="15" t="s">
        <v>971</v>
      </c>
      <c r="E148" s="187">
        <v>612</v>
      </c>
      <c r="F148" s="190" t="s">
        <v>972</v>
      </c>
      <c r="G148" s="16" t="s">
        <v>973</v>
      </c>
      <c r="H148" s="15" t="s">
        <v>974</v>
      </c>
      <c r="I148" s="16" t="s">
        <v>954</v>
      </c>
      <c r="J148" s="16" t="s">
        <v>53</v>
      </c>
      <c r="K148" s="16" t="s">
        <v>81</v>
      </c>
      <c r="L148" s="15">
        <v>20100201</v>
      </c>
      <c r="M148" s="16" t="s">
        <v>215</v>
      </c>
      <c r="N148" s="15" t="s">
        <v>109</v>
      </c>
      <c r="O148" s="15" t="s">
        <v>53</v>
      </c>
      <c r="P148" s="15" t="s">
        <v>110</v>
      </c>
      <c r="Q148" s="15" t="s">
        <v>306</v>
      </c>
      <c r="R148" s="15" t="s">
        <v>205</v>
      </c>
      <c r="S148" s="26" t="s">
        <v>100</v>
      </c>
      <c r="T148" s="16" t="s">
        <v>130</v>
      </c>
      <c r="U148" s="15" t="s">
        <v>53</v>
      </c>
      <c r="V148" s="15">
        <v>170</v>
      </c>
      <c r="W148" s="15" t="s">
        <v>185</v>
      </c>
      <c r="X148" s="17">
        <f t="shared" si="3"/>
        <v>170</v>
      </c>
      <c r="Y148" s="18">
        <v>1760</v>
      </c>
      <c r="Z148" s="18" t="s">
        <v>131</v>
      </c>
      <c r="AA148" s="19"/>
      <c r="AB148" s="15">
        <v>1</v>
      </c>
      <c r="AC148" s="15" t="s">
        <v>63</v>
      </c>
      <c r="AD148" s="16" t="s">
        <v>59</v>
      </c>
      <c r="AE148" s="16"/>
      <c r="AF148" s="16" t="str" cm="1">
        <f t="array" ref="AF148">_xlfn.IFS(ISTEXT(#REF!),#REF!,ISTEXT(#REF!),#REF!, TRUE, AG148)</f>
        <v>FLORIDA POWER &amp; LIGHT</v>
      </c>
      <c r="AG148" s="16" t="s">
        <v>929</v>
      </c>
      <c r="AH148" s="20">
        <v>4</v>
      </c>
      <c r="AI148" s="15" t="s">
        <v>188</v>
      </c>
      <c r="AJ148" s="18" t="s">
        <v>930</v>
      </c>
      <c r="AK148" s="16" t="s">
        <v>931</v>
      </c>
      <c r="AL148" s="15" t="s">
        <v>932</v>
      </c>
      <c r="AM148" s="20" t="s">
        <v>933</v>
      </c>
      <c r="AN148" s="18">
        <v>-81.782508783699996</v>
      </c>
      <c r="AO148" s="18">
        <v>26.698447077099999</v>
      </c>
      <c r="AP148" s="21" t="s">
        <v>139</v>
      </c>
    </row>
    <row r="149" spans="1:42" x14ac:dyDescent="0.25">
      <c r="A149" s="15">
        <v>83</v>
      </c>
      <c r="B149" s="15">
        <v>148</v>
      </c>
      <c r="C149" s="23" t="s">
        <v>924</v>
      </c>
      <c r="D149" s="15" t="s">
        <v>975</v>
      </c>
      <c r="E149" s="187">
        <v>612</v>
      </c>
      <c r="F149" s="190" t="s">
        <v>976</v>
      </c>
      <c r="G149" s="16" t="s">
        <v>977</v>
      </c>
      <c r="H149" s="15" t="s">
        <v>978</v>
      </c>
      <c r="I149" s="16" t="s">
        <v>979</v>
      </c>
      <c r="J149" s="16" t="s">
        <v>53</v>
      </c>
      <c r="K149" s="16" t="s">
        <v>81</v>
      </c>
      <c r="L149" s="15" t="s">
        <v>180</v>
      </c>
      <c r="M149" s="16" t="s">
        <v>181</v>
      </c>
      <c r="N149" s="15" t="s">
        <v>182</v>
      </c>
      <c r="O149" s="15" t="s">
        <v>100</v>
      </c>
      <c r="P149" s="15" t="s">
        <v>110</v>
      </c>
      <c r="Q149" s="15" t="s">
        <v>306</v>
      </c>
      <c r="R149" s="15" t="s">
        <v>124</v>
      </c>
      <c r="S149" s="26" t="s">
        <v>100</v>
      </c>
      <c r="T149" s="16" t="s">
        <v>944</v>
      </c>
      <c r="U149" s="15" t="s">
        <v>53</v>
      </c>
      <c r="V149" s="15">
        <v>170</v>
      </c>
      <c r="W149" s="15" t="s">
        <v>185</v>
      </c>
      <c r="X149" s="17">
        <f t="shared" si="3"/>
        <v>170</v>
      </c>
      <c r="Y149" s="18">
        <v>1600</v>
      </c>
      <c r="Z149" s="18" t="s">
        <v>131</v>
      </c>
      <c r="AA149" s="24"/>
      <c r="AB149" s="15">
        <v>1</v>
      </c>
      <c r="AC149" s="15" t="s">
        <v>63</v>
      </c>
      <c r="AD149" s="16" t="s">
        <v>980</v>
      </c>
      <c r="AE149" s="16"/>
      <c r="AF149" s="16" t="str" cm="1">
        <f t="array" ref="AF149">_xlfn.IFS(ISTEXT(#REF!),#REF!,ISTEXT(#REF!),#REF!, TRUE, AG149)</f>
        <v>FLORIDA POWER &amp; LIGHT</v>
      </c>
      <c r="AG149" s="16" t="s">
        <v>929</v>
      </c>
      <c r="AH149" s="20">
        <v>4</v>
      </c>
      <c r="AI149" s="15" t="s">
        <v>188</v>
      </c>
      <c r="AJ149" s="18" t="s">
        <v>930</v>
      </c>
      <c r="AK149" s="16" t="s">
        <v>931</v>
      </c>
      <c r="AL149" s="15" t="s">
        <v>932</v>
      </c>
      <c r="AM149" s="20" t="s">
        <v>933</v>
      </c>
      <c r="AN149" s="18">
        <v>-81.785130917999993</v>
      </c>
      <c r="AO149" s="18">
        <v>26.696244795799998</v>
      </c>
      <c r="AP149" s="21" t="s">
        <v>208</v>
      </c>
    </row>
    <row r="150" spans="1:42" x14ac:dyDescent="0.25">
      <c r="A150" s="15">
        <v>83</v>
      </c>
      <c r="B150" s="15">
        <v>149</v>
      </c>
      <c r="C150" s="23" t="s">
        <v>924</v>
      </c>
      <c r="D150" s="15" t="s">
        <v>981</v>
      </c>
      <c r="E150" s="187">
        <v>612</v>
      </c>
      <c r="F150" s="190" t="s">
        <v>982</v>
      </c>
      <c r="G150" s="16" t="s">
        <v>983</v>
      </c>
      <c r="H150" s="15" t="s">
        <v>984</v>
      </c>
      <c r="I150" s="16" t="s">
        <v>979</v>
      </c>
      <c r="J150" s="16" t="s">
        <v>53</v>
      </c>
      <c r="K150" s="16" t="s">
        <v>81</v>
      </c>
      <c r="L150" s="15" t="s">
        <v>180</v>
      </c>
      <c r="M150" s="16" t="s">
        <v>181</v>
      </c>
      <c r="N150" s="15" t="s">
        <v>182</v>
      </c>
      <c r="O150" s="15" t="s">
        <v>100</v>
      </c>
      <c r="P150" s="15" t="s">
        <v>110</v>
      </c>
      <c r="Q150" s="15" t="s">
        <v>306</v>
      </c>
      <c r="R150" s="15" t="s">
        <v>124</v>
      </c>
      <c r="S150" s="26" t="s">
        <v>100</v>
      </c>
      <c r="T150" s="16" t="s">
        <v>944</v>
      </c>
      <c r="U150" s="15" t="s">
        <v>53</v>
      </c>
      <c r="V150" s="15">
        <v>170</v>
      </c>
      <c r="W150" s="15" t="s">
        <v>185</v>
      </c>
      <c r="X150" s="17">
        <f t="shared" si="3"/>
        <v>170</v>
      </c>
      <c r="Y150" s="18">
        <v>1600</v>
      </c>
      <c r="Z150" s="18" t="s">
        <v>131</v>
      </c>
      <c r="AA150" s="24"/>
      <c r="AB150" s="15">
        <v>1</v>
      </c>
      <c r="AC150" s="15" t="s">
        <v>63</v>
      </c>
      <c r="AD150" s="16" t="s">
        <v>985</v>
      </c>
      <c r="AE150" s="16"/>
      <c r="AF150" s="16" t="str" cm="1">
        <f t="array" ref="AF150">_xlfn.IFS(ISTEXT(#REF!),#REF!,ISTEXT(#REF!),#REF!, TRUE, AG150)</f>
        <v>FLORIDA POWER &amp; LIGHT</v>
      </c>
      <c r="AG150" s="16" t="s">
        <v>929</v>
      </c>
      <c r="AH150" s="20">
        <v>4</v>
      </c>
      <c r="AI150" s="15" t="s">
        <v>188</v>
      </c>
      <c r="AJ150" s="18" t="s">
        <v>930</v>
      </c>
      <c r="AK150" s="16" t="s">
        <v>931</v>
      </c>
      <c r="AL150" s="15" t="s">
        <v>932</v>
      </c>
      <c r="AM150" s="20" t="s">
        <v>933</v>
      </c>
      <c r="AN150" s="18">
        <v>-81.784959256600004</v>
      </c>
      <c r="AO150" s="18">
        <v>26.6958326335</v>
      </c>
      <c r="AP150" s="21" t="s">
        <v>208</v>
      </c>
    </row>
    <row r="151" spans="1:42" x14ac:dyDescent="0.25">
      <c r="A151" s="15">
        <v>85</v>
      </c>
      <c r="B151" s="15">
        <v>150</v>
      </c>
      <c r="C151" s="23" t="s">
        <v>986</v>
      </c>
      <c r="D151" s="15" t="s">
        <v>987</v>
      </c>
      <c r="E151" s="187"/>
      <c r="F151" s="180"/>
      <c r="G151" s="16" t="s">
        <v>988</v>
      </c>
      <c r="H151" s="15" t="s">
        <v>989</v>
      </c>
      <c r="I151" s="16" t="s">
        <v>59</v>
      </c>
      <c r="J151" s="16" t="s">
        <v>53</v>
      </c>
      <c r="K151" s="16" t="s">
        <v>151</v>
      </c>
      <c r="L151" s="15">
        <v>20200203</v>
      </c>
      <c r="M151" s="16" t="s">
        <v>369</v>
      </c>
      <c r="N151" s="15" t="s">
        <v>109</v>
      </c>
      <c r="O151" s="15" t="s">
        <v>53</v>
      </c>
      <c r="P151" s="15" t="s">
        <v>59</v>
      </c>
      <c r="Q151" s="15" t="s">
        <v>59</v>
      </c>
      <c r="R151" s="15" t="s">
        <v>59</v>
      </c>
      <c r="S151" s="15"/>
      <c r="T151" s="16" t="s">
        <v>59</v>
      </c>
      <c r="U151" s="15"/>
      <c r="V151" s="15"/>
      <c r="W151" s="15" t="s">
        <v>59</v>
      </c>
      <c r="X151" s="17">
        <f>Y151*Sheet1!$B$4*Sheet1!$B$3</f>
        <v>3.7337117999999996</v>
      </c>
      <c r="Y151" s="18">
        <v>36.4</v>
      </c>
      <c r="Z151" s="18" t="s">
        <v>131</v>
      </c>
      <c r="AA151" s="19"/>
      <c r="AB151" s="15">
        <v>1</v>
      </c>
      <c r="AC151" s="15" t="s">
        <v>63</v>
      </c>
      <c r="AD151" s="16" t="s">
        <v>153</v>
      </c>
      <c r="AE151" s="16"/>
      <c r="AF151" s="16" t="str" cm="1">
        <f t="array" ref="AF151">_xlfn.IFS(ISTEXT(#REF!),#REF!,ISTEXT(#REF!),#REF!, TRUE, AG151)</f>
        <v>FULLERTON GAS PLANT</v>
      </c>
      <c r="AG151" s="16" t="s">
        <v>990</v>
      </c>
      <c r="AH151" s="20">
        <v>6</v>
      </c>
      <c r="AI151" s="15" t="s">
        <v>155</v>
      </c>
      <c r="AJ151" s="18" t="s">
        <v>991</v>
      </c>
      <c r="AK151" s="16" t="s">
        <v>992</v>
      </c>
      <c r="AL151" s="15" t="s">
        <v>993</v>
      </c>
      <c r="AM151" s="20" t="s">
        <v>994</v>
      </c>
      <c r="AN151" s="18">
        <v>-102.80669302699999</v>
      </c>
      <c r="AO151" s="18">
        <v>32.428587620099997</v>
      </c>
      <c r="AP151" s="21" t="s">
        <v>119</v>
      </c>
    </row>
    <row r="152" spans="1:42" x14ac:dyDescent="0.25">
      <c r="A152" s="15">
        <v>85</v>
      </c>
      <c r="B152" s="15">
        <v>151</v>
      </c>
      <c r="C152" s="23" t="s">
        <v>986</v>
      </c>
      <c r="D152" s="15" t="s">
        <v>995</v>
      </c>
      <c r="E152" s="187"/>
      <c r="F152" s="180"/>
      <c r="G152" s="16" t="s">
        <v>996</v>
      </c>
      <c r="H152" s="15" t="s">
        <v>997</v>
      </c>
      <c r="I152" s="16" t="s">
        <v>59</v>
      </c>
      <c r="J152" s="16" t="s">
        <v>53</v>
      </c>
      <c r="K152" s="16" t="s">
        <v>151</v>
      </c>
      <c r="L152" s="15">
        <v>20200203</v>
      </c>
      <c r="M152" s="16" t="s">
        <v>369</v>
      </c>
      <c r="N152" s="15" t="s">
        <v>109</v>
      </c>
      <c r="O152" s="15" t="s">
        <v>53</v>
      </c>
      <c r="P152" s="15" t="s">
        <v>59</v>
      </c>
      <c r="Q152" s="15" t="s">
        <v>59</v>
      </c>
      <c r="R152" s="15" t="s">
        <v>59</v>
      </c>
      <c r="S152" s="15"/>
      <c r="T152" s="16" t="s">
        <v>59</v>
      </c>
      <c r="U152" s="15"/>
      <c r="V152" s="15"/>
      <c r="W152" s="15" t="s">
        <v>59</v>
      </c>
      <c r="X152" s="17">
        <f>Y152*Sheet1!$B$4*Sheet1!$B$3</f>
        <v>3.7337117999999996</v>
      </c>
      <c r="Y152" s="18">
        <v>36.4</v>
      </c>
      <c r="Z152" s="18" t="s">
        <v>131</v>
      </c>
      <c r="AA152" s="19"/>
      <c r="AB152" s="15">
        <v>1</v>
      </c>
      <c r="AC152" s="15" t="s">
        <v>63</v>
      </c>
      <c r="AD152" s="16" t="s">
        <v>153</v>
      </c>
      <c r="AE152" s="16"/>
      <c r="AF152" s="16" t="str" cm="1">
        <f t="array" ref="AF152">_xlfn.IFS(ISTEXT(#REF!),#REF!,ISTEXT(#REF!),#REF!, TRUE, AG152)</f>
        <v>FULLERTON GAS PLANT</v>
      </c>
      <c r="AG152" s="16" t="s">
        <v>990</v>
      </c>
      <c r="AH152" s="20">
        <v>6</v>
      </c>
      <c r="AI152" s="15" t="s">
        <v>155</v>
      </c>
      <c r="AJ152" s="18" t="s">
        <v>991</v>
      </c>
      <c r="AK152" s="16" t="s">
        <v>992</v>
      </c>
      <c r="AL152" s="15" t="s">
        <v>993</v>
      </c>
      <c r="AM152" s="20" t="s">
        <v>994</v>
      </c>
      <c r="AN152" s="18">
        <v>-102.806859324</v>
      </c>
      <c r="AO152" s="18">
        <v>32.428549132999997</v>
      </c>
      <c r="AP152" s="21" t="s">
        <v>119</v>
      </c>
    </row>
    <row r="153" spans="1:42" x14ac:dyDescent="0.25">
      <c r="A153" s="15">
        <v>87</v>
      </c>
      <c r="B153" s="15">
        <v>152</v>
      </c>
      <c r="C153" s="23" t="s">
        <v>998</v>
      </c>
      <c r="D153" s="15" t="s">
        <v>999</v>
      </c>
      <c r="E153" s="187"/>
      <c r="F153" s="180"/>
      <c r="G153" s="16" t="s">
        <v>1000</v>
      </c>
      <c r="H153" s="15" t="s">
        <v>1001</v>
      </c>
      <c r="I153" s="16" t="s">
        <v>1002</v>
      </c>
      <c r="J153" s="16" t="s">
        <v>53</v>
      </c>
      <c r="K153" s="16" t="s">
        <v>151</v>
      </c>
      <c r="L153" s="15">
        <v>20200201</v>
      </c>
      <c r="M153" s="16" t="s">
        <v>108</v>
      </c>
      <c r="N153" s="15" t="s">
        <v>109</v>
      </c>
      <c r="O153" s="15" t="s">
        <v>53</v>
      </c>
      <c r="P153" s="15" t="s">
        <v>110</v>
      </c>
      <c r="Q153" s="15" t="s">
        <v>1003</v>
      </c>
      <c r="R153" s="15" t="s">
        <v>59</v>
      </c>
      <c r="S153" s="15"/>
      <c r="T153" s="16" t="s">
        <v>59</v>
      </c>
      <c r="U153" s="15"/>
      <c r="V153" s="15"/>
      <c r="W153" s="15" t="s">
        <v>59</v>
      </c>
      <c r="X153" s="17">
        <f>Y153*Sheet1!$B$4*Sheet1!$B$3</f>
        <v>15.899047499999998</v>
      </c>
      <c r="Y153" s="18">
        <v>155</v>
      </c>
      <c r="Z153" s="18" t="s">
        <v>131</v>
      </c>
      <c r="AA153" s="19"/>
      <c r="AB153" s="15">
        <v>1</v>
      </c>
      <c r="AC153" s="15" t="s">
        <v>63</v>
      </c>
      <c r="AD153" s="16" t="s">
        <v>153</v>
      </c>
      <c r="AE153" s="16"/>
      <c r="AF153" s="16" t="str" cm="1">
        <f t="array" ref="AF153">_xlfn.IFS(ISTEXT(#REF!),#REF!,ISTEXT(#REF!),#REF!, TRUE, AG153)</f>
        <v>General Electric Aviation, Evendale Plant (1431150060)</v>
      </c>
      <c r="AG153" s="16" t="s">
        <v>1004</v>
      </c>
      <c r="AH153" s="20">
        <v>5</v>
      </c>
      <c r="AI153" s="15" t="s">
        <v>627</v>
      </c>
      <c r="AJ153" s="18" t="s">
        <v>1005</v>
      </c>
      <c r="AK153" s="16" t="s">
        <v>1006</v>
      </c>
      <c r="AL153" s="15" t="s">
        <v>1007</v>
      </c>
      <c r="AM153" s="20" t="s">
        <v>1008</v>
      </c>
      <c r="AN153" s="18">
        <v>-84.445196516099998</v>
      </c>
      <c r="AO153" s="18">
        <v>39.241923583099997</v>
      </c>
      <c r="AP153" s="21" t="s">
        <v>119</v>
      </c>
    </row>
    <row r="154" spans="1:42" x14ac:dyDescent="0.25">
      <c r="A154" s="15">
        <v>87</v>
      </c>
      <c r="B154" s="15">
        <v>153</v>
      </c>
      <c r="C154" s="23" t="s">
        <v>998</v>
      </c>
      <c r="D154" s="15" t="s">
        <v>1009</v>
      </c>
      <c r="E154" s="187"/>
      <c r="F154" s="180"/>
      <c r="G154" s="16" t="s">
        <v>1010</v>
      </c>
      <c r="H154" s="15" t="s">
        <v>1011</v>
      </c>
      <c r="I154" s="16" t="s">
        <v>1012</v>
      </c>
      <c r="J154" s="16" t="s">
        <v>53</v>
      </c>
      <c r="K154" s="16" t="s">
        <v>151</v>
      </c>
      <c r="L154" s="15">
        <v>20200201</v>
      </c>
      <c r="M154" s="16" t="s">
        <v>108</v>
      </c>
      <c r="N154" s="15" t="s">
        <v>109</v>
      </c>
      <c r="O154" s="15" t="s">
        <v>53</v>
      </c>
      <c r="P154" s="15" t="s">
        <v>110</v>
      </c>
      <c r="Q154" s="15" t="s">
        <v>1003</v>
      </c>
      <c r="R154" s="15" t="s">
        <v>59</v>
      </c>
      <c r="S154" s="15"/>
      <c r="T154" s="16" t="s">
        <v>59</v>
      </c>
      <c r="U154" s="15"/>
      <c r="V154" s="15"/>
      <c r="W154" s="15" t="s">
        <v>59</v>
      </c>
      <c r="X154" s="17">
        <f>Y154*Sheet1!$B$4*Sheet1!$B$3</f>
        <v>15.899047499999998</v>
      </c>
      <c r="Y154" s="18">
        <v>155</v>
      </c>
      <c r="Z154" s="18" t="s">
        <v>131</v>
      </c>
      <c r="AA154" s="19"/>
      <c r="AB154" s="15">
        <v>1</v>
      </c>
      <c r="AC154" s="15" t="s">
        <v>63</v>
      </c>
      <c r="AD154" s="16" t="s">
        <v>153</v>
      </c>
      <c r="AE154" s="16"/>
      <c r="AF154" s="16" t="str" cm="1">
        <f t="array" ref="AF154">_xlfn.IFS(ISTEXT(#REF!),#REF!,ISTEXT(#REF!),#REF!, TRUE, AG154)</f>
        <v>General Electric Aviation, Evendale Plant (1431150060)</v>
      </c>
      <c r="AG154" s="16" t="s">
        <v>1004</v>
      </c>
      <c r="AH154" s="20">
        <v>5</v>
      </c>
      <c r="AI154" s="15" t="s">
        <v>627</v>
      </c>
      <c r="AJ154" s="18" t="s">
        <v>1005</v>
      </c>
      <c r="AK154" s="16" t="s">
        <v>1006</v>
      </c>
      <c r="AL154" s="15" t="s">
        <v>1007</v>
      </c>
      <c r="AM154" s="20" t="s">
        <v>1008</v>
      </c>
      <c r="AN154" s="18">
        <v>-84.445132550099999</v>
      </c>
      <c r="AO154" s="18">
        <v>39.241607829400003</v>
      </c>
      <c r="AP154" s="21" t="s">
        <v>119</v>
      </c>
    </row>
    <row r="155" spans="1:42" x14ac:dyDescent="0.25">
      <c r="A155" s="15">
        <v>87</v>
      </c>
      <c r="B155" s="15">
        <v>154</v>
      </c>
      <c r="C155" s="23" t="s">
        <v>998</v>
      </c>
      <c r="D155" s="15" t="s">
        <v>1013</v>
      </c>
      <c r="E155" s="187"/>
      <c r="F155" s="180"/>
      <c r="G155" s="16" t="s">
        <v>1014</v>
      </c>
      <c r="H155" s="15" t="s">
        <v>1015</v>
      </c>
      <c r="I155" s="16" t="s">
        <v>1016</v>
      </c>
      <c r="J155" s="16" t="s">
        <v>53</v>
      </c>
      <c r="K155" s="16" t="s">
        <v>151</v>
      </c>
      <c r="L155" s="15">
        <v>20200201</v>
      </c>
      <c r="M155" s="16" t="s">
        <v>108</v>
      </c>
      <c r="N155" s="15" t="s">
        <v>109</v>
      </c>
      <c r="O155" s="15" t="s">
        <v>53</v>
      </c>
      <c r="P155" s="15" t="s">
        <v>110</v>
      </c>
      <c r="Q155" s="15" t="s">
        <v>1003</v>
      </c>
      <c r="R155" s="15" t="s">
        <v>59</v>
      </c>
      <c r="S155" s="15"/>
      <c r="T155" s="16" t="s">
        <v>59</v>
      </c>
      <c r="U155" s="15"/>
      <c r="V155" s="15"/>
      <c r="W155" s="15" t="s">
        <v>59</v>
      </c>
      <c r="X155" s="17">
        <f>Y155*Sheet1!$B$4*Sheet1!$B$3</f>
        <v>15.899047499999998</v>
      </c>
      <c r="Y155" s="18">
        <v>155</v>
      </c>
      <c r="Z155" s="18" t="s">
        <v>131</v>
      </c>
      <c r="AA155" s="19"/>
      <c r="AB155" s="15">
        <v>1</v>
      </c>
      <c r="AC155" s="15" t="s">
        <v>63</v>
      </c>
      <c r="AD155" s="16" t="s">
        <v>153</v>
      </c>
      <c r="AE155" s="16"/>
      <c r="AF155" s="16" t="str" cm="1">
        <f t="array" ref="AF155">_xlfn.IFS(ISTEXT(#REF!),#REF!,ISTEXT(#REF!),#REF!, TRUE, AG155)</f>
        <v>General Electric Aviation, Evendale Plant (1431150060)</v>
      </c>
      <c r="AG155" s="16" t="s">
        <v>1004</v>
      </c>
      <c r="AH155" s="20">
        <v>5</v>
      </c>
      <c r="AI155" s="15" t="s">
        <v>627</v>
      </c>
      <c r="AJ155" s="18" t="s">
        <v>1005</v>
      </c>
      <c r="AK155" s="16" t="s">
        <v>1006</v>
      </c>
      <c r="AL155" s="15" t="s">
        <v>1007</v>
      </c>
      <c r="AM155" s="20" t="s">
        <v>1008</v>
      </c>
      <c r="AN155" s="18">
        <v>-84.444832142699994</v>
      </c>
      <c r="AO155" s="18">
        <v>39.241840490199998</v>
      </c>
      <c r="AP155" s="21" t="s">
        <v>119</v>
      </c>
    </row>
    <row r="156" spans="1:42" x14ac:dyDescent="0.25">
      <c r="A156" s="15">
        <v>88</v>
      </c>
      <c r="B156" s="15">
        <v>155</v>
      </c>
      <c r="C156" s="23" t="s">
        <v>1017</v>
      </c>
      <c r="D156" s="15" t="s">
        <v>120</v>
      </c>
      <c r="E156" s="187"/>
      <c r="F156" s="180"/>
      <c r="G156" s="16" t="s">
        <v>1018</v>
      </c>
      <c r="H156" s="15" t="s">
        <v>120</v>
      </c>
      <c r="I156" s="16" t="s">
        <v>1018</v>
      </c>
      <c r="J156" s="16" t="s">
        <v>53</v>
      </c>
      <c r="K156" s="16" t="s">
        <v>151</v>
      </c>
      <c r="L156" s="15">
        <v>20200201</v>
      </c>
      <c r="M156" s="16" t="s">
        <v>108</v>
      </c>
      <c r="N156" s="15" t="s">
        <v>109</v>
      </c>
      <c r="O156" s="15" t="s">
        <v>53</v>
      </c>
      <c r="P156" s="15" t="s">
        <v>59</v>
      </c>
      <c r="Q156" s="15" t="s">
        <v>59</v>
      </c>
      <c r="R156" s="15" t="s">
        <v>59</v>
      </c>
      <c r="S156" s="15"/>
      <c r="T156" s="16" t="s">
        <v>59</v>
      </c>
      <c r="U156" s="15" t="s">
        <v>53</v>
      </c>
      <c r="V156" s="15"/>
      <c r="W156" s="15" t="s">
        <v>59</v>
      </c>
      <c r="X156" s="17"/>
      <c r="Y156" s="18"/>
      <c r="Z156" s="18"/>
      <c r="AA156" s="24">
        <v>42704</v>
      </c>
      <c r="AB156" s="15">
        <v>1</v>
      </c>
      <c r="AC156" s="15" t="s">
        <v>101</v>
      </c>
      <c r="AD156" s="16" t="s">
        <v>1019</v>
      </c>
      <c r="AE156" s="16"/>
      <c r="AF156" s="16" t="str" cm="1">
        <f t="array" ref="AF156">_xlfn.IFS(ISTEXT(#REF!),#REF!,ISTEXT(#REF!),#REF!, TRUE, AG156)</f>
        <v>Georgia-Pacific Wood Products LLC, Taylorsville</v>
      </c>
      <c r="AG156" s="16" t="s">
        <v>1020</v>
      </c>
      <c r="AH156" s="20" t="s">
        <v>459</v>
      </c>
      <c r="AI156" s="15" t="s">
        <v>373</v>
      </c>
      <c r="AJ156" s="18" t="s">
        <v>1021</v>
      </c>
      <c r="AK156" s="16" t="s">
        <v>1022</v>
      </c>
      <c r="AL156" s="15" t="s">
        <v>1023</v>
      </c>
      <c r="AM156" s="20" t="s">
        <v>1024</v>
      </c>
      <c r="AN156" s="18">
        <v>-89.465900000000005</v>
      </c>
      <c r="AO156" s="18">
        <v>31.838650000000001</v>
      </c>
      <c r="AP156" s="21" t="s">
        <v>119</v>
      </c>
    </row>
    <row r="157" spans="1:42" x14ac:dyDescent="0.25">
      <c r="A157" s="15">
        <v>89</v>
      </c>
      <c r="B157" s="15">
        <v>156</v>
      </c>
      <c r="C157" s="23" t="s">
        <v>1025</v>
      </c>
      <c r="D157" s="15" t="s">
        <v>1026</v>
      </c>
      <c r="E157" s="187"/>
      <c r="F157" s="180"/>
      <c r="G157" s="16" t="s">
        <v>926</v>
      </c>
      <c r="H157" s="15" t="s">
        <v>1027</v>
      </c>
      <c r="I157" s="16" t="s">
        <v>1028</v>
      </c>
      <c r="J157" s="16" t="s">
        <v>53</v>
      </c>
      <c r="K157" s="16" t="s">
        <v>151</v>
      </c>
      <c r="L157" s="15">
        <v>20200201</v>
      </c>
      <c r="M157" s="16" t="s">
        <v>108</v>
      </c>
      <c r="N157" s="15" t="s">
        <v>109</v>
      </c>
      <c r="O157" s="15" t="s">
        <v>53</v>
      </c>
      <c r="P157" s="15" t="s">
        <v>59</v>
      </c>
      <c r="Q157" s="15" t="s">
        <v>59</v>
      </c>
      <c r="R157" s="15" t="s">
        <v>59</v>
      </c>
      <c r="S157" s="15"/>
      <c r="T157" s="16" t="s">
        <v>59</v>
      </c>
      <c r="U157" s="15"/>
      <c r="V157" s="15">
        <v>23</v>
      </c>
      <c r="W157" s="15" t="s">
        <v>185</v>
      </c>
      <c r="X157" s="17">
        <f>V157</f>
        <v>23</v>
      </c>
      <c r="Y157" s="18">
        <v>290</v>
      </c>
      <c r="Z157" s="18" t="s">
        <v>131</v>
      </c>
      <c r="AA157" s="19"/>
      <c r="AB157" s="15">
        <v>1</v>
      </c>
      <c r="AC157" s="15" t="s">
        <v>112</v>
      </c>
      <c r="AD157" s="16" t="s">
        <v>59</v>
      </c>
      <c r="AE157" s="16"/>
      <c r="AF157" s="16" t="str" cm="1">
        <f t="array" ref="AF157">_xlfn.IFS(ISTEXT(#REF!),#REF!,ISTEXT(#REF!),#REF!, TRUE, AG157)</f>
        <v>Georgia-Pacific Consumer Products LP (Savannah River Mill)</v>
      </c>
      <c r="AG157" s="16" t="s">
        <v>1029</v>
      </c>
      <c r="AH157" s="20">
        <v>4</v>
      </c>
      <c r="AI157" s="15" t="s">
        <v>420</v>
      </c>
      <c r="AJ157" s="18" t="s">
        <v>1030</v>
      </c>
      <c r="AK157" s="16" t="s">
        <v>1031</v>
      </c>
      <c r="AL157" s="15" t="s">
        <v>1032</v>
      </c>
      <c r="AM157" s="20" t="s">
        <v>1033</v>
      </c>
      <c r="AN157" s="18">
        <v>-81.201503205099996</v>
      </c>
      <c r="AO157" s="18">
        <v>32.333106233099997</v>
      </c>
      <c r="AP157" s="21" t="s">
        <v>119</v>
      </c>
    </row>
    <row r="158" spans="1:42" x14ac:dyDescent="0.25">
      <c r="A158" s="15">
        <v>89</v>
      </c>
      <c r="B158" s="15">
        <v>157</v>
      </c>
      <c r="C158" s="23" t="s">
        <v>1025</v>
      </c>
      <c r="D158" s="15" t="s">
        <v>1034</v>
      </c>
      <c r="E158" s="187"/>
      <c r="F158" s="180"/>
      <c r="G158" s="16" t="s">
        <v>1035</v>
      </c>
      <c r="H158" s="15" t="s">
        <v>1036</v>
      </c>
      <c r="I158" s="16" t="s">
        <v>1028</v>
      </c>
      <c r="J158" s="16" t="s">
        <v>53</v>
      </c>
      <c r="K158" s="16" t="s">
        <v>151</v>
      </c>
      <c r="L158" s="15">
        <v>20200201</v>
      </c>
      <c r="M158" s="16" t="s">
        <v>108</v>
      </c>
      <c r="N158" s="15" t="s">
        <v>109</v>
      </c>
      <c r="O158" s="15" t="s">
        <v>53</v>
      </c>
      <c r="P158" s="15" t="s">
        <v>59</v>
      </c>
      <c r="Q158" s="15" t="s">
        <v>59</v>
      </c>
      <c r="R158" s="15" t="s">
        <v>59</v>
      </c>
      <c r="S158" s="15"/>
      <c r="T158" s="16" t="s">
        <v>59</v>
      </c>
      <c r="U158" s="15"/>
      <c r="V158" s="15">
        <v>27</v>
      </c>
      <c r="W158" s="15" t="s">
        <v>185</v>
      </c>
      <c r="X158" s="17">
        <f>V158</f>
        <v>27</v>
      </c>
      <c r="Y158" s="18">
        <v>220</v>
      </c>
      <c r="Z158" s="18" t="s">
        <v>131</v>
      </c>
      <c r="AA158" s="19"/>
      <c r="AB158" s="15">
        <v>1</v>
      </c>
      <c r="AC158" s="15" t="s">
        <v>112</v>
      </c>
      <c r="AD158" s="16" t="s">
        <v>59</v>
      </c>
      <c r="AE158" s="16"/>
      <c r="AF158" s="16" t="str" cm="1">
        <f t="array" ref="AF158">_xlfn.IFS(ISTEXT(#REF!),#REF!,ISTEXT(#REF!),#REF!, TRUE, AG158)</f>
        <v>Georgia-Pacific Consumer Products LP (Savannah River Mill)</v>
      </c>
      <c r="AG158" s="16" t="s">
        <v>1029</v>
      </c>
      <c r="AH158" s="20">
        <v>4</v>
      </c>
      <c r="AI158" s="15" t="s">
        <v>420</v>
      </c>
      <c r="AJ158" s="18" t="s">
        <v>1030</v>
      </c>
      <c r="AK158" s="16" t="s">
        <v>1031</v>
      </c>
      <c r="AL158" s="15" t="s">
        <v>1032</v>
      </c>
      <c r="AM158" s="20" t="s">
        <v>1033</v>
      </c>
      <c r="AN158" s="18">
        <v>-81.201403204900004</v>
      </c>
      <c r="AO158" s="18">
        <v>32.333206233200002</v>
      </c>
      <c r="AP158" s="21" t="s">
        <v>119</v>
      </c>
    </row>
    <row r="159" spans="1:42" x14ac:dyDescent="0.25">
      <c r="A159" s="15">
        <v>91</v>
      </c>
      <c r="B159" s="15">
        <v>158</v>
      </c>
      <c r="C159" s="23" t="s">
        <v>1037</v>
      </c>
      <c r="D159" s="15" t="s">
        <v>1038</v>
      </c>
      <c r="E159" s="187"/>
      <c r="F159" s="180"/>
      <c r="G159" s="16" t="s">
        <v>1039</v>
      </c>
      <c r="H159" s="15" t="s">
        <v>1040</v>
      </c>
      <c r="I159" s="16" t="s">
        <v>1041</v>
      </c>
      <c r="J159" s="16" t="s">
        <v>53</v>
      </c>
      <c r="K159" s="16" t="s">
        <v>151</v>
      </c>
      <c r="L159" s="15">
        <v>20200201</v>
      </c>
      <c r="M159" s="16" t="s">
        <v>108</v>
      </c>
      <c r="N159" s="15" t="s">
        <v>109</v>
      </c>
      <c r="O159" s="15" t="s">
        <v>53</v>
      </c>
      <c r="P159" s="15" t="s">
        <v>110</v>
      </c>
      <c r="Q159" s="15" t="s">
        <v>1042</v>
      </c>
      <c r="R159" s="15" t="s">
        <v>124</v>
      </c>
      <c r="S159" s="15"/>
      <c r="T159" s="16" t="s">
        <v>1043</v>
      </c>
      <c r="U159" s="15" t="s">
        <v>53</v>
      </c>
      <c r="V159" s="15">
        <v>28000</v>
      </c>
      <c r="W159" s="15" t="s">
        <v>62</v>
      </c>
      <c r="X159" s="17">
        <f>V159*0.0007457</f>
        <v>20.8796</v>
      </c>
      <c r="Y159" s="18">
        <v>181</v>
      </c>
      <c r="Z159" s="18" t="s">
        <v>131</v>
      </c>
      <c r="AA159" s="19"/>
      <c r="AB159" s="15">
        <v>1</v>
      </c>
      <c r="AC159" s="15" t="s">
        <v>63</v>
      </c>
      <c r="AD159" s="16" t="s">
        <v>1044</v>
      </c>
      <c r="AE159" s="16"/>
      <c r="AF159" s="16" t="str" cm="1">
        <f t="array" ref="AF159">_xlfn.IFS(ISTEXT(#REF!),#REF!,ISTEXT(#REF!),#REF!, TRUE, AG159)</f>
        <v>GOLDSMITH GAS PLANT</v>
      </c>
      <c r="AG159" s="16" t="s">
        <v>1045</v>
      </c>
      <c r="AH159" s="20">
        <v>6</v>
      </c>
      <c r="AI159" s="15" t="s">
        <v>155</v>
      </c>
      <c r="AJ159" s="18" t="s">
        <v>1046</v>
      </c>
      <c r="AK159" s="16" t="s">
        <v>1047</v>
      </c>
      <c r="AL159" s="15" t="s">
        <v>1048</v>
      </c>
      <c r="AM159" s="20" t="s">
        <v>1049</v>
      </c>
      <c r="AN159" s="18">
        <v>-102.635899389</v>
      </c>
      <c r="AO159" s="18">
        <v>31.980731801899999</v>
      </c>
      <c r="AP159" s="21" t="s">
        <v>119</v>
      </c>
    </row>
    <row r="160" spans="1:42" x14ac:dyDescent="0.25">
      <c r="A160" s="15">
        <v>91</v>
      </c>
      <c r="B160" s="15">
        <v>159</v>
      </c>
      <c r="C160" s="23" t="s">
        <v>1037</v>
      </c>
      <c r="D160" s="15" t="s">
        <v>120</v>
      </c>
      <c r="E160" s="187"/>
      <c r="F160" s="180"/>
      <c r="G160" s="16" t="s">
        <v>1039</v>
      </c>
      <c r="H160" s="15" t="s">
        <v>120</v>
      </c>
      <c r="I160" s="16" t="s">
        <v>1050</v>
      </c>
      <c r="J160" s="16" t="s">
        <v>53</v>
      </c>
      <c r="K160" s="16" t="s">
        <v>151</v>
      </c>
      <c r="L160" s="15">
        <v>20200201</v>
      </c>
      <c r="M160" s="16" t="s">
        <v>108</v>
      </c>
      <c r="N160" s="15" t="s">
        <v>109</v>
      </c>
      <c r="O160" s="15" t="s">
        <v>53</v>
      </c>
      <c r="P160" s="15" t="s">
        <v>110</v>
      </c>
      <c r="Q160" s="15" t="s">
        <v>1042</v>
      </c>
      <c r="R160" s="15" t="s">
        <v>124</v>
      </c>
      <c r="S160" s="15"/>
      <c r="T160" s="16" t="s">
        <v>1043</v>
      </c>
      <c r="U160" s="15" t="s">
        <v>53</v>
      </c>
      <c r="V160" s="15">
        <v>28000</v>
      </c>
      <c r="W160" s="15" t="s">
        <v>62</v>
      </c>
      <c r="X160" s="17">
        <f>V160*0.0007457</f>
        <v>20.8796</v>
      </c>
      <c r="Y160" s="18"/>
      <c r="Z160" s="18"/>
      <c r="AA160" s="19"/>
      <c r="AB160" s="15">
        <v>1</v>
      </c>
      <c r="AC160" s="15" t="s">
        <v>63</v>
      </c>
      <c r="AD160" s="16" t="s">
        <v>1051</v>
      </c>
      <c r="AE160" s="16"/>
      <c r="AF160" s="16" t="str" cm="1">
        <f t="array" ref="AF160">_xlfn.IFS(ISTEXT(#REF!),#REF!,ISTEXT(#REF!),#REF!, TRUE, AG160)</f>
        <v>GOLDSMITH GAS PLANT</v>
      </c>
      <c r="AG160" s="16" t="s">
        <v>1045</v>
      </c>
      <c r="AH160" s="20" t="s">
        <v>523</v>
      </c>
      <c r="AI160" s="15" t="s">
        <v>155</v>
      </c>
      <c r="AJ160" s="18" t="s">
        <v>1046</v>
      </c>
      <c r="AK160" s="16" t="s">
        <v>1047</v>
      </c>
      <c r="AL160" s="15" t="s">
        <v>1048</v>
      </c>
      <c r="AM160" s="20" t="s">
        <v>1049</v>
      </c>
      <c r="AN160" s="18">
        <v>-102.63589939000001</v>
      </c>
      <c r="AO160" s="18">
        <v>31.980731802000001</v>
      </c>
      <c r="AP160" s="21" t="s">
        <v>119</v>
      </c>
    </row>
    <row r="161" spans="1:42" x14ac:dyDescent="0.25">
      <c r="A161" s="15">
        <v>92</v>
      </c>
      <c r="B161" s="15">
        <v>160</v>
      </c>
      <c r="C161" s="23" t="s">
        <v>1052</v>
      </c>
      <c r="D161" s="15" t="s">
        <v>1053</v>
      </c>
      <c r="E161" s="187"/>
      <c r="F161" s="180"/>
      <c r="G161" s="16" t="s">
        <v>1054</v>
      </c>
      <c r="H161" s="15" t="s">
        <v>1055</v>
      </c>
      <c r="I161" s="16" t="s">
        <v>1054</v>
      </c>
      <c r="J161" s="16" t="s">
        <v>53</v>
      </c>
      <c r="K161" s="16" t="s">
        <v>107</v>
      </c>
      <c r="L161" s="15">
        <v>20200201</v>
      </c>
      <c r="M161" s="16" t="s">
        <v>108</v>
      </c>
      <c r="N161" s="15" t="s">
        <v>109</v>
      </c>
      <c r="O161" s="15" t="s">
        <v>53</v>
      </c>
      <c r="P161" s="15" t="s">
        <v>57</v>
      </c>
      <c r="Q161" s="15" t="s">
        <v>1056</v>
      </c>
      <c r="R161" s="15" t="s">
        <v>59</v>
      </c>
      <c r="S161" s="15"/>
      <c r="T161" s="16" t="s">
        <v>59</v>
      </c>
      <c r="U161" s="15"/>
      <c r="V161" s="15">
        <v>6130</v>
      </c>
      <c r="W161" s="15" t="s">
        <v>62</v>
      </c>
      <c r="X161" s="17">
        <f>V161*0.0007457</f>
        <v>4.5711409999999999</v>
      </c>
      <c r="Y161" s="18"/>
      <c r="Z161" s="18"/>
      <c r="AA161" s="19"/>
      <c r="AB161" s="15">
        <v>1</v>
      </c>
      <c r="AC161" s="15" t="s">
        <v>112</v>
      </c>
      <c r="AD161" s="16" t="s">
        <v>59</v>
      </c>
      <c r="AE161" s="16"/>
      <c r="AF161" s="16" t="str" cm="1">
        <f t="array" ref="AF161">_xlfn.IFS(ISTEXT(#REF!),#REF!,ISTEXT(#REF!),#REF!, TRUE, AG161)</f>
        <v>Green River Compressor Station</v>
      </c>
      <c r="AG161" s="16" t="s">
        <v>1057</v>
      </c>
      <c r="AH161" s="20">
        <v>8</v>
      </c>
      <c r="AI161" s="15" t="s">
        <v>340</v>
      </c>
      <c r="AJ161" s="18" t="s">
        <v>1058</v>
      </c>
      <c r="AK161" s="16" t="s">
        <v>1059</v>
      </c>
      <c r="AL161" s="15" t="s">
        <v>1060</v>
      </c>
      <c r="AM161" s="20" t="s">
        <v>1061</v>
      </c>
      <c r="AN161" s="18">
        <v>-109.68445345000001</v>
      </c>
      <c r="AO161" s="18">
        <v>41.297084639399998</v>
      </c>
      <c r="AP161" s="21" t="s">
        <v>119</v>
      </c>
    </row>
    <row r="162" spans="1:42" x14ac:dyDescent="0.25">
      <c r="A162" s="15">
        <v>93</v>
      </c>
      <c r="B162" s="15">
        <v>161</v>
      </c>
      <c r="C162" s="23" t="s">
        <v>1062</v>
      </c>
      <c r="D162" s="15" t="s">
        <v>1063</v>
      </c>
      <c r="E162" s="187">
        <v>10349</v>
      </c>
      <c r="F162" s="180" t="s">
        <v>211</v>
      </c>
      <c r="G162" s="16" t="s">
        <v>1064</v>
      </c>
      <c r="H162" s="15" t="s">
        <v>1065</v>
      </c>
      <c r="I162" s="16" t="s">
        <v>1066</v>
      </c>
      <c r="J162" s="16" t="s">
        <v>53</v>
      </c>
      <c r="K162" s="16" t="s">
        <v>81</v>
      </c>
      <c r="L162" s="15">
        <v>20100201</v>
      </c>
      <c r="M162" s="16" t="s">
        <v>215</v>
      </c>
      <c r="N162" s="15" t="s">
        <v>109</v>
      </c>
      <c r="O162" s="15" t="s">
        <v>53</v>
      </c>
      <c r="P162" s="15" t="s">
        <v>110</v>
      </c>
      <c r="Q162" s="15" t="s">
        <v>240</v>
      </c>
      <c r="R162" s="15" t="s">
        <v>124</v>
      </c>
      <c r="S162" s="15"/>
      <c r="T162" s="16" t="s">
        <v>353</v>
      </c>
      <c r="U162" s="15" t="s">
        <v>53</v>
      </c>
      <c r="V162" s="15">
        <v>49.5</v>
      </c>
      <c r="W162" s="15" t="s">
        <v>185</v>
      </c>
      <c r="X162" s="17">
        <f>V162</f>
        <v>49.5</v>
      </c>
      <c r="Y162" s="18">
        <v>49.5</v>
      </c>
      <c r="Z162" s="18" t="s">
        <v>185</v>
      </c>
      <c r="AA162" s="19"/>
      <c r="AB162" s="15">
        <v>1</v>
      </c>
      <c r="AC162" s="15" t="s">
        <v>112</v>
      </c>
      <c r="AD162" s="16" t="s">
        <v>59</v>
      </c>
      <c r="AE162" s="16"/>
      <c r="AF162" s="16" t="str" cm="1">
        <f t="array" ref="AF162">_xlfn.IFS(ISTEXT(#REF!),#REF!,ISTEXT(#REF!),#REF!, TRUE, AG162)</f>
        <v>CALPINE GREENLEAF UNIT II  &amp; Yuba City Energy Ctr</v>
      </c>
      <c r="AG162" s="16" t="s">
        <v>1067</v>
      </c>
      <c r="AH162" s="20">
        <v>9</v>
      </c>
      <c r="AI162" s="15" t="s">
        <v>67</v>
      </c>
      <c r="AJ162" s="18" t="s">
        <v>1068</v>
      </c>
      <c r="AK162" s="16" t="s">
        <v>1069</v>
      </c>
      <c r="AL162" s="15" t="s">
        <v>1070</v>
      </c>
      <c r="AM162" s="20" t="s">
        <v>1071</v>
      </c>
      <c r="AN162" s="18">
        <v>-121.63876279</v>
      </c>
      <c r="AO162" s="18">
        <v>39.1392459315</v>
      </c>
      <c r="AP162" s="21" t="s">
        <v>119</v>
      </c>
    </row>
    <row r="163" spans="1:42" x14ac:dyDescent="0.25">
      <c r="A163" s="15">
        <v>93</v>
      </c>
      <c r="B163" s="15">
        <v>162</v>
      </c>
      <c r="C163" s="23" t="s">
        <v>1062</v>
      </c>
      <c r="D163" s="15" t="s">
        <v>120</v>
      </c>
      <c r="E163" s="187">
        <v>55813</v>
      </c>
      <c r="F163" s="180" t="s">
        <v>1072</v>
      </c>
      <c r="G163" s="16" t="s">
        <v>1073</v>
      </c>
      <c r="H163" s="15" t="s">
        <v>120</v>
      </c>
      <c r="I163" s="16" t="s">
        <v>1066</v>
      </c>
      <c r="J163" s="16" t="s">
        <v>53</v>
      </c>
      <c r="K163" s="16" t="s">
        <v>81</v>
      </c>
      <c r="L163" s="15">
        <v>20100201</v>
      </c>
      <c r="M163" s="16" t="s">
        <v>215</v>
      </c>
      <c r="N163" s="15" t="s">
        <v>109</v>
      </c>
      <c r="O163" s="15" t="s">
        <v>53</v>
      </c>
      <c r="P163" s="15" t="s">
        <v>110</v>
      </c>
      <c r="Q163" s="15" t="s">
        <v>183</v>
      </c>
      <c r="R163" s="15" t="s">
        <v>124</v>
      </c>
      <c r="S163" s="15"/>
      <c r="T163" s="16" t="s">
        <v>184</v>
      </c>
      <c r="U163" s="15" t="s">
        <v>100</v>
      </c>
      <c r="V163" s="15">
        <v>48.1</v>
      </c>
      <c r="W163" s="15" t="s">
        <v>185</v>
      </c>
      <c r="X163" s="17">
        <f>V163</f>
        <v>48.1</v>
      </c>
      <c r="Y163" s="18"/>
      <c r="Z163" s="18"/>
      <c r="AA163" s="19"/>
      <c r="AB163" s="15">
        <v>1</v>
      </c>
      <c r="AC163" s="15" t="s">
        <v>112</v>
      </c>
      <c r="AD163" s="16" t="s">
        <v>59</v>
      </c>
      <c r="AE163" s="16"/>
      <c r="AF163" s="16" t="str" cm="1">
        <f t="array" ref="AF163">_xlfn.IFS(ISTEXT(#REF!),#REF!,ISTEXT(#REF!),#REF!, TRUE, AG163)</f>
        <v>CALPINE GREENLEAF UNIT II  &amp; Yuba City Energy Ctr</v>
      </c>
      <c r="AG163" s="16" t="s">
        <v>1067</v>
      </c>
      <c r="AH163" s="20" t="s">
        <v>1074</v>
      </c>
      <c r="AI163" s="15" t="s">
        <v>67</v>
      </c>
      <c r="AJ163" s="18" t="s">
        <v>1068</v>
      </c>
      <c r="AK163" s="16" t="s">
        <v>1069</v>
      </c>
      <c r="AL163" s="15" t="s">
        <v>1070</v>
      </c>
      <c r="AM163" s="20" t="s">
        <v>1071</v>
      </c>
      <c r="AN163" s="18">
        <v>-121.63875</v>
      </c>
      <c r="AO163" s="18">
        <v>39.139249999999997</v>
      </c>
      <c r="AP163" s="21" t="s">
        <v>119</v>
      </c>
    </row>
    <row r="164" spans="1:42" x14ac:dyDescent="0.25">
      <c r="A164" s="15">
        <v>95</v>
      </c>
      <c r="B164" s="15">
        <v>163</v>
      </c>
      <c r="C164" s="23" t="s">
        <v>1075</v>
      </c>
      <c r="D164" s="15" t="s">
        <v>1076</v>
      </c>
      <c r="E164" s="187"/>
      <c r="F164" s="180"/>
      <c r="G164" s="16" t="s">
        <v>1077</v>
      </c>
      <c r="H164" s="15" t="s">
        <v>1078</v>
      </c>
      <c r="I164" s="16" t="s">
        <v>1079</v>
      </c>
      <c r="J164" s="16" t="s">
        <v>53</v>
      </c>
      <c r="K164" s="16" t="s">
        <v>107</v>
      </c>
      <c r="L164" s="15">
        <v>20200201</v>
      </c>
      <c r="M164" s="16" t="s">
        <v>108</v>
      </c>
      <c r="N164" s="15" t="s">
        <v>109</v>
      </c>
      <c r="O164" s="15" t="s">
        <v>53</v>
      </c>
      <c r="P164" s="15" t="s">
        <v>57</v>
      </c>
      <c r="Q164" s="15" t="s">
        <v>1080</v>
      </c>
      <c r="R164" s="15" t="s">
        <v>59</v>
      </c>
      <c r="S164" s="15"/>
      <c r="T164" s="16" t="s">
        <v>59</v>
      </c>
      <c r="U164" s="15"/>
      <c r="V164" s="15">
        <v>15000</v>
      </c>
      <c r="W164" s="15" t="s">
        <v>62</v>
      </c>
      <c r="X164" s="17">
        <f>V164*0.0007457</f>
        <v>11.185499999999999</v>
      </c>
      <c r="Y164" s="18">
        <v>15000</v>
      </c>
      <c r="Z164" s="18" t="s">
        <v>62</v>
      </c>
      <c r="AA164" s="19"/>
      <c r="AB164" s="15">
        <v>1</v>
      </c>
      <c r="AC164" s="15" t="s">
        <v>112</v>
      </c>
      <c r="AD164" s="16" t="s">
        <v>59</v>
      </c>
      <c r="AE164" s="16"/>
      <c r="AF164" s="16" t="str" cm="1">
        <f t="array" ref="AF164">_xlfn.IFS(ISTEXT(#REF!),#REF!,ISTEXT(#REF!),#REF!, TRUE, AG164)</f>
        <v>Gulf South Pipeline Company LP, Harrisville Compressor Station</v>
      </c>
      <c r="AG164" s="16" t="s">
        <v>1081</v>
      </c>
      <c r="AH164" s="20">
        <v>4</v>
      </c>
      <c r="AI164" s="15" t="s">
        <v>373</v>
      </c>
      <c r="AJ164" s="18" t="s">
        <v>1082</v>
      </c>
      <c r="AK164" s="16" t="s">
        <v>1083</v>
      </c>
      <c r="AL164" s="15" t="s">
        <v>1084</v>
      </c>
      <c r="AM164" s="20" t="s">
        <v>1085</v>
      </c>
      <c r="AN164" s="18">
        <v>-90.143793596799995</v>
      </c>
      <c r="AO164" s="18">
        <v>32.029238165199999</v>
      </c>
      <c r="AP164" s="21" t="s">
        <v>119</v>
      </c>
    </row>
    <row r="165" spans="1:42" x14ac:dyDescent="0.25">
      <c r="A165" s="15">
        <v>95</v>
      </c>
      <c r="B165" s="15">
        <v>164</v>
      </c>
      <c r="C165" s="23" t="s">
        <v>1075</v>
      </c>
      <c r="D165" s="15" t="s">
        <v>1086</v>
      </c>
      <c r="E165" s="187"/>
      <c r="F165" s="180"/>
      <c r="G165" s="16" t="s">
        <v>1087</v>
      </c>
      <c r="H165" s="15" t="s">
        <v>1088</v>
      </c>
      <c r="I165" s="16" t="s">
        <v>1079</v>
      </c>
      <c r="J165" s="16" t="s">
        <v>53</v>
      </c>
      <c r="K165" s="16" t="s">
        <v>107</v>
      </c>
      <c r="L165" s="15">
        <v>20200201</v>
      </c>
      <c r="M165" s="16" t="s">
        <v>108</v>
      </c>
      <c r="N165" s="15" t="s">
        <v>109</v>
      </c>
      <c r="O165" s="15" t="s">
        <v>53</v>
      </c>
      <c r="P165" s="15" t="s">
        <v>57</v>
      </c>
      <c r="Q165" s="15" t="s">
        <v>1080</v>
      </c>
      <c r="R165" s="15" t="s">
        <v>59</v>
      </c>
      <c r="S165" s="15"/>
      <c r="T165" s="16" t="s">
        <v>59</v>
      </c>
      <c r="U165" s="15"/>
      <c r="V165" s="15">
        <v>15000</v>
      </c>
      <c r="W165" s="15" t="s">
        <v>62</v>
      </c>
      <c r="X165" s="17">
        <f>V165*0.0007457</f>
        <v>11.185499999999999</v>
      </c>
      <c r="Y165" s="18">
        <v>15000</v>
      </c>
      <c r="Z165" s="18" t="s">
        <v>62</v>
      </c>
      <c r="AA165" s="19"/>
      <c r="AB165" s="15">
        <v>1</v>
      </c>
      <c r="AC165" s="15" t="s">
        <v>112</v>
      </c>
      <c r="AD165" s="16" t="s">
        <v>59</v>
      </c>
      <c r="AE165" s="16"/>
      <c r="AF165" s="16" t="str" cm="1">
        <f t="array" ref="AF165">_xlfn.IFS(ISTEXT(#REF!),#REF!,ISTEXT(#REF!),#REF!, TRUE, AG165)</f>
        <v>Gulf South Pipeline Company LP, Harrisville Compressor Station</v>
      </c>
      <c r="AG165" s="16" t="s">
        <v>1081</v>
      </c>
      <c r="AH165" s="20">
        <v>4</v>
      </c>
      <c r="AI165" s="15" t="s">
        <v>373</v>
      </c>
      <c r="AJ165" s="18" t="s">
        <v>1082</v>
      </c>
      <c r="AK165" s="16" t="s">
        <v>1083</v>
      </c>
      <c r="AL165" s="15" t="s">
        <v>1084</v>
      </c>
      <c r="AM165" s="20" t="s">
        <v>1085</v>
      </c>
      <c r="AN165" s="18">
        <v>-90.143782867900001</v>
      </c>
      <c r="AO165" s="18">
        <v>32.0293836958</v>
      </c>
      <c r="AP165" s="21" t="s">
        <v>119</v>
      </c>
    </row>
    <row r="166" spans="1:42" x14ac:dyDescent="0.25">
      <c r="A166" s="15">
        <v>96</v>
      </c>
      <c r="B166" s="15">
        <v>165</v>
      </c>
      <c r="C166" s="23" t="s">
        <v>1089</v>
      </c>
      <c r="D166" s="15" t="s">
        <v>1090</v>
      </c>
      <c r="E166" s="187">
        <v>3250</v>
      </c>
      <c r="F166" s="180">
        <v>12</v>
      </c>
      <c r="G166" s="16" t="s">
        <v>1091</v>
      </c>
      <c r="H166" s="15" t="s">
        <v>1092</v>
      </c>
      <c r="I166" s="16" t="s">
        <v>1093</v>
      </c>
      <c r="J166" s="16" t="s">
        <v>53</v>
      </c>
      <c r="K166" s="16" t="s">
        <v>81</v>
      </c>
      <c r="L166" s="15" t="s">
        <v>180</v>
      </c>
      <c r="M166" s="16" t="s">
        <v>181</v>
      </c>
      <c r="N166" s="15" t="s">
        <v>182</v>
      </c>
      <c r="O166" s="15" t="s">
        <v>100</v>
      </c>
      <c r="P166" s="41" t="s">
        <v>1094</v>
      </c>
      <c r="Q166" s="41" t="s">
        <v>1095</v>
      </c>
      <c r="R166" s="41" t="s">
        <v>124</v>
      </c>
      <c r="S166" s="41" t="s">
        <v>53</v>
      </c>
      <c r="T166" s="16" t="s">
        <v>726</v>
      </c>
      <c r="U166" s="15" t="s">
        <v>53</v>
      </c>
      <c r="V166" s="15">
        <v>128</v>
      </c>
      <c r="W166" s="15" t="s">
        <v>185</v>
      </c>
      <c r="X166" s="17">
        <f>V166</f>
        <v>128</v>
      </c>
      <c r="Y166" s="18">
        <v>1520</v>
      </c>
      <c r="Z166" s="18" t="s">
        <v>131</v>
      </c>
      <c r="AA166" s="24">
        <v>34335</v>
      </c>
      <c r="AB166" s="15">
        <v>1</v>
      </c>
      <c r="AC166" s="15" t="s">
        <v>63</v>
      </c>
      <c r="AD166" s="16" t="s">
        <v>1096</v>
      </c>
      <c r="AE166" s="16"/>
      <c r="AF166" s="16" t="str" cm="1">
        <f t="array" ref="AF166">_xlfn.IFS(ISTEXT(#REF!),#REF!,ISTEXT(#REF!),#REF!, TRUE, AG166)</f>
        <v>DUKE ENERGY PROGRESS LLC</v>
      </c>
      <c r="AG166" s="16" t="s">
        <v>1097</v>
      </c>
      <c r="AH166" s="20">
        <v>4</v>
      </c>
      <c r="AI166" s="15" t="s">
        <v>254</v>
      </c>
      <c r="AJ166" s="18" t="s">
        <v>1098</v>
      </c>
      <c r="AK166" s="16" t="s">
        <v>1099</v>
      </c>
      <c r="AL166" s="15" t="s">
        <v>1100</v>
      </c>
      <c r="AM166" s="20" t="s">
        <v>1101</v>
      </c>
      <c r="AN166" s="18">
        <v>-80.167999587300002</v>
      </c>
      <c r="AO166" s="18">
        <v>34.420322593400002</v>
      </c>
      <c r="AP166" s="21" t="s">
        <v>193</v>
      </c>
    </row>
    <row r="167" spans="1:42" x14ac:dyDescent="0.25">
      <c r="A167" s="15">
        <v>96</v>
      </c>
      <c r="B167" s="15">
        <v>166</v>
      </c>
      <c r="C167" s="23" t="s">
        <v>1089</v>
      </c>
      <c r="D167" s="15" t="s">
        <v>1105</v>
      </c>
      <c r="E167" s="187">
        <v>3250</v>
      </c>
      <c r="F167" s="180">
        <v>13</v>
      </c>
      <c r="G167" s="16" t="s">
        <v>1106</v>
      </c>
      <c r="H167" s="15" t="s">
        <v>1107</v>
      </c>
      <c r="I167" s="16" t="s">
        <v>1108</v>
      </c>
      <c r="J167" s="16" t="s">
        <v>53</v>
      </c>
      <c r="K167" s="16" t="s">
        <v>81</v>
      </c>
      <c r="L167" s="15" t="s">
        <v>180</v>
      </c>
      <c r="M167" s="16" t="s">
        <v>181</v>
      </c>
      <c r="N167" s="15" t="s">
        <v>182</v>
      </c>
      <c r="O167" s="15" t="s">
        <v>100</v>
      </c>
      <c r="P167" s="41" t="s">
        <v>1094</v>
      </c>
      <c r="Q167" s="41" t="s">
        <v>1095</v>
      </c>
      <c r="R167" s="41" t="s">
        <v>124</v>
      </c>
      <c r="S167" s="41" t="s">
        <v>53</v>
      </c>
      <c r="T167" s="16" t="s">
        <v>726</v>
      </c>
      <c r="U167" s="15" t="s">
        <v>53</v>
      </c>
      <c r="V167" s="15">
        <v>128</v>
      </c>
      <c r="W167" s="15" t="s">
        <v>185</v>
      </c>
      <c r="X167" s="17">
        <f>V167</f>
        <v>128</v>
      </c>
      <c r="Y167" s="18">
        <v>1520</v>
      </c>
      <c r="Z167" s="18" t="s">
        <v>131</v>
      </c>
      <c r="AA167" s="24">
        <v>34335</v>
      </c>
      <c r="AB167" s="15">
        <v>1</v>
      </c>
      <c r="AC167" s="15" t="s">
        <v>63</v>
      </c>
      <c r="AD167" s="16" t="s">
        <v>1096</v>
      </c>
      <c r="AE167" s="16"/>
      <c r="AF167" s="16" t="str" cm="1">
        <f t="array" ref="AF167">_xlfn.IFS(ISTEXT(#REF!),#REF!,ISTEXT(#REF!),#REF!, TRUE, AG167)</f>
        <v>DUKE ENERGY PROGRESS LLC</v>
      </c>
      <c r="AG167" s="16" t="s">
        <v>1097</v>
      </c>
      <c r="AH167" s="20">
        <v>4</v>
      </c>
      <c r="AI167" s="15" t="s">
        <v>254</v>
      </c>
      <c r="AJ167" s="18" t="s">
        <v>1098</v>
      </c>
      <c r="AK167" s="16" t="s">
        <v>1099</v>
      </c>
      <c r="AL167" s="15" t="s">
        <v>1100</v>
      </c>
      <c r="AM167" s="20" t="s">
        <v>1101</v>
      </c>
      <c r="AN167" s="18">
        <v>-80.167540929599994</v>
      </c>
      <c r="AO167" s="18">
        <v>34.420428797600003</v>
      </c>
      <c r="AP167" s="21" t="s">
        <v>193</v>
      </c>
    </row>
    <row r="168" spans="1:42" x14ac:dyDescent="0.25">
      <c r="A168" s="15">
        <v>97</v>
      </c>
      <c r="B168" s="15">
        <v>167</v>
      </c>
      <c r="C168" s="23" t="s">
        <v>1109</v>
      </c>
      <c r="D168" s="15" t="s">
        <v>1110</v>
      </c>
      <c r="E168" s="187">
        <v>2709</v>
      </c>
      <c r="F168" s="180">
        <v>12</v>
      </c>
      <c r="G168" s="16" t="s">
        <v>1111</v>
      </c>
      <c r="H168" s="15" t="s">
        <v>1112</v>
      </c>
      <c r="I168" s="16" t="s">
        <v>1113</v>
      </c>
      <c r="J168" s="16" t="s">
        <v>53</v>
      </c>
      <c r="K168" s="16" t="s">
        <v>81</v>
      </c>
      <c r="L168" s="15" t="s">
        <v>180</v>
      </c>
      <c r="M168" s="16" t="s">
        <v>181</v>
      </c>
      <c r="N168" s="15" t="s">
        <v>182</v>
      </c>
      <c r="O168" s="15" t="s">
        <v>100</v>
      </c>
      <c r="P168" s="41" t="s">
        <v>110</v>
      </c>
      <c r="Q168" s="41" t="s">
        <v>1114</v>
      </c>
      <c r="R168" s="15" t="s">
        <v>124</v>
      </c>
      <c r="S168" s="26" t="s">
        <v>100</v>
      </c>
      <c r="T168" s="16" t="s">
        <v>319</v>
      </c>
      <c r="U168" s="15" t="s">
        <v>53</v>
      </c>
      <c r="V168" s="15">
        <v>1819.2</v>
      </c>
      <c r="W168" s="15" t="s">
        <v>84</v>
      </c>
      <c r="X168" s="17">
        <f>V168*Sheet1!$B$4*Sheet1!$B$3</f>
        <v>186.60353040000001</v>
      </c>
      <c r="Y168" s="18">
        <v>4000</v>
      </c>
      <c r="Z168" s="18" t="s">
        <v>131</v>
      </c>
      <c r="AA168" s="19"/>
      <c r="AB168" s="15">
        <v>1</v>
      </c>
      <c r="AC168" s="15" t="s">
        <v>63</v>
      </c>
      <c r="AD168" s="16" t="s">
        <v>1115</v>
      </c>
      <c r="AE168" s="16"/>
      <c r="AF168" s="16" t="str" cm="1">
        <f t="array" ref="AF168">_xlfn.IFS(ISTEXT(#REF!),#REF!,ISTEXT(#REF!),#REF!, TRUE, AG168)</f>
        <v>Duke Energy Progress, LLC - H.F. Lee Steam Electric Plant</v>
      </c>
      <c r="AG168" s="16" t="s">
        <v>1116</v>
      </c>
      <c r="AH168" s="20">
        <v>4</v>
      </c>
      <c r="AI168" s="15" t="s">
        <v>730</v>
      </c>
      <c r="AJ168" s="18" t="s">
        <v>1117</v>
      </c>
      <c r="AK168" s="16" t="s">
        <v>1118</v>
      </c>
      <c r="AL168" s="15" t="s">
        <v>1119</v>
      </c>
      <c r="AM168" s="20" t="s">
        <v>1120</v>
      </c>
      <c r="AN168" s="18">
        <v>-78.089025915999997</v>
      </c>
      <c r="AO168" s="18">
        <v>35.373533771699996</v>
      </c>
      <c r="AP168" s="21" t="s">
        <v>321</v>
      </c>
    </row>
    <row r="169" spans="1:42" x14ac:dyDescent="0.25">
      <c r="A169" s="15">
        <v>97</v>
      </c>
      <c r="B169" s="15">
        <v>168</v>
      </c>
      <c r="C169" s="23" t="s">
        <v>1109</v>
      </c>
      <c r="D169" s="15" t="s">
        <v>1110</v>
      </c>
      <c r="E169" s="187">
        <v>2709</v>
      </c>
      <c r="F169" s="180">
        <v>13</v>
      </c>
      <c r="G169" s="16" t="s">
        <v>1122</v>
      </c>
      <c r="H169" s="15" t="s">
        <v>1112</v>
      </c>
      <c r="I169" s="16" t="s">
        <v>1123</v>
      </c>
      <c r="J169" s="16" t="s">
        <v>53</v>
      </c>
      <c r="K169" s="16" t="s">
        <v>81</v>
      </c>
      <c r="L169" s="15" t="s">
        <v>180</v>
      </c>
      <c r="M169" s="16" t="s">
        <v>181</v>
      </c>
      <c r="N169" s="15" t="s">
        <v>182</v>
      </c>
      <c r="O169" s="15" t="s">
        <v>100</v>
      </c>
      <c r="P169" s="41" t="s">
        <v>110</v>
      </c>
      <c r="Q169" s="41" t="s">
        <v>1114</v>
      </c>
      <c r="R169" s="15" t="s">
        <v>124</v>
      </c>
      <c r="S169" s="26" t="s">
        <v>100</v>
      </c>
      <c r="T169" s="16" t="s">
        <v>319</v>
      </c>
      <c r="U169" s="15" t="s">
        <v>53</v>
      </c>
      <c r="V169" s="15">
        <v>1819.2</v>
      </c>
      <c r="W169" s="15" t="s">
        <v>84</v>
      </c>
      <c r="X169" s="17">
        <v>186.60353040000001</v>
      </c>
      <c r="Y169" s="18">
        <v>4000</v>
      </c>
      <c r="Z169" s="18" t="s">
        <v>131</v>
      </c>
      <c r="AA169" s="19"/>
      <c r="AB169" s="15">
        <v>1</v>
      </c>
      <c r="AC169" s="15" t="s">
        <v>63</v>
      </c>
      <c r="AD169" s="16" t="s">
        <v>1124</v>
      </c>
      <c r="AE169" s="16"/>
      <c r="AF169" s="16" t="s">
        <v>1097</v>
      </c>
      <c r="AG169" s="16" t="s">
        <v>1116</v>
      </c>
      <c r="AH169" s="20">
        <v>4</v>
      </c>
      <c r="AI169" s="15" t="s">
        <v>730</v>
      </c>
      <c r="AJ169" s="18" t="s">
        <v>1117</v>
      </c>
      <c r="AK169" s="16" t="s">
        <v>1118</v>
      </c>
      <c r="AL169" s="15" t="s">
        <v>1119</v>
      </c>
      <c r="AM169" s="20" t="s">
        <v>1120</v>
      </c>
      <c r="AN169" s="18">
        <v>-78.089025915999997</v>
      </c>
      <c r="AO169" s="18">
        <v>35.373533771699996</v>
      </c>
    </row>
    <row r="170" spans="1:42" x14ac:dyDescent="0.25">
      <c r="A170" s="15">
        <v>97</v>
      </c>
      <c r="B170" s="15">
        <v>169</v>
      </c>
      <c r="C170" s="23" t="s">
        <v>1109</v>
      </c>
      <c r="D170" s="15" t="s">
        <v>1125</v>
      </c>
      <c r="E170" s="187">
        <v>2709</v>
      </c>
      <c r="F170" s="180">
        <v>10</v>
      </c>
      <c r="G170" s="16" t="s">
        <v>1126</v>
      </c>
      <c r="H170" s="15" t="s">
        <v>1127</v>
      </c>
      <c r="I170" s="16" t="s">
        <v>1128</v>
      </c>
      <c r="J170" s="16" t="s">
        <v>53</v>
      </c>
      <c r="K170" s="16" t="s">
        <v>81</v>
      </c>
      <c r="L170" s="15" t="s">
        <v>180</v>
      </c>
      <c r="M170" s="16" t="s">
        <v>181</v>
      </c>
      <c r="N170" s="15" t="s">
        <v>182</v>
      </c>
      <c r="O170" s="15" t="s">
        <v>100</v>
      </c>
      <c r="P170" s="41" t="s">
        <v>110</v>
      </c>
      <c r="Q170" s="41" t="s">
        <v>1114</v>
      </c>
      <c r="R170" s="15" t="s">
        <v>124</v>
      </c>
      <c r="S170" s="41" t="s">
        <v>53</v>
      </c>
      <c r="T170" s="16" t="s">
        <v>726</v>
      </c>
      <c r="U170" s="15" t="s">
        <v>53</v>
      </c>
      <c r="V170" s="15">
        <v>1925.3</v>
      </c>
      <c r="W170" s="15" t="s">
        <v>84</v>
      </c>
      <c r="X170" s="17">
        <f>V170*Sheet1!$B$4*Sheet1!$B$3</f>
        <v>197.48668484999999</v>
      </c>
      <c r="Y170" s="18">
        <v>4000</v>
      </c>
      <c r="Z170" s="18" t="s">
        <v>131</v>
      </c>
      <c r="AA170" s="19"/>
      <c r="AB170" s="15">
        <v>1</v>
      </c>
      <c r="AC170" s="15" t="s">
        <v>63</v>
      </c>
      <c r="AD170" s="16" t="s">
        <v>1129</v>
      </c>
      <c r="AE170" s="16"/>
      <c r="AF170" s="16" t="str" cm="1">
        <f t="array" ref="AF170">_xlfn.IFS(ISTEXT(#REF!),#REF!,ISTEXT(#REF!),#REF!, TRUE, AG170)</f>
        <v>Duke Energy Progress, LLC - H.F. Lee Steam Electric Plant</v>
      </c>
      <c r="AG170" s="16" t="s">
        <v>1116</v>
      </c>
      <c r="AH170" s="20">
        <v>4</v>
      </c>
      <c r="AI170" s="15" t="s">
        <v>730</v>
      </c>
      <c r="AJ170" s="18" t="s">
        <v>1117</v>
      </c>
      <c r="AK170" s="16" t="s">
        <v>1118</v>
      </c>
      <c r="AL170" s="15" t="s">
        <v>1119</v>
      </c>
      <c r="AM170" s="20" t="s">
        <v>1120</v>
      </c>
      <c r="AN170" s="18">
        <v>-78.089562357800006</v>
      </c>
      <c r="AO170" s="18">
        <v>35.373533771699996</v>
      </c>
      <c r="AP170" s="21" t="s">
        <v>193</v>
      </c>
    </row>
    <row r="171" spans="1:42" x14ac:dyDescent="0.25">
      <c r="A171" s="15">
        <v>97</v>
      </c>
      <c r="B171" s="15">
        <v>170</v>
      </c>
      <c r="C171" s="23" t="s">
        <v>1109</v>
      </c>
      <c r="D171" s="15" t="s">
        <v>1125</v>
      </c>
      <c r="E171" s="187">
        <v>2709</v>
      </c>
      <c r="F171" s="180">
        <v>11</v>
      </c>
      <c r="G171" s="16" t="s">
        <v>1130</v>
      </c>
      <c r="H171" s="15" t="s">
        <v>1127</v>
      </c>
      <c r="I171" s="16" t="s">
        <v>1131</v>
      </c>
      <c r="J171" s="16" t="s">
        <v>53</v>
      </c>
      <c r="K171" s="16" t="s">
        <v>81</v>
      </c>
      <c r="L171" s="15" t="s">
        <v>180</v>
      </c>
      <c r="M171" s="16" t="s">
        <v>181</v>
      </c>
      <c r="N171" s="15" t="s">
        <v>182</v>
      </c>
      <c r="O171" s="15" t="s">
        <v>100</v>
      </c>
      <c r="P171" s="41" t="s">
        <v>110</v>
      </c>
      <c r="Q171" s="41" t="s">
        <v>1114</v>
      </c>
      <c r="R171" s="15" t="s">
        <v>124</v>
      </c>
      <c r="S171" s="41" t="s">
        <v>53</v>
      </c>
      <c r="T171" s="16" t="s">
        <v>726</v>
      </c>
      <c r="U171" s="15" t="s">
        <v>53</v>
      </c>
      <c r="V171" s="15">
        <v>1925.3</v>
      </c>
      <c r="W171" s="15" t="s">
        <v>84</v>
      </c>
      <c r="X171" s="17">
        <v>197.48668484999999</v>
      </c>
      <c r="Y171" s="18">
        <v>4000</v>
      </c>
      <c r="Z171" s="18" t="s">
        <v>131</v>
      </c>
      <c r="AA171" s="19"/>
      <c r="AB171" s="15">
        <v>1</v>
      </c>
      <c r="AC171" s="15" t="s">
        <v>63</v>
      </c>
      <c r="AD171" s="16" t="s">
        <v>1132</v>
      </c>
      <c r="AE171" s="16"/>
      <c r="AF171" s="16" t="s">
        <v>1097</v>
      </c>
      <c r="AG171" s="16" t="s">
        <v>1116</v>
      </c>
      <c r="AH171" s="20">
        <v>4</v>
      </c>
      <c r="AI171" s="15" t="s">
        <v>730</v>
      </c>
      <c r="AJ171" s="18" t="s">
        <v>1117</v>
      </c>
      <c r="AK171" s="16" t="s">
        <v>1118</v>
      </c>
      <c r="AL171" s="15" t="s">
        <v>1119</v>
      </c>
      <c r="AM171" s="20" t="s">
        <v>1120</v>
      </c>
      <c r="AN171" s="18">
        <v>-78.089562357800006</v>
      </c>
      <c r="AO171" s="18">
        <v>35.373533771699996</v>
      </c>
    </row>
    <row r="172" spans="1:42" x14ac:dyDescent="0.25">
      <c r="A172" s="15">
        <v>97</v>
      </c>
      <c r="B172" s="15">
        <v>171</v>
      </c>
      <c r="C172" s="23" t="s">
        <v>1109</v>
      </c>
      <c r="D172" s="15" t="s">
        <v>1133</v>
      </c>
      <c r="E172" s="187">
        <v>2709</v>
      </c>
      <c r="F172" s="180" t="s">
        <v>1134</v>
      </c>
      <c r="G172" s="16" t="s">
        <v>1135</v>
      </c>
      <c r="H172" s="15" t="s">
        <v>1136</v>
      </c>
      <c r="I172" s="16" t="s">
        <v>1137</v>
      </c>
      <c r="J172" s="16" t="s">
        <v>53</v>
      </c>
      <c r="K172" s="16" t="s">
        <v>81</v>
      </c>
      <c r="L172" s="15" t="s">
        <v>1138</v>
      </c>
      <c r="M172" s="16" t="s">
        <v>1139</v>
      </c>
      <c r="N172" s="15" t="s">
        <v>182</v>
      </c>
      <c r="O172" s="15" t="s">
        <v>100</v>
      </c>
      <c r="P172" s="41" t="s">
        <v>443</v>
      </c>
      <c r="Q172" s="41" t="s">
        <v>1140</v>
      </c>
      <c r="R172" s="15" t="s">
        <v>205</v>
      </c>
      <c r="S172" s="26" t="s">
        <v>100</v>
      </c>
      <c r="T172" s="16" t="s">
        <v>1141</v>
      </c>
      <c r="U172" s="15" t="s">
        <v>100</v>
      </c>
      <c r="V172" s="15">
        <v>2224</v>
      </c>
      <c r="W172" s="15" t="s">
        <v>84</v>
      </c>
      <c r="X172" s="17">
        <f>V172*Sheet1!$B$4*Sheet1!$B$3</f>
        <v>228.125688</v>
      </c>
      <c r="Y172" s="18">
        <v>2700</v>
      </c>
      <c r="Z172" s="18" t="s">
        <v>131</v>
      </c>
      <c r="AA172" s="19"/>
      <c r="AB172" s="15">
        <v>1</v>
      </c>
      <c r="AC172" s="15" t="s">
        <v>101</v>
      </c>
      <c r="AD172" s="16" t="s">
        <v>1142</v>
      </c>
      <c r="AE172" s="16"/>
      <c r="AF172" s="16" t="str" cm="1">
        <f t="array" ref="AF172">_xlfn.IFS(ISTEXT(#REF!),#REF!,ISTEXT(#REF!),#REF!, TRUE, AG172)</f>
        <v>Duke Energy Progress, LLC - H.F. Lee Steam Electric Plant</v>
      </c>
      <c r="AG172" s="16" t="s">
        <v>1116</v>
      </c>
      <c r="AH172" s="20">
        <v>4</v>
      </c>
      <c r="AI172" s="15" t="s">
        <v>730</v>
      </c>
      <c r="AJ172" s="18" t="s">
        <v>1117</v>
      </c>
      <c r="AK172" s="16" t="s">
        <v>1118</v>
      </c>
      <c r="AL172" s="15" t="s">
        <v>1119</v>
      </c>
      <c r="AM172" s="20" t="s">
        <v>1120</v>
      </c>
      <c r="AN172" s="18">
        <v>-78.0883607281</v>
      </c>
      <c r="AO172" s="18">
        <v>35.374006175399998</v>
      </c>
      <c r="AP172" s="21" t="s">
        <v>321</v>
      </c>
    </row>
    <row r="173" spans="1:42" x14ac:dyDescent="0.25">
      <c r="A173" s="15">
        <v>97</v>
      </c>
      <c r="B173" s="15">
        <v>172</v>
      </c>
      <c r="C173" s="23" t="s">
        <v>1109</v>
      </c>
      <c r="D173" s="15" t="s">
        <v>1143</v>
      </c>
      <c r="E173" s="187">
        <v>2709</v>
      </c>
      <c r="F173" s="180" t="s">
        <v>1144</v>
      </c>
      <c r="G173" s="16" t="s">
        <v>1135</v>
      </c>
      <c r="H173" s="15" t="s">
        <v>1145</v>
      </c>
      <c r="I173" s="16" t="s">
        <v>1137</v>
      </c>
      <c r="J173" s="16" t="s">
        <v>53</v>
      </c>
      <c r="K173" s="16" t="s">
        <v>81</v>
      </c>
      <c r="L173" s="15" t="s">
        <v>180</v>
      </c>
      <c r="M173" s="16" t="s">
        <v>181</v>
      </c>
      <c r="N173" s="15" t="s">
        <v>182</v>
      </c>
      <c r="O173" s="15" t="s">
        <v>100</v>
      </c>
      <c r="P173" s="41" t="s">
        <v>443</v>
      </c>
      <c r="Q173" s="41" t="s">
        <v>1140</v>
      </c>
      <c r="R173" s="15" t="s">
        <v>205</v>
      </c>
      <c r="S173" s="26" t="s">
        <v>100</v>
      </c>
      <c r="T173" s="16" t="s">
        <v>1141</v>
      </c>
      <c r="U173" s="15" t="s">
        <v>100</v>
      </c>
      <c r="V173" s="15">
        <v>2224</v>
      </c>
      <c r="W173" s="15" t="s">
        <v>84</v>
      </c>
      <c r="X173" s="17">
        <f>V173*Sheet1!$B$4*Sheet1!$B$3</f>
        <v>228.125688</v>
      </c>
      <c r="Y173" s="18">
        <v>2700</v>
      </c>
      <c r="Z173" s="18" t="s">
        <v>131</v>
      </c>
      <c r="AA173" s="19"/>
      <c r="AB173" s="15">
        <v>1</v>
      </c>
      <c r="AC173" s="15" t="s">
        <v>101</v>
      </c>
      <c r="AD173" s="16" t="s">
        <v>1142</v>
      </c>
      <c r="AE173" s="16"/>
      <c r="AF173" s="16" t="str" cm="1">
        <f t="array" ref="AF173">_xlfn.IFS(ISTEXT(#REF!),#REF!,ISTEXT(#REF!),#REF!, TRUE, AG173)</f>
        <v>Duke Energy Progress, LLC - H.F. Lee Steam Electric Plant</v>
      </c>
      <c r="AG173" s="16" t="s">
        <v>1116</v>
      </c>
      <c r="AH173" s="20">
        <v>4</v>
      </c>
      <c r="AI173" s="15" t="s">
        <v>730</v>
      </c>
      <c r="AJ173" s="18" t="s">
        <v>1117</v>
      </c>
      <c r="AK173" s="16" t="s">
        <v>1118</v>
      </c>
      <c r="AL173" s="15" t="s">
        <v>1119</v>
      </c>
      <c r="AM173" s="20" t="s">
        <v>1120</v>
      </c>
      <c r="AN173" s="18">
        <v>-78.0883607281</v>
      </c>
      <c r="AO173" s="18">
        <v>35.374006175399998</v>
      </c>
      <c r="AP173" s="21" t="s">
        <v>321</v>
      </c>
    </row>
    <row r="174" spans="1:42" x14ac:dyDescent="0.25">
      <c r="A174" s="15">
        <v>97</v>
      </c>
      <c r="B174" s="15">
        <v>173</v>
      </c>
      <c r="C174" s="23" t="s">
        <v>1109</v>
      </c>
      <c r="D174" s="15" t="s">
        <v>1146</v>
      </c>
      <c r="E174" s="187">
        <v>2709</v>
      </c>
      <c r="F174" s="180" t="s">
        <v>1147</v>
      </c>
      <c r="G174" s="16" t="s">
        <v>1135</v>
      </c>
      <c r="H174" s="15" t="s">
        <v>1148</v>
      </c>
      <c r="I174" s="16" t="s">
        <v>1137</v>
      </c>
      <c r="J174" s="16" t="s">
        <v>53</v>
      </c>
      <c r="K174" s="16" t="s">
        <v>81</v>
      </c>
      <c r="L174" s="15" t="s">
        <v>180</v>
      </c>
      <c r="M174" s="16" t="s">
        <v>181</v>
      </c>
      <c r="N174" s="15" t="s">
        <v>182</v>
      </c>
      <c r="O174" s="15" t="s">
        <v>100</v>
      </c>
      <c r="P174" s="41" t="s">
        <v>443</v>
      </c>
      <c r="Q174" s="41" t="s">
        <v>1140</v>
      </c>
      <c r="R174" s="15" t="s">
        <v>205</v>
      </c>
      <c r="S174" s="26" t="s">
        <v>100</v>
      </c>
      <c r="T174" s="16" t="s">
        <v>1141</v>
      </c>
      <c r="U174" s="15" t="s">
        <v>100</v>
      </c>
      <c r="V174" s="15">
        <v>2224</v>
      </c>
      <c r="W174" s="15" t="s">
        <v>84</v>
      </c>
      <c r="X174" s="17">
        <f>V174*Sheet1!$B$4*Sheet1!$B$3</f>
        <v>228.125688</v>
      </c>
      <c r="Y174" s="18">
        <v>2700</v>
      </c>
      <c r="Z174" s="18" t="s">
        <v>131</v>
      </c>
      <c r="AA174" s="19"/>
      <c r="AB174" s="15">
        <v>1</v>
      </c>
      <c r="AC174" s="15" t="s">
        <v>101</v>
      </c>
      <c r="AD174" s="16" t="s">
        <v>1142</v>
      </c>
      <c r="AE174" s="16"/>
      <c r="AF174" s="16" t="str" cm="1">
        <f t="array" ref="AF174">_xlfn.IFS(ISTEXT(#REF!),#REF!,ISTEXT(#REF!),#REF!, TRUE, AG174)</f>
        <v>Duke Energy Progress, LLC - H.F. Lee Steam Electric Plant</v>
      </c>
      <c r="AG174" s="16" t="s">
        <v>1116</v>
      </c>
      <c r="AH174" s="20">
        <v>4</v>
      </c>
      <c r="AI174" s="15" t="s">
        <v>730</v>
      </c>
      <c r="AJ174" s="18" t="s">
        <v>1117</v>
      </c>
      <c r="AK174" s="16" t="s">
        <v>1118</v>
      </c>
      <c r="AL174" s="15" t="s">
        <v>1119</v>
      </c>
      <c r="AM174" s="20" t="s">
        <v>1120</v>
      </c>
      <c r="AN174" s="18">
        <v>-78.0883607281</v>
      </c>
      <c r="AO174" s="18">
        <v>35.374006175399998</v>
      </c>
      <c r="AP174" s="21" t="s">
        <v>321</v>
      </c>
    </row>
    <row r="175" spans="1:42" x14ac:dyDescent="0.25">
      <c r="A175" s="15">
        <v>97</v>
      </c>
      <c r="B175" s="15">
        <v>174</v>
      </c>
      <c r="C175" s="23" t="s">
        <v>1109</v>
      </c>
      <c r="D175" s="15" t="s">
        <v>1149</v>
      </c>
      <c r="E175" s="187">
        <v>2709</v>
      </c>
      <c r="F175" s="180">
        <v>14</v>
      </c>
      <c r="G175" s="16" t="s">
        <v>1150</v>
      </c>
      <c r="H175" s="15" t="s">
        <v>1151</v>
      </c>
      <c r="I175" s="16" t="s">
        <v>1152</v>
      </c>
      <c r="J175" s="16" t="s">
        <v>53</v>
      </c>
      <c r="K175" s="16" t="s">
        <v>81</v>
      </c>
      <c r="L175" s="15" t="s">
        <v>180</v>
      </c>
      <c r="M175" s="16" t="s">
        <v>181</v>
      </c>
      <c r="N175" s="15" t="s">
        <v>182</v>
      </c>
      <c r="O175" s="15" t="s">
        <v>100</v>
      </c>
      <c r="P175" s="41" t="s">
        <v>110</v>
      </c>
      <c r="Q175" s="41" t="s">
        <v>1114</v>
      </c>
      <c r="R175" s="15" t="s">
        <v>124</v>
      </c>
      <c r="S175" s="26" t="s">
        <v>100</v>
      </c>
      <c r="T175" s="16" t="s">
        <v>319</v>
      </c>
      <c r="U175" s="15" t="s">
        <v>53</v>
      </c>
      <c r="V175" s="15">
        <v>1940.1</v>
      </c>
      <c r="W175" s="15" t="s">
        <v>84</v>
      </c>
      <c r="X175" s="17">
        <f>V175*Sheet1!$B$4*Sheet1!$B$3</f>
        <v>199.00478744999998</v>
      </c>
      <c r="Y175" s="18">
        <v>2020</v>
      </c>
      <c r="Z175" s="18" t="s">
        <v>131</v>
      </c>
      <c r="AA175" s="19"/>
      <c r="AB175" s="15">
        <v>1</v>
      </c>
      <c r="AC175" s="15" t="s">
        <v>63</v>
      </c>
      <c r="AD175" s="16" t="s">
        <v>1142</v>
      </c>
      <c r="AE175" s="16"/>
      <c r="AF175" s="16" t="str" cm="1">
        <f t="array" ref="AF175">_xlfn.IFS(ISTEXT(#REF!),#REF!,ISTEXT(#REF!),#REF!, TRUE, AG175)</f>
        <v>Duke Energy Progress, LLC - H.F. Lee Steam Electric Plant</v>
      </c>
      <c r="AG175" s="16" t="s">
        <v>1116</v>
      </c>
      <c r="AH175" s="20">
        <v>4</v>
      </c>
      <c r="AI175" s="15" t="s">
        <v>730</v>
      </c>
      <c r="AJ175" s="18" t="s">
        <v>1117</v>
      </c>
      <c r="AK175" s="16" t="s">
        <v>1118</v>
      </c>
      <c r="AL175" s="15" t="s">
        <v>1119</v>
      </c>
      <c r="AM175" s="20" t="s">
        <v>1120</v>
      </c>
      <c r="AN175" s="18">
        <v>-78.088553847200004</v>
      </c>
      <c r="AO175" s="18">
        <v>35.373533771699996</v>
      </c>
      <c r="AP175" s="21" t="s">
        <v>321</v>
      </c>
    </row>
    <row r="176" spans="1:42" x14ac:dyDescent="0.25">
      <c r="A176" s="15">
        <v>98</v>
      </c>
      <c r="B176" s="15">
        <v>175</v>
      </c>
      <c r="C176" s="23">
        <v>8454911</v>
      </c>
      <c r="D176" s="15" t="s">
        <v>1153</v>
      </c>
      <c r="E176" s="187">
        <v>2917</v>
      </c>
      <c r="F176" s="180" t="s">
        <v>95</v>
      </c>
      <c r="G176" s="16" t="s">
        <v>1154</v>
      </c>
      <c r="H176" s="15" t="s">
        <v>1155</v>
      </c>
      <c r="I176" s="16" t="s">
        <v>1156</v>
      </c>
      <c r="J176" s="16" t="s">
        <v>53</v>
      </c>
      <c r="K176" s="16" t="s">
        <v>81</v>
      </c>
      <c r="L176" s="15">
        <v>20100201</v>
      </c>
      <c r="M176" s="16" t="s">
        <v>215</v>
      </c>
      <c r="N176" s="15" t="s">
        <v>109</v>
      </c>
      <c r="O176" s="15" t="s">
        <v>53</v>
      </c>
      <c r="P176" s="15" t="s">
        <v>1094</v>
      </c>
      <c r="Q176" s="15" t="s">
        <v>59</v>
      </c>
      <c r="R176" s="15" t="s">
        <v>59</v>
      </c>
      <c r="S176" s="15"/>
      <c r="T176" s="16" t="s">
        <v>59</v>
      </c>
      <c r="U176" s="15"/>
      <c r="V176" s="15">
        <v>250</v>
      </c>
      <c r="W176" s="15" t="s">
        <v>84</v>
      </c>
      <c r="X176" s="17">
        <f>V176*Sheet1!$B$4*Sheet1!$B$3</f>
        <v>25.643624999999997</v>
      </c>
      <c r="Y176" s="18">
        <v>250</v>
      </c>
      <c r="Z176" s="18" t="s">
        <v>131</v>
      </c>
      <c r="AA176" s="19"/>
      <c r="AB176" s="15">
        <v>1</v>
      </c>
      <c r="AC176" s="15" t="s">
        <v>63</v>
      </c>
      <c r="AD176" s="16" t="s">
        <v>59</v>
      </c>
      <c r="AE176" s="16"/>
      <c r="AF176" s="16" t="str" cm="1">
        <f t="array" ref="AF176">_xlfn.IFS(ISTEXT(#REF!),#REF!,ISTEXT(#REF!),#REF!, TRUE, AG176)</f>
        <v>City of Hamilton Department of Public Utilities (1409040243)</v>
      </c>
      <c r="AG176" s="16" t="s">
        <v>1157</v>
      </c>
      <c r="AH176" s="20">
        <v>5</v>
      </c>
      <c r="AI176" s="15" t="s">
        <v>627</v>
      </c>
      <c r="AJ176" s="18" t="s">
        <v>1158</v>
      </c>
      <c r="AK176" s="16" t="s">
        <v>1159</v>
      </c>
      <c r="AL176" s="15" t="s">
        <v>1160</v>
      </c>
      <c r="AM176" s="20" t="s">
        <v>1161</v>
      </c>
      <c r="AN176" s="18">
        <v>-84.554462813200004</v>
      </c>
      <c r="AO176" s="18">
        <v>39.409909258799999</v>
      </c>
      <c r="AP176" s="21" t="s">
        <v>119</v>
      </c>
    </row>
    <row r="177" spans="1:42" x14ac:dyDescent="0.25">
      <c r="A177" s="15">
        <v>99</v>
      </c>
      <c r="B177" s="15">
        <v>176</v>
      </c>
      <c r="C177" s="23" t="s">
        <v>1162</v>
      </c>
      <c r="D177" s="15" t="s">
        <v>1163</v>
      </c>
      <c r="E177" s="187">
        <v>2079</v>
      </c>
      <c r="F177" s="180">
        <v>9</v>
      </c>
      <c r="G177" s="16" t="s">
        <v>1164</v>
      </c>
      <c r="H177" s="15" t="s">
        <v>1165</v>
      </c>
      <c r="I177" s="16" t="s">
        <v>1166</v>
      </c>
      <c r="J177" s="16" t="s">
        <v>53</v>
      </c>
      <c r="K177" s="16" t="s">
        <v>81</v>
      </c>
      <c r="L177" s="15">
        <v>20100201</v>
      </c>
      <c r="M177" s="16" t="s">
        <v>215</v>
      </c>
      <c r="N177" s="15" t="s">
        <v>109</v>
      </c>
      <c r="O177" s="15" t="s">
        <v>53</v>
      </c>
      <c r="P177" s="15" t="s">
        <v>443</v>
      </c>
      <c r="Q177" s="15" t="s">
        <v>444</v>
      </c>
      <c r="R177" s="15" t="s">
        <v>205</v>
      </c>
      <c r="S177" s="15" t="s">
        <v>100</v>
      </c>
      <c r="T177" s="16" t="s">
        <v>59</v>
      </c>
      <c r="U177" s="15"/>
      <c r="V177" s="15">
        <v>1864</v>
      </c>
      <c r="W177" s="15" t="s">
        <v>84</v>
      </c>
      <c r="X177" s="17">
        <f>V177*Sheet1!$B$4*Sheet1!$B$3</f>
        <v>191.19886799999998</v>
      </c>
      <c r="Y177" s="18">
        <v>2440</v>
      </c>
      <c r="Z177" s="18" t="s">
        <v>131</v>
      </c>
      <c r="AA177" s="24">
        <v>35431</v>
      </c>
      <c r="AB177" s="15">
        <v>1</v>
      </c>
      <c r="AC177" s="15" t="s">
        <v>63</v>
      </c>
      <c r="AD177" s="16" t="s">
        <v>1167</v>
      </c>
      <c r="AE177" s="16"/>
      <c r="AF177" s="16" t="str" cm="1">
        <f t="array" ref="AF177">_xlfn.IFS(ISTEXT(#REF!),#REF!,ISTEXT(#REF!),#REF!, TRUE, AG177)</f>
        <v>KANSAS CITY POWER AND LIGHT CO-HAWTHORN GENERATING STATION</v>
      </c>
      <c r="AG177" s="16" t="s">
        <v>1168</v>
      </c>
      <c r="AH177" s="20">
        <v>7</v>
      </c>
      <c r="AI177" s="15" t="s">
        <v>477</v>
      </c>
      <c r="AJ177" s="18" t="s">
        <v>672</v>
      </c>
      <c r="AK177" s="16" t="s">
        <v>1169</v>
      </c>
      <c r="AL177" s="15" t="s">
        <v>1170</v>
      </c>
      <c r="AM177" s="20" t="s">
        <v>1171</v>
      </c>
      <c r="AN177" s="18">
        <v>-94.477040649399996</v>
      </c>
      <c r="AO177" s="18">
        <v>39.129507382</v>
      </c>
      <c r="AP177" s="21" t="s">
        <v>1172</v>
      </c>
    </row>
    <row r="178" spans="1:42" x14ac:dyDescent="0.25">
      <c r="A178" s="15">
        <v>99</v>
      </c>
      <c r="B178" s="15">
        <v>177</v>
      </c>
      <c r="C178" s="23" t="s">
        <v>1162</v>
      </c>
      <c r="D178" s="15" t="s">
        <v>1173</v>
      </c>
      <c r="E178" s="187">
        <v>2079</v>
      </c>
      <c r="F178" s="180">
        <v>8</v>
      </c>
      <c r="G178" s="16" t="s">
        <v>1174</v>
      </c>
      <c r="H178" s="15" t="s">
        <v>1175</v>
      </c>
      <c r="I178" s="16" t="s">
        <v>382</v>
      </c>
      <c r="J178" s="16" t="s">
        <v>53</v>
      </c>
      <c r="K178" s="16" t="s">
        <v>81</v>
      </c>
      <c r="L178" s="15">
        <v>20100201</v>
      </c>
      <c r="M178" s="16" t="s">
        <v>215</v>
      </c>
      <c r="N178" s="15" t="s">
        <v>109</v>
      </c>
      <c r="O178" s="15" t="s">
        <v>53</v>
      </c>
      <c r="P178" s="15" t="s">
        <v>110</v>
      </c>
      <c r="Q178" s="15" t="s">
        <v>204</v>
      </c>
      <c r="R178" s="15" t="s">
        <v>124</v>
      </c>
      <c r="S178" s="15"/>
      <c r="T178" s="16" t="s">
        <v>59</v>
      </c>
      <c r="U178" s="15"/>
      <c r="V178" s="15">
        <v>100</v>
      </c>
      <c r="W178" s="15" t="s">
        <v>185</v>
      </c>
      <c r="X178" s="17">
        <f>V178</f>
        <v>100</v>
      </c>
      <c r="Y178" s="18">
        <v>480</v>
      </c>
      <c r="Z178" s="18" t="s">
        <v>131</v>
      </c>
      <c r="AA178" s="24">
        <v>36526</v>
      </c>
      <c r="AB178" s="15">
        <v>1</v>
      </c>
      <c r="AC178" s="15" t="s">
        <v>63</v>
      </c>
      <c r="AD178" s="16" t="s">
        <v>1176</v>
      </c>
      <c r="AE178" s="16"/>
      <c r="AF178" s="16" t="str" cm="1">
        <f t="array" ref="AF178">_xlfn.IFS(ISTEXT(#REF!),#REF!,ISTEXT(#REF!),#REF!, TRUE, AG178)</f>
        <v>KANSAS CITY POWER AND LIGHT CO-HAWTHORN GENERATING STATION</v>
      </c>
      <c r="AG178" s="16" t="s">
        <v>1168</v>
      </c>
      <c r="AH178" s="20">
        <v>7</v>
      </c>
      <c r="AI178" s="15" t="s">
        <v>477</v>
      </c>
      <c r="AJ178" s="18" t="s">
        <v>672</v>
      </c>
      <c r="AK178" s="16" t="s">
        <v>1169</v>
      </c>
      <c r="AL178" s="15" t="s">
        <v>1170</v>
      </c>
      <c r="AM178" s="20" t="s">
        <v>1171</v>
      </c>
      <c r="AN178" s="18">
        <v>-94.476785839499996</v>
      </c>
      <c r="AO178" s="18">
        <v>39.129707123899998</v>
      </c>
      <c r="AP178" s="21" t="s">
        <v>119</v>
      </c>
    </row>
    <row r="179" spans="1:42" x14ac:dyDescent="0.25">
      <c r="A179" s="15">
        <v>99</v>
      </c>
      <c r="B179" s="15">
        <v>178</v>
      </c>
      <c r="C179" s="23" t="s">
        <v>1162</v>
      </c>
      <c r="D179" s="15" t="s">
        <v>1177</v>
      </c>
      <c r="E179" s="187">
        <v>2079</v>
      </c>
      <c r="F179" s="180">
        <v>7</v>
      </c>
      <c r="G179" s="16" t="s">
        <v>1178</v>
      </c>
      <c r="H179" s="15" t="s">
        <v>1179</v>
      </c>
      <c r="I179" s="16" t="s">
        <v>382</v>
      </c>
      <c r="J179" s="16" t="s">
        <v>53</v>
      </c>
      <c r="K179" s="16" t="s">
        <v>81</v>
      </c>
      <c r="L179" s="15">
        <v>20100201</v>
      </c>
      <c r="M179" s="16" t="s">
        <v>215</v>
      </c>
      <c r="N179" s="15" t="s">
        <v>109</v>
      </c>
      <c r="O179" s="15" t="s">
        <v>53</v>
      </c>
      <c r="P179" s="15" t="s">
        <v>110</v>
      </c>
      <c r="Q179" s="15" t="s">
        <v>204</v>
      </c>
      <c r="R179" s="15" t="s">
        <v>124</v>
      </c>
      <c r="S179" s="15"/>
      <c r="T179" s="16" t="s">
        <v>59</v>
      </c>
      <c r="U179" s="15"/>
      <c r="V179" s="15">
        <v>100</v>
      </c>
      <c r="W179" s="15" t="s">
        <v>185</v>
      </c>
      <c r="X179" s="17">
        <f>V179</f>
        <v>100</v>
      </c>
      <c r="Y179" s="18">
        <v>480</v>
      </c>
      <c r="Z179" s="18" t="s">
        <v>131</v>
      </c>
      <c r="AA179" s="24">
        <v>36526</v>
      </c>
      <c r="AB179" s="15">
        <v>1</v>
      </c>
      <c r="AC179" s="15" t="s">
        <v>63</v>
      </c>
      <c r="AD179" s="16" t="s">
        <v>1176</v>
      </c>
      <c r="AE179" s="16"/>
      <c r="AF179" s="16" t="str" cm="1">
        <f t="array" ref="AF179">_xlfn.IFS(ISTEXT(#REF!),#REF!,ISTEXT(#REF!),#REF!, TRUE, AG179)</f>
        <v>KANSAS CITY POWER AND LIGHT CO-HAWTHORN GENERATING STATION</v>
      </c>
      <c r="AG179" s="16" t="s">
        <v>1168</v>
      </c>
      <c r="AH179" s="20">
        <v>7</v>
      </c>
      <c r="AI179" s="15" t="s">
        <v>477</v>
      </c>
      <c r="AJ179" s="18" t="s">
        <v>672</v>
      </c>
      <c r="AK179" s="16" t="s">
        <v>1169</v>
      </c>
      <c r="AL179" s="15" t="s">
        <v>1170</v>
      </c>
      <c r="AM179" s="20" t="s">
        <v>1171</v>
      </c>
      <c r="AN179" s="18">
        <v>-94.476525665200001</v>
      </c>
      <c r="AO179" s="18">
        <v>39.1293825431</v>
      </c>
      <c r="AP179" s="21" t="s">
        <v>119</v>
      </c>
    </row>
    <row r="180" spans="1:42" x14ac:dyDescent="0.25">
      <c r="A180" s="15">
        <v>100</v>
      </c>
      <c r="B180" s="15">
        <v>179</v>
      </c>
      <c r="C180" s="23" t="s">
        <v>1180</v>
      </c>
      <c r="D180" s="15" t="s">
        <v>120</v>
      </c>
      <c r="E180" s="187"/>
      <c r="F180" s="180"/>
      <c r="G180" s="16" t="s">
        <v>1181</v>
      </c>
      <c r="H180" s="15" t="s">
        <v>120</v>
      </c>
      <c r="I180" s="16" t="s">
        <v>1181</v>
      </c>
      <c r="J180" s="16" t="s">
        <v>53</v>
      </c>
      <c r="K180" s="16" t="s">
        <v>1182</v>
      </c>
      <c r="L180" s="15">
        <v>20100201</v>
      </c>
      <c r="M180" s="16" t="s">
        <v>215</v>
      </c>
      <c r="N180" s="15" t="s">
        <v>109</v>
      </c>
      <c r="O180" s="15" t="s">
        <v>53</v>
      </c>
      <c r="P180" s="15" t="s">
        <v>59</v>
      </c>
      <c r="Q180" s="15" t="s">
        <v>59</v>
      </c>
      <c r="R180" s="15" t="s">
        <v>59</v>
      </c>
      <c r="S180" s="15"/>
      <c r="T180" s="16" t="s">
        <v>59</v>
      </c>
      <c r="U180" s="15"/>
      <c r="V180" s="15">
        <v>5</v>
      </c>
      <c r="W180" s="15" t="s">
        <v>185</v>
      </c>
      <c r="X180" s="17">
        <f>V180</f>
        <v>5</v>
      </c>
      <c r="Y180" s="18"/>
      <c r="Z180" s="18"/>
      <c r="AA180" s="19"/>
      <c r="AB180" s="15">
        <v>1</v>
      </c>
      <c r="AC180" s="15" t="s">
        <v>112</v>
      </c>
      <c r="AD180" s="16" t="s">
        <v>59</v>
      </c>
      <c r="AE180" s="16"/>
      <c r="AF180" s="16" t="str" cm="1">
        <f t="array" ref="AF180">_xlfn.IFS(ISTEXT(#REF!),#REF!,ISTEXT(#REF!),#REF!, TRUE, AG180)</f>
        <v>HQ XVIII ABN Corps &amp; Fort Bragg</v>
      </c>
      <c r="AG180" s="16" t="s">
        <v>1183</v>
      </c>
      <c r="AH180" s="20" t="s">
        <v>459</v>
      </c>
      <c r="AI180" s="15" t="s">
        <v>730</v>
      </c>
      <c r="AJ180" s="18" t="s">
        <v>1184</v>
      </c>
      <c r="AK180" s="16" t="s">
        <v>1185</v>
      </c>
      <c r="AL180" s="15" t="s">
        <v>1186</v>
      </c>
      <c r="AM180" s="20" t="s">
        <v>1187</v>
      </c>
      <c r="AN180" s="18">
        <v>-79.027649999999994</v>
      </c>
      <c r="AO180" s="18">
        <v>35.141489999999997</v>
      </c>
      <c r="AP180" s="21" t="s">
        <v>119</v>
      </c>
    </row>
    <row r="181" spans="1:42" x14ac:dyDescent="0.25">
      <c r="A181" s="15">
        <v>100</v>
      </c>
      <c r="B181" s="15">
        <v>180</v>
      </c>
      <c r="C181" s="23" t="s">
        <v>1180</v>
      </c>
      <c r="D181" s="15" t="s">
        <v>529</v>
      </c>
      <c r="E181" s="187"/>
      <c r="F181" s="180"/>
      <c r="G181" s="16" t="s">
        <v>1181</v>
      </c>
      <c r="H181" s="15" t="s">
        <v>529</v>
      </c>
      <c r="I181" s="16" t="s">
        <v>1181</v>
      </c>
      <c r="J181" s="16" t="s">
        <v>53</v>
      </c>
      <c r="K181" s="16" t="s">
        <v>1182</v>
      </c>
      <c r="L181" s="15">
        <v>20100101</v>
      </c>
      <c r="M181" s="16" t="s">
        <v>82</v>
      </c>
      <c r="N181" s="15" t="s">
        <v>83</v>
      </c>
      <c r="O181" s="15" t="s">
        <v>53</v>
      </c>
      <c r="P181" s="15" t="s">
        <v>59</v>
      </c>
      <c r="Q181" s="15" t="s">
        <v>59</v>
      </c>
      <c r="R181" s="15" t="s">
        <v>59</v>
      </c>
      <c r="S181" s="15"/>
      <c r="T181" s="16" t="s">
        <v>59</v>
      </c>
      <c r="U181" s="15"/>
      <c r="V181" s="15">
        <v>5</v>
      </c>
      <c r="W181" s="15" t="s">
        <v>185</v>
      </c>
      <c r="X181" s="17">
        <f>V181</f>
        <v>5</v>
      </c>
      <c r="Y181" s="18"/>
      <c r="Z181" s="18"/>
      <c r="AA181" s="19"/>
      <c r="AB181" s="15">
        <v>1</v>
      </c>
      <c r="AC181" s="15" t="s">
        <v>112</v>
      </c>
      <c r="AD181" s="16" t="s">
        <v>59</v>
      </c>
      <c r="AE181" s="16"/>
      <c r="AF181" s="16" t="str" cm="1">
        <f t="array" ref="AF181">_xlfn.IFS(ISTEXT(#REF!),#REF!,ISTEXT(#REF!),#REF!, TRUE, AG181)</f>
        <v>HQ XVIII ABN Corps &amp; Fort Bragg</v>
      </c>
      <c r="AG181" s="16" t="s">
        <v>1183</v>
      </c>
      <c r="AH181" s="20" t="s">
        <v>459</v>
      </c>
      <c r="AI181" s="15" t="s">
        <v>730</v>
      </c>
      <c r="AJ181" s="18" t="s">
        <v>1184</v>
      </c>
      <c r="AK181" s="16" t="s">
        <v>1185</v>
      </c>
      <c r="AL181" s="15" t="s">
        <v>1186</v>
      </c>
      <c r="AM181" s="20" t="s">
        <v>1187</v>
      </c>
      <c r="AN181" s="18">
        <v>-79.027510000000007</v>
      </c>
      <c r="AO181" s="18">
        <v>35.14152</v>
      </c>
      <c r="AP181" s="21" t="s">
        <v>92</v>
      </c>
    </row>
    <row r="182" spans="1:42" x14ac:dyDescent="0.25">
      <c r="A182" s="15">
        <v>105</v>
      </c>
      <c r="B182" s="15">
        <v>181</v>
      </c>
      <c r="C182" s="23" t="s">
        <v>1188</v>
      </c>
      <c r="D182" s="15" t="s">
        <v>1189</v>
      </c>
      <c r="E182" s="187">
        <v>594</v>
      </c>
      <c r="F182" s="190" t="s">
        <v>1190</v>
      </c>
      <c r="G182" s="16" t="s">
        <v>1191</v>
      </c>
      <c r="H182" s="15" t="s">
        <v>1192</v>
      </c>
      <c r="I182" s="16" t="s">
        <v>1193</v>
      </c>
      <c r="J182" s="16" t="s">
        <v>53</v>
      </c>
      <c r="K182" s="16" t="s">
        <v>81</v>
      </c>
      <c r="L182" s="15">
        <v>20100101</v>
      </c>
      <c r="M182" s="16" t="s">
        <v>82</v>
      </c>
      <c r="N182" s="15" t="s">
        <v>83</v>
      </c>
      <c r="O182" s="15" t="s">
        <v>53</v>
      </c>
      <c r="P182" s="15" t="s">
        <v>473</v>
      </c>
      <c r="Q182" s="15" t="s">
        <v>1194</v>
      </c>
      <c r="R182" s="15" t="s">
        <v>59</v>
      </c>
      <c r="S182" s="15"/>
      <c r="T182" s="16" t="s">
        <v>59</v>
      </c>
      <c r="U182" s="15"/>
      <c r="V182" s="15">
        <v>366</v>
      </c>
      <c r="W182" s="15" t="s">
        <v>84</v>
      </c>
      <c r="X182" s="17">
        <f>V182*Sheet1!$B$4*Sheet1!$B$3</f>
        <v>37.542266999999995</v>
      </c>
      <c r="Y182" s="18">
        <v>366</v>
      </c>
      <c r="Z182" s="18" t="s">
        <v>131</v>
      </c>
      <c r="AA182" s="24">
        <v>24593</v>
      </c>
      <c r="AB182" s="15">
        <v>1</v>
      </c>
      <c r="AC182" s="15" t="s">
        <v>63</v>
      </c>
      <c r="AD182" s="16" t="s">
        <v>59</v>
      </c>
      <c r="AE182" s="16"/>
      <c r="AF182" s="16" t="str" cm="1">
        <f t="array" ref="AF182">_xlfn.IFS(ISTEXT(#REF!),#REF!,ISTEXT(#REF!),#REF!, TRUE, AG182)</f>
        <v>INDIAN RIVER GENERATING STATION</v>
      </c>
      <c r="AG182" s="16" t="s">
        <v>1195</v>
      </c>
      <c r="AH182" s="20">
        <v>3</v>
      </c>
      <c r="AI182" s="15" t="s">
        <v>1196</v>
      </c>
      <c r="AJ182" s="18" t="s">
        <v>1197</v>
      </c>
      <c r="AK182" s="16" t="s">
        <v>1198</v>
      </c>
      <c r="AL182" s="15" t="s">
        <v>1199</v>
      </c>
      <c r="AM182" s="20" t="s">
        <v>1200</v>
      </c>
      <c r="AN182" s="18">
        <v>-75.234701713500002</v>
      </c>
      <c r="AO182" s="18">
        <v>38.586107786600003</v>
      </c>
      <c r="AP182" s="21" t="s">
        <v>92</v>
      </c>
    </row>
    <row r="183" spans="1:42" x14ac:dyDescent="0.25">
      <c r="A183" s="132">
        <v>106</v>
      </c>
      <c r="B183" s="15">
        <v>182</v>
      </c>
      <c r="C183" s="23" t="s">
        <v>1202</v>
      </c>
      <c r="D183" s="15" t="s">
        <v>1203</v>
      </c>
      <c r="E183" s="187">
        <v>8049</v>
      </c>
      <c r="F183" s="190" t="s">
        <v>1204</v>
      </c>
      <c r="G183" s="16" t="s">
        <v>1205</v>
      </c>
      <c r="H183" s="15" t="s">
        <v>1206</v>
      </c>
      <c r="I183" s="16" t="s">
        <v>1207</v>
      </c>
      <c r="J183" s="16" t="s">
        <v>53</v>
      </c>
      <c r="K183" s="16" t="s">
        <v>81</v>
      </c>
      <c r="L183" s="15">
        <v>20100101</v>
      </c>
      <c r="M183" s="16" t="s">
        <v>82</v>
      </c>
      <c r="N183" s="15" t="s">
        <v>83</v>
      </c>
      <c r="O183" s="15" t="s">
        <v>53</v>
      </c>
      <c r="P183" s="15" t="s">
        <v>473</v>
      </c>
      <c r="Q183" s="15" t="s">
        <v>1208</v>
      </c>
      <c r="R183" s="15" t="s">
        <v>124</v>
      </c>
      <c r="S183" s="41" t="s">
        <v>53</v>
      </c>
      <c r="T183" s="16" t="s">
        <v>538</v>
      </c>
      <c r="U183" s="15" t="s">
        <v>53</v>
      </c>
      <c r="V183" s="15">
        <v>56.7</v>
      </c>
      <c r="W183" s="15" t="s">
        <v>185</v>
      </c>
      <c r="X183" s="17">
        <f t="shared" ref="X183:X196" si="4">V183</f>
        <v>56.7</v>
      </c>
      <c r="Y183" s="18">
        <v>708</v>
      </c>
      <c r="Z183" s="18" t="s">
        <v>131</v>
      </c>
      <c r="AA183" s="24">
        <v>27163</v>
      </c>
      <c r="AB183" s="15">
        <v>1</v>
      </c>
      <c r="AC183" s="15" t="s">
        <v>63</v>
      </c>
      <c r="AD183" s="16" t="s">
        <v>1209</v>
      </c>
      <c r="AE183" s="16"/>
      <c r="AF183" s="16" t="str" cm="1">
        <f t="array" ref="AF183">_xlfn.IFS(ISTEXT(#REF!),#REF!,ISTEXT(#REF!),#REF!, TRUE, AG183)</f>
        <v>DUKE ENERGY FLORIDA, INC. (Intercession City Plant)</v>
      </c>
      <c r="AG183" s="16" t="s">
        <v>1210</v>
      </c>
      <c r="AH183" s="20">
        <v>4</v>
      </c>
      <c r="AI183" s="15" t="s">
        <v>188</v>
      </c>
      <c r="AJ183" s="18" t="s">
        <v>310</v>
      </c>
      <c r="AK183" s="16" t="s">
        <v>1211</v>
      </c>
      <c r="AL183" s="15" t="s">
        <v>312</v>
      </c>
      <c r="AM183" s="20" t="s">
        <v>313</v>
      </c>
      <c r="AN183" s="18">
        <v>-81.5477464712</v>
      </c>
      <c r="AO183" s="18">
        <v>28.262954343299999</v>
      </c>
      <c r="AP183" s="21" t="s">
        <v>1214</v>
      </c>
    </row>
    <row r="184" spans="1:42" x14ac:dyDescent="0.25">
      <c r="A184" s="132">
        <v>106</v>
      </c>
      <c r="B184" s="15">
        <v>183</v>
      </c>
      <c r="C184" s="23" t="s">
        <v>1202</v>
      </c>
      <c r="D184" s="15" t="s">
        <v>1215</v>
      </c>
      <c r="E184" s="187">
        <v>8049</v>
      </c>
      <c r="F184" s="190" t="s">
        <v>667</v>
      </c>
      <c r="G184" s="16" t="s">
        <v>1216</v>
      </c>
      <c r="H184" s="15" t="s">
        <v>1217</v>
      </c>
      <c r="I184" s="16" t="s">
        <v>1207</v>
      </c>
      <c r="J184" s="16" t="s">
        <v>53</v>
      </c>
      <c r="K184" s="16" t="s">
        <v>81</v>
      </c>
      <c r="L184" s="15">
        <v>20100101</v>
      </c>
      <c r="M184" s="16" t="s">
        <v>82</v>
      </c>
      <c r="N184" s="15" t="s">
        <v>83</v>
      </c>
      <c r="O184" s="15" t="s">
        <v>53</v>
      </c>
      <c r="P184" s="15" t="s">
        <v>473</v>
      </c>
      <c r="Q184" s="15" t="s">
        <v>1208</v>
      </c>
      <c r="R184" s="15" t="s">
        <v>124</v>
      </c>
      <c r="S184" s="41" t="s">
        <v>53</v>
      </c>
      <c r="T184" s="16" t="s">
        <v>538</v>
      </c>
      <c r="U184" s="15" t="s">
        <v>53</v>
      </c>
      <c r="V184" s="15">
        <v>56.7</v>
      </c>
      <c r="W184" s="15" t="s">
        <v>185</v>
      </c>
      <c r="X184" s="17">
        <f t="shared" si="4"/>
        <v>56.7</v>
      </c>
      <c r="Y184" s="18">
        <v>708</v>
      </c>
      <c r="Z184" s="18" t="s">
        <v>131</v>
      </c>
      <c r="AA184" s="24">
        <v>27163</v>
      </c>
      <c r="AB184" s="15">
        <v>1</v>
      </c>
      <c r="AC184" s="15" t="s">
        <v>63</v>
      </c>
      <c r="AD184" s="16" t="s">
        <v>1209</v>
      </c>
      <c r="AE184" s="16"/>
      <c r="AF184" s="16" t="str" cm="1">
        <f t="array" ref="AF184">_xlfn.IFS(ISTEXT(#REF!),#REF!,ISTEXT(#REF!),#REF!, TRUE, AG184)</f>
        <v>DUKE ENERGY FLORIDA, INC. (Intercession City Plant)</v>
      </c>
      <c r="AG184" s="16" t="s">
        <v>1210</v>
      </c>
      <c r="AH184" s="20">
        <v>4</v>
      </c>
      <c r="AI184" s="15" t="s">
        <v>188</v>
      </c>
      <c r="AJ184" s="18" t="s">
        <v>310</v>
      </c>
      <c r="AK184" s="16" t="s">
        <v>1211</v>
      </c>
      <c r="AL184" s="15" t="s">
        <v>312</v>
      </c>
      <c r="AM184" s="20" t="s">
        <v>313</v>
      </c>
      <c r="AN184" s="18">
        <v>-81.5487120664</v>
      </c>
      <c r="AO184" s="18">
        <v>28.263011041999999</v>
      </c>
      <c r="AP184" s="21" t="s">
        <v>1214</v>
      </c>
    </row>
    <row r="185" spans="1:42" x14ac:dyDescent="0.25">
      <c r="A185" s="132">
        <v>106</v>
      </c>
      <c r="B185" s="15">
        <v>184</v>
      </c>
      <c r="C185" s="23" t="s">
        <v>1202</v>
      </c>
      <c r="D185" s="15" t="s">
        <v>1218</v>
      </c>
      <c r="E185" s="187">
        <v>8049</v>
      </c>
      <c r="F185" s="190">
        <v>13</v>
      </c>
      <c r="G185" s="16" t="s">
        <v>1219</v>
      </c>
      <c r="H185" s="15" t="s">
        <v>1220</v>
      </c>
      <c r="I185" s="16" t="s">
        <v>1221</v>
      </c>
      <c r="J185" s="16" t="s">
        <v>53</v>
      </c>
      <c r="K185" s="16" t="s">
        <v>81</v>
      </c>
      <c r="L185" s="15" t="s">
        <v>180</v>
      </c>
      <c r="M185" s="16" t="s">
        <v>181</v>
      </c>
      <c r="N185" s="15" t="s">
        <v>182</v>
      </c>
      <c r="O185" s="15" t="s">
        <v>100</v>
      </c>
      <c r="P185" s="15" t="s">
        <v>110</v>
      </c>
      <c r="Q185" s="15" t="s">
        <v>725</v>
      </c>
      <c r="R185" s="15" t="s">
        <v>124</v>
      </c>
      <c r="S185" s="26" t="s">
        <v>100</v>
      </c>
      <c r="T185" s="16" t="s">
        <v>319</v>
      </c>
      <c r="U185" s="15" t="s">
        <v>53</v>
      </c>
      <c r="V185" s="15">
        <v>91</v>
      </c>
      <c r="W185" s="15" t="s">
        <v>185</v>
      </c>
      <c r="X185" s="17">
        <f t="shared" si="4"/>
        <v>91</v>
      </c>
      <c r="Y185" s="18">
        <v>905</v>
      </c>
      <c r="Z185" s="18" t="s">
        <v>131</v>
      </c>
      <c r="AA185" s="24">
        <v>36951</v>
      </c>
      <c r="AB185" s="15">
        <v>1</v>
      </c>
      <c r="AC185" s="15" t="s">
        <v>63</v>
      </c>
      <c r="AD185" s="16" t="s">
        <v>1222</v>
      </c>
      <c r="AE185" s="16"/>
      <c r="AF185" s="16" t="str" cm="1">
        <f t="array" ref="AF185">_xlfn.IFS(ISTEXT(#REF!),#REF!,ISTEXT(#REF!),#REF!, TRUE, AG185)</f>
        <v>DUKE ENERGY FLORIDA, INC. (Intercession City Plant)</v>
      </c>
      <c r="AG185" s="16" t="s">
        <v>1210</v>
      </c>
      <c r="AH185" s="20">
        <v>4</v>
      </c>
      <c r="AI185" s="15" t="s">
        <v>188</v>
      </c>
      <c r="AJ185" s="18" t="s">
        <v>310</v>
      </c>
      <c r="AK185" s="16" t="s">
        <v>1211</v>
      </c>
      <c r="AL185" s="15" t="s">
        <v>312</v>
      </c>
      <c r="AM185" s="20" t="s">
        <v>313</v>
      </c>
      <c r="AN185" s="18">
        <v>-81.544841945599998</v>
      </c>
      <c r="AO185" s="18">
        <v>28.261798363699999</v>
      </c>
      <c r="AP185" s="21" t="s">
        <v>321</v>
      </c>
    </row>
    <row r="186" spans="1:42" x14ac:dyDescent="0.25">
      <c r="A186" s="132">
        <v>106</v>
      </c>
      <c r="B186" s="15">
        <v>185</v>
      </c>
      <c r="C186" s="23" t="s">
        <v>1202</v>
      </c>
      <c r="D186" s="15" t="s">
        <v>1223</v>
      </c>
      <c r="E186" s="187">
        <v>8049</v>
      </c>
      <c r="F186" s="190">
        <v>9</v>
      </c>
      <c r="G186" s="16" t="s">
        <v>1224</v>
      </c>
      <c r="H186" s="15" t="s">
        <v>1225</v>
      </c>
      <c r="I186" s="16" t="s">
        <v>1226</v>
      </c>
      <c r="J186" s="16" t="s">
        <v>53</v>
      </c>
      <c r="K186" s="16" t="s">
        <v>81</v>
      </c>
      <c r="L186" s="15" t="s">
        <v>180</v>
      </c>
      <c r="M186" s="16" t="s">
        <v>181</v>
      </c>
      <c r="N186" s="15" t="s">
        <v>182</v>
      </c>
      <c r="O186" s="15" t="s">
        <v>100</v>
      </c>
      <c r="P186" s="15" t="s">
        <v>110</v>
      </c>
      <c r="Q186" s="15" t="s">
        <v>725</v>
      </c>
      <c r="R186" s="15" t="s">
        <v>124</v>
      </c>
      <c r="S186" s="41" t="s">
        <v>100</v>
      </c>
      <c r="T186" s="16" t="s">
        <v>726</v>
      </c>
      <c r="U186" s="15" t="s">
        <v>53</v>
      </c>
      <c r="V186" s="15">
        <v>96.3</v>
      </c>
      <c r="W186" s="15" t="s">
        <v>185</v>
      </c>
      <c r="X186" s="17">
        <f t="shared" si="4"/>
        <v>96.3</v>
      </c>
      <c r="Y186" s="18">
        <v>1140</v>
      </c>
      <c r="Z186" s="18" t="s">
        <v>131</v>
      </c>
      <c r="AA186" s="24">
        <v>34214</v>
      </c>
      <c r="AB186" s="15">
        <v>1</v>
      </c>
      <c r="AC186" s="15" t="s">
        <v>63</v>
      </c>
      <c r="AD186" s="16" t="s">
        <v>1222</v>
      </c>
      <c r="AE186" s="16"/>
      <c r="AF186" s="16" t="str" cm="1">
        <f t="array" ref="AF186">_xlfn.IFS(ISTEXT(#REF!),#REF!,ISTEXT(#REF!),#REF!, TRUE, AG186)</f>
        <v>DUKE ENERGY FLORIDA, INC. (Intercession City Plant)</v>
      </c>
      <c r="AG186" s="16" t="s">
        <v>1210</v>
      </c>
      <c r="AH186" s="20">
        <v>4</v>
      </c>
      <c r="AI186" s="15" t="s">
        <v>188</v>
      </c>
      <c r="AJ186" s="18" t="s">
        <v>310</v>
      </c>
      <c r="AK186" s="16" t="s">
        <v>1211</v>
      </c>
      <c r="AL186" s="15" t="s">
        <v>312</v>
      </c>
      <c r="AM186" s="20" t="s">
        <v>313</v>
      </c>
      <c r="AN186" s="18">
        <v>-81.544849685399996</v>
      </c>
      <c r="AO186" s="18">
        <v>28.262500752699999</v>
      </c>
      <c r="AP186" s="21" t="s">
        <v>208</v>
      </c>
    </row>
    <row r="187" spans="1:42" x14ac:dyDescent="0.25">
      <c r="A187" s="132">
        <v>106</v>
      </c>
      <c r="B187" s="15">
        <v>186</v>
      </c>
      <c r="C187" s="23" t="s">
        <v>1202</v>
      </c>
      <c r="D187" s="15" t="s">
        <v>1227</v>
      </c>
      <c r="E187" s="187">
        <v>8049</v>
      </c>
      <c r="F187" s="190">
        <v>14</v>
      </c>
      <c r="G187" s="16" t="s">
        <v>1228</v>
      </c>
      <c r="H187" s="15" t="s">
        <v>1229</v>
      </c>
      <c r="I187" s="16" t="s">
        <v>1221</v>
      </c>
      <c r="J187" s="16" t="s">
        <v>53</v>
      </c>
      <c r="K187" s="16" t="s">
        <v>81</v>
      </c>
      <c r="L187" s="15" t="s">
        <v>180</v>
      </c>
      <c r="M187" s="16" t="s">
        <v>181</v>
      </c>
      <c r="N187" s="15" t="s">
        <v>182</v>
      </c>
      <c r="O187" s="15" t="s">
        <v>100</v>
      </c>
      <c r="P187" s="15" t="s">
        <v>110</v>
      </c>
      <c r="Q187" s="15" t="s">
        <v>725</v>
      </c>
      <c r="R187" s="15" t="s">
        <v>124</v>
      </c>
      <c r="S187" s="26" t="s">
        <v>100</v>
      </c>
      <c r="T187" s="16" t="s">
        <v>319</v>
      </c>
      <c r="U187" s="15" t="s">
        <v>53</v>
      </c>
      <c r="V187" s="15">
        <v>91</v>
      </c>
      <c r="W187" s="15" t="s">
        <v>185</v>
      </c>
      <c r="X187" s="17">
        <f t="shared" si="4"/>
        <v>91</v>
      </c>
      <c r="Y187" s="18">
        <v>905</v>
      </c>
      <c r="Z187" s="18" t="s">
        <v>131</v>
      </c>
      <c r="AA187" s="24">
        <v>36951</v>
      </c>
      <c r="AB187" s="15">
        <v>1</v>
      </c>
      <c r="AC187" s="15" t="s">
        <v>63</v>
      </c>
      <c r="AD187" s="16" t="s">
        <v>1222</v>
      </c>
      <c r="AE187" s="16"/>
      <c r="AF187" s="16" t="str" cm="1">
        <f t="array" ref="AF187">_xlfn.IFS(ISTEXT(#REF!),#REF!,ISTEXT(#REF!),#REF!, TRUE, AG187)</f>
        <v>DUKE ENERGY FLORIDA, INC. (Intercession City Plant)</v>
      </c>
      <c r="AG187" s="16" t="s">
        <v>1210</v>
      </c>
      <c r="AH187" s="20">
        <v>4</v>
      </c>
      <c r="AI187" s="15" t="s">
        <v>188</v>
      </c>
      <c r="AJ187" s="18" t="s">
        <v>310</v>
      </c>
      <c r="AK187" s="16" t="s">
        <v>1211</v>
      </c>
      <c r="AL187" s="15" t="s">
        <v>312</v>
      </c>
      <c r="AM187" s="20" t="s">
        <v>313</v>
      </c>
      <c r="AN187" s="18">
        <v>-81.548132709300006</v>
      </c>
      <c r="AO187" s="18">
        <v>28.2651466706</v>
      </c>
      <c r="AP187" s="21" t="s">
        <v>321</v>
      </c>
    </row>
    <row r="188" spans="1:42" x14ac:dyDescent="0.25">
      <c r="A188" s="132">
        <v>106</v>
      </c>
      <c r="B188" s="15">
        <v>187</v>
      </c>
      <c r="C188" s="23" t="s">
        <v>1202</v>
      </c>
      <c r="D188" s="15" t="s">
        <v>1230</v>
      </c>
      <c r="E188" s="187">
        <v>8049</v>
      </c>
      <c r="F188" s="190" t="s">
        <v>200</v>
      </c>
      <c r="G188" s="16" t="s">
        <v>1231</v>
      </c>
      <c r="H188" s="15" t="s">
        <v>1232</v>
      </c>
      <c r="I188" s="16" t="s">
        <v>1207</v>
      </c>
      <c r="J188" s="16" t="s">
        <v>53</v>
      </c>
      <c r="K188" s="16" t="s">
        <v>81</v>
      </c>
      <c r="L188" s="15">
        <v>20100101</v>
      </c>
      <c r="M188" s="16" t="s">
        <v>82</v>
      </c>
      <c r="N188" s="15" t="s">
        <v>83</v>
      </c>
      <c r="O188" s="15" t="s">
        <v>53</v>
      </c>
      <c r="P188" s="15" t="s">
        <v>473</v>
      </c>
      <c r="Q188" s="15" t="s">
        <v>1208</v>
      </c>
      <c r="R188" s="15" t="s">
        <v>124</v>
      </c>
      <c r="S188" s="41" t="s">
        <v>53</v>
      </c>
      <c r="T188" s="16" t="s">
        <v>538</v>
      </c>
      <c r="U188" s="15" t="s">
        <v>53</v>
      </c>
      <c r="V188" s="15">
        <v>56.7</v>
      </c>
      <c r="W188" s="15" t="s">
        <v>185</v>
      </c>
      <c r="X188" s="17">
        <f t="shared" si="4"/>
        <v>56.7</v>
      </c>
      <c r="Y188" s="18">
        <v>708</v>
      </c>
      <c r="Z188" s="18" t="s">
        <v>131</v>
      </c>
      <c r="AA188" s="24">
        <v>27163</v>
      </c>
      <c r="AB188" s="15">
        <v>1</v>
      </c>
      <c r="AC188" s="15" t="s">
        <v>63</v>
      </c>
      <c r="AD188" s="16" t="s">
        <v>1209</v>
      </c>
      <c r="AE188" s="16"/>
      <c r="AF188" s="16" t="str" cm="1">
        <f t="array" ref="AF188">_xlfn.IFS(ISTEXT(#REF!),#REF!,ISTEXT(#REF!),#REF!, TRUE, AG188)</f>
        <v>DUKE ENERGY FLORIDA, INC. (Intercession City Plant)</v>
      </c>
      <c r="AG188" s="16" t="s">
        <v>1210</v>
      </c>
      <c r="AH188" s="20">
        <v>4</v>
      </c>
      <c r="AI188" s="15" t="s">
        <v>188</v>
      </c>
      <c r="AJ188" s="18" t="s">
        <v>310</v>
      </c>
      <c r="AK188" s="16" t="s">
        <v>1211</v>
      </c>
      <c r="AL188" s="15" t="s">
        <v>312</v>
      </c>
      <c r="AM188" s="20" t="s">
        <v>313</v>
      </c>
      <c r="AN188" s="18">
        <v>-81.548068336300005</v>
      </c>
      <c r="AO188" s="18">
        <v>28.262973242899999</v>
      </c>
      <c r="AP188" s="21" t="s">
        <v>1214</v>
      </c>
    </row>
    <row r="189" spans="1:42" x14ac:dyDescent="0.25">
      <c r="A189" s="132">
        <v>106</v>
      </c>
      <c r="B189" s="15">
        <v>188</v>
      </c>
      <c r="C189" s="23" t="s">
        <v>1202</v>
      </c>
      <c r="D189" s="15" t="s">
        <v>1233</v>
      </c>
      <c r="E189" s="187">
        <v>8049</v>
      </c>
      <c r="F189" s="190">
        <v>7</v>
      </c>
      <c r="G189" s="16" t="s">
        <v>1234</v>
      </c>
      <c r="H189" s="15" t="s">
        <v>1235</v>
      </c>
      <c r="I189" s="16" t="s">
        <v>1226</v>
      </c>
      <c r="J189" s="16" t="s">
        <v>53</v>
      </c>
      <c r="K189" s="16" t="s">
        <v>81</v>
      </c>
      <c r="L189" s="15" t="s">
        <v>180</v>
      </c>
      <c r="M189" s="16" t="s">
        <v>181</v>
      </c>
      <c r="N189" s="15" t="s">
        <v>182</v>
      </c>
      <c r="O189" s="15" t="s">
        <v>100</v>
      </c>
      <c r="P189" s="15" t="s">
        <v>110</v>
      </c>
      <c r="Q189" s="15" t="s">
        <v>725</v>
      </c>
      <c r="R189" s="15" t="s">
        <v>124</v>
      </c>
      <c r="S189" s="41" t="s">
        <v>100</v>
      </c>
      <c r="T189" s="16" t="s">
        <v>726</v>
      </c>
      <c r="U189" s="15" t="s">
        <v>53</v>
      </c>
      <c r="V189" s="15">
        <v>96.3</v>
      </c>
      <c r="W189" s="15" t="s">
        <v>185</v>
      </c>
      <c r="X189" s="17">
        <f t="shared" si="4"/>
        <v>96.3</v>
      </c>
      <c r="Y189" s="18">
        <v>1140</v>
      </c>
      <c r="Z189" s="18" t="s">
        <v>131</v>
      </c>
      <c r="AA189" s="24">
        <v>34200</v>
      </c>
      <c r="AB189" s="15">
        <v>1</v>
      </c>
      <c r="AC189" s="15" t="s">
        <v>63</v>
      </c>
      <c r="AD189" s="16" t="s">
        <v>1222</v>
      </c>
      <c r="AE189" s="16"/>
      <c r="AF189" s="16" t="str" cm="1">
        <f t="array" ref="AF189">_xlfn.IFS(ISTEXT(#REF!),#REF!,ISTEXT(#REF!),#REF!, TRUE, AG189)</f>
        <v>DUKE ENERGY FLORIDA, INC. (Intercession City Plant)</v>
      </c>
      <c r="AG189" s="16" t="s">
        <v>1210</v>
      </c>
      <c r="AH189" s="20">
        <v>4</v>
      </c>
      <c r="AI189" s="15" t="s">
        <v>188</v>
      </c>
      <c r="AJ189" s="18" t="s">
        <v>310</v>
      </c>
      <c r="AK189" s="16" t="s">
        <v>1211</v>
      </c>
      <c r="AL189" s="15" t="s">
        <v>312</v>
      </c>
      <c r="AM189" s="20" t="s">
        <v>313</v>
      </c>
      <c r="AN189" s="18">
        <v>-81.548754981800002</v>
      </c>
      <c r="AO189" s="18">
        <v>28.2651466706</v>
      </c>
      <c r="AP189" s="21" t="s">
        <v>208</v>
      </c>
    </row>
    <row r="190" spans="1:42" x14ac:dyDescent="0.25">
      <c r="A190" s="132">
        <v>106</v>
      </c>
      <c r="B190" s="15">
        <v>189</v>
      </c>
      <c r="C190" s="23" t="s">
        <v>1202</v>
      </c>
      <c r="D190" s="15" t="s">
        <v>1236</v>
      </c>
      <c r="E190" s="187">
        <v>8049</v>
      </c>
      <c r="F190" s="190" t="s">
        <v>1237</v>
      </c>
      <c r="G190" s="16" t="s">
        <v>1238</v>
      </c>
      <c r="H190" s="15" t="s">
        <v>1239</v>
      </c>
      <c r="I190" s="16" t="s">
        <v>1240</v>
      </c>
      <c r="J190" s="16" t="s">
        <v>53</v>
      </c>
      <c r="K190" s="16" t="s">
        <v>81</v>
      </c>
      <c r="L190" s="15">
        <v>20100101</v>
      </c>
      <c r="M190" s="16" t="s">
        <v>82</v>
      </c>
      <c r="N190" s="134" t="s">
        <v>83</v>
      </c>
      <c r="O190" s="131" t="s">
        <v>53</v>
      </c>
      <c r="P190" s="15" t="s">
        <v>443</v>
      </c>
      <c r="Q190" s="15" t="s">
        <v>1241</v>
      </c>
      <c r="R190" s="15" t="s">
        <v>124</v>
      </c>
      <c r="S190" s="41" t="s">
        <v>100</v>
      </c>
      <c r="T190" s="16" t="s">
        <v>726</v>
      </c>
      <c r="U190" s="15" t="s">
        <v>53</v>
      </c>
      <c r="V190" s="15">
        <v>171</v>
      </c>
      <c r="W190" s="15" t="s">
        <v>185</v>
      </c>
      <c r="X190" s="17">
        <f t="shared" si="4"/>
        <v>171</v>
      </c>
      <c r="Y190" s="18">
        <v>2030</v>
      </c>
      <c r="Z190" s="18" t="s">
        <v>131</v>
      </c>
      <c r="AA190" s="24">
        <v>35431</v>
      </c>
      <c r="AB190" s="15">
        <v>1</v>
      </c>
      <c r="AC190" s="15" t="s">
        <v>63</v>
      </c>
      <c r="AD190" s="16" t="s">
        <v>1242</v>
      </c>
      <c r="AE190" s="16"/>
      <c r="AF190" s="16" t="str" cm="1">
        <f t="array" ref="AF190">_xlfn.IFS(ISTEXT(#REF!),#REF!,ISTEXT(#REF!),#REF!, TRUE, AG190)</f>
        <v>DUKE ENERGY FLORIDA, INC. (Intercession City Plant)</v>
      </c>
      <c r="AG190" s="16" t="s">
        <v>1210</v>
      </c>
      <c r="AH190" s="20">
        <v>4</v>
      </c>
      <c r="AI190" s="15" t="s">
        <v>188</v>
      </c>
      <c r="AJ190" s="18" t="s">
        <v>310</v>
      </c>
      <c r="AK190" s="16" t="s">
        <v>1211</v>
      </c>
      <c r="AL190" s="15" t="s">
        <v>312</v>
      </c>
      <c r="AM190" s="20" t="s">
        <v>313</v>
      </c>
      <c r="AN190" s="18">
        <v>-81.548905185500004</v>
      </c>
      <c r="AO190" s="18">
        <v>28.2629921425</v>
      </c>
      <c r="AP190" s="21" t="s">
        <v>1214</v>
      </c>
    </row>
    <row r="191" spans="1:42" x14ac:dyDescent="0.25">
      <c r="A191" s="132">
        <v>106</v>
      </c>
      <c r="B191" s="15">
        <v>190</v>
      </c>
      <c r="C191" s="23" t="s">
        <v>1202</v>
      </c>
      <c r="D191" s="15" t="s">
        <v>1243</v>
      </c>
      <c r="E191" s="187">
        <v>8049</v>
      </c>
      <c r="F191" s="190">
        <v>10</v>
      </c>
      <c r="G191" s="16" t="s">
        <v>1244</v>
      </c>
      <c r="H191" s="15" t="s">
        <v>1245</v>
      </c>
      <c r="I191" s="16" t="s">
        <v>1226</v>
      </c>
      <c r="J191" s="16" t="s">
        <v>53</v>
      </c>
      <c r="K191" s="16" t="s">
        <v>81</v>
      </c>
      <c r="L191" s="15" t="s">
        <v>180</v>
      </c>
      <c r="M191" s="16" t="s">
        <v>181</v>
      </c>
      <c r="N191" s="15" t="s">
        <v>182</v>
      </c>
      <c r="O191" s="15" t="s">
        <v>100</v>
      </c>
      <c r="P191" s="15" t="s">
        <v>110</v>
      </c>
      <c r="Q191" s="15" t="s">
        <v>725</v>
      </c>
      <c r="R191" s="15" t="s">
        <v>124</v>
      </c>
      <c r="S191" s="41" t="s">
        <v>100</v>
      </c>
      <c r="T191" s="16" t="s">
        <v>726</v>
      </c>
      <c r="U191" s="15" t="s">
        <v>53</v>
      </c>
      <c r="V191" s="15">
        <v>96.3</v>
      </c>
      <c r="W191" s="15" t="s">
        <v>185</v>
      </c>
      <c r="X191" s="17">
        <f t="shared" si="4"/>
        <v>96.3</v>
      </c>
      <c r="Y191" s="18">
        <v>1140</v>
      </c>
      <c r="Z191" s="18" t="s">
        <v>131</v>
      </c>
      <c r="AA191" s="24">
        <v>34169</v>
      </c>
      <c r="AB191" s="15">
        <v>1</v>
      </c>
      <c r="AC191" s="15" t="s">
        <v>63</v>
      </c>
      <c r="AD191" s="16" t="s">
        <v>1222</v>
      </c>
      <c r="AE191" s="16"/>
      <c r="AF191" s="16" t="str" cm="1">
        <f t="array" ref="AF191">_xlfn.IFS(ISTEXT(#REF!),#REF!,ISTEXT(#REF!),#REF!, TRUE, AG191)</f>
        <v>DUKE ENERGY FLORIDA, INC. (Intercession City Plant)</v>
      </c>
      <c r="AG191" s="16" t="s">
        <v>1210</v>
      </c>
      <c r="AH191" s="20">
        <v>4</v>
      </c>
      <c r="AI191" s="15" t="s">
        <v>188</v>
      </c>
      <c r="AJ191" s="18" t="s">
        <v>310</v>
      </c>
      <c r="AK191" s="16" t="s">
        <v>1211</v>
      </c>
      <c r="AL191" s="15" t="s">
        <v>312</v>
      </c>
      <c r="AM191" s="20" t="s">
        <v>313</v>
      </c>
      <c r="AN191" s="18">
        <v>-81.548347285999995</v>
      </c>
      <c r="AO191" s="18">
        <v>28.262973242899999</v>
      </c>
      <c r="AP191" s="21" t="s">
        <v>208</v>
      </c>
    </row>
    <row r="192" spans="1:42" x14ac:dyDescent="0.25">
      <c r="A192" s="132">
        <v>106</v>
      </c>
      <c r="B192" s="15">
        <v>191</v>
      </c>
      <c r="C192" s="23" t="s">
        <v>1202</v>
      </c>
      <c r="D192" s="15" t="s">
        <v>1246</v>
      </c>
      <c r="E192" s="187">
        <v>8049</v>
      </c>
      <c r="F192" s="190">
        <v>12</v>
      </c>
      <c r="G192" s="16" t="s">
        <v>1247</v>
      </c>
      <c r="H192" s="15" t="s">
        <v>1248</v>
      </c>
      <c r="I192" s="16" t="s">
        <v>1221</v>
      </c>
      <c r="J192" s="16" t="s">
        <v>53</v>
      </c>
      <c r="K192" s="16" t="s">
        <v>81</v>
      </c>
      <c r="L192" s="15" t="s">
        <v>180</v>
      </c>
      <c r="M192" s="16" t="s">
        <v>181</v>
      </c>
      <c r="N192" s="15" t="s">
        <v>182</v>
      </c>
      <c r="O192" s="15" t="s">
        <v>100</v>
      </c>
      <c r="P192" s="15" t="s">
        <v>110</v>
      </c>
      <c r="Q192" s="15" t="s">
        <v>725</v>
      </c>
      <c r="R192" s="15" t="s">
        <v>124</v>
      </c>
      <c r="S192" s="26" t="s">
        <v>100</v>
      </c>
      <c r="T192" s="16" t="s">
        <v>319</v>
      </c>
      <c r="U192" s="15" t="s">
        <v>53</v>
      </c>
      <c r="V192" s="15">
        <v>91</v>
      </c>
      <c r="W192" s="15" t="s">
        <v>185</v>
      </c>
      <c r="X192" s="17">
        <f t="shared" si="4"/>
        <v>91</v>
      </c>
      <c r="Y192" s="18">
        <v>905</v>
      </c>
      <c r="Z192" s="18" t="s">
        <v>131</v>
      </c>
      <c r="AA192" s="24">
        <v>36951</v>
      </c>
      <c r="AB192" s="15">
        <v>1</v>
      </c>
      <c r="AC192" s="15" t="s">
        <v>63</v>
      </c>
      <c r="AD192" s="16" t="s">
        <v>1222</v>
      </c>
      <c r="AE192" s="16"/>
      <c r="AF192" s="16" t="str" cm="1">
        <f t="array" ref="AF192">_xlfn.IFS(ISTEXT(#REF!),#REF!,ISTEXT(#REF!),#REF!, TRUE, AG192)</f>
        <v>DUKE ENERGY FLORIDA, INC. (Intercession City Plant)</v>
      </c>
      <c r="AG192" s="16" t="s">
        <v>1210</v>
      </c>
      <c r="AH192" s="20">
        <v>4</v>
      </c>
      <c r="AI192" s="15" t="s">
        <v>188</v>
      </c>
      <c r="AJ192" s="18" t="s">
        <v>310</v>
      </c>
      <c r="AK192" s="16" t="s">
        <v>1211</v>
      </c>
      <c r="AL192" s="15" t="s">
        <v>312</v>
      </c>
      <c r="AM192" s="20" t="s">
        <v>313</v>
      </c>
      <c r="AN192" s="18">
        <v>-81.544820487999999</v>
      </c>
      <c r="AO192" s="18">
        <v>28.262214157900001</v>
      </c>
      <c r="AP192" s="21" t="s">
        <v>321</v>
      </c>
    </row>
    <row r="193" spans="1:42" x14ac:dyDescent="0.25">
      <c r="A193" s="132">
        <v>106</v>
      </c>
      <c r="B193" s="15">
        <v>192</v>
      </c>
      <c r="C193" s="23" t="s">
        <v>1202</v>
      </c>
      <c r="D193" s="15" t="s">
        <v>1249</v>
      </c>
      <c r="E193" s="187">
        <v>8049</v>
      </c>
      <c r="F193" s="190" t="s">
        <v>1250</v>
      </c>
      <c r="G193" s="16" t="s">
        <v>1251</v>
      </c>
      <c r="H193" s="15" t="s">
        <v>1252</v>
      </c>
      <c r="I193" s="16" t="s">
        <v>1207</v>
      </c>
      <c r="J193" s="16" t="s">
        <v>53</v>
      </c>
      <c r="K193" s="16" t="s">
        <v>81</v>
      </c>
      <c r="L193" s="15">
        <v>20100101</v>
      </c>
      <c r="M193" s="16" t="s">
        <v>82</v>
      </c>
      <c r="N193" s="15" t="s">
        <v>83</v>
      </c>
      <c r="O193" s="15" t="s">
        <v>53</v>
      </c>
      <c r="P193" s="15" t="s">
        <v>473</v>
      </c>
      <c r="Q193" s="15" t="s">
        <v>1208</v>
      </c>
      <c r="R193" s="15" t="s">
        <v>124</v>
      </c>
      <c r="S193" s="41" t="s">
        <v>53</v>
      </c>
      <c r="T193" s="16" t="s">
        <v>538</v>
      </c>
      <c r="U193" s="15" t="s">
        <v>53</v>
      </c>
      <c r="V193" s="15">
        <v>56.7</v>
      </c>
      <c r="W193" s="15" t="s">
        <v>185</v>
      </c>
      <c r="X193" s="17">
        <f t="shared" si="4"/>
        <v>56.7</v>
      </c>
      <c r="Y193" s="18">
        <v>708</v>
      </c>
      <c r="Z193" s="18" t="s">
        <v>131</v>
      </c>
      <c r="AA193" s="24">
        <v>27163</v>
      </c>
      <c r="AB193" s="15">
        <v>1</v>
      </c>
      <c r="AC193" s="15" t="s">
        <v>63</v>
      </c>
      <c r="AD193" s="16" t="s">
        <v>1209</v>
      </c>
      <c r="AE193" s="16"/>
      <c r="AF193" s="16" t="str" cm="1">
        <f t="array" ref="AF193">_xlfn.IFS(ISTEXT(#REF!),#REF!,ISTEXT(#REF!),#REF!, TRUE, AG193)</f>
        <v>DUKE ENERGY FLORIDA, INC. (Intercession City Plant)</v>
      </c>
      <c r="AG193" s="16" t="s">
        <v>1210</v>
      </c>
      <c r="AH193" s="20">
        <v>4</v>
      </c>
      <c r="AI193" s="15" t="s">
        <v>188</v>
      </c>
      <c r="AJ193" s="18" t="s">
        <v>310</v>
      </c>
      <c r="AK193" s="16" t="s">
        <v>1211</v>
      </c>
      <c r="AL193" s="15" t="s">
        <v>312</v>
      </c>
      <c r="AM193" s="20" t="s">
        <v>313</v>
      </c>
      <c r="AN193" s="18">
        <v>-81.5477464712</v>
      </c>
      <c r="AO193" s="18">
        <v>28.265165569800001</v>
      </c>
      <c r="AP193" s="21" t="s">
        <v>1214</v>
      </c>
    </row>
    <row r="194" spans="1:42" x14ac:dyDescent="0.25">
      <c r="A194" s="132">
        <v>106</v>
      </c>
      <c r="B194" s="15">
        <v>193</v>
      </c>
      <c r="C194" s="23" t="s">
        <v>1202</v>
      </c>
      <c r="D194" s="15" t="s">
        <v>1253</v>
      </c>
      <c r="E194" s="187">
        <v>8049</v>
      </c>
      <c r="F194" s="190" t="s">
        <v>677</v>
      </c>
      <c r="G194" s="16" t="s">
        <v>1254</v>
      </c>
      <c r="H194" s="15" t="s">
        <v>1255</v>
      </c>
      <c r="I194" s="16" t="s">
        <v>1207</v>
      </c>
      <c r="J194" s="16" t="s">
        <v>53</v>
      </c>
      <c r="K194" s="16" t="s">
        <v>81</v>
      </c>
      <c r="L194" s="15">
        <v>20100101</v>
      </c>
      <c r="M194" s="16" t="s">
        <v>82</v>
      </c>
      <c r="N194" s="15" t="s">
        <v>83</v>
      </c>
      <c r="O194" s="15" t="s">
        <v>53</v>
      </c>
      <c r="P194" s="15" t="s">
        <v>473</v>
      </c>
      <c r="Q194" s="15" t="s">
        <v>1208</v>
      </c>
      <c r="R194" s="15" t="s">
        <v>124</v>
      </c>
      <c r="S194" s="41" t="s">
        <v>53</v>
      </c>
      <c r="T194" s="16" t="s">
        <v>538</v>
      </c>
      <c r="U194" s="15" t="s">
        <v>53</v>
      </c>
      <c r="V194" s="15">
        <v>56.7</v>
      </c>
      <c r="W194" s="15" t="s">
        <v>185</v>
      </c>
      <c r="X194" s="17">
        <f t="shared" si="4"/>
        <v>56.7</v>
      </c>
      <c r="Y194" s="18">
        <v>708</v>
      </c>
      <c r="Z194" s="18" t="s">
        <v>131</v>
      </c>
      <c r="AA194" s="24">
        <v>27163</v>
      </c>
      <c r="AB194" s="15">
        <v>1</v>
      </c>
      <c r="AC194" s="15" t="s">
        <v>63</v>
      </c>
      <c r="AD194" s="16" t="s">
        <v>1209</v>
      </c>
      <c r="AE194" s="16"/>
      <c r="AF194" s="16" t="str" cm="1">
        <f t="array" ref="AF194">_xlfn.IFS(ISTEXT(#REF!),#REF!,ISTEXT(#REF!),#REF!, TRUE, AG194)</f>
        <v>DUKE ENERGY FLORIDA, INC. (Intercession City Plant)</v>
      </c>
      <c r="AG194" s="16" t="s">
        <v>1210</v>
      </c>
      <c r="AH194" s="20">
        <v>4</v>
      </c>
      <c r="AI194" s="15" t="s">
        <v>188</v>
      </c>
      <c r="AJ194" s="18" t="s">
        <v>310</v>
      </c>
      <c r="AK194" s="16" t="s">
        <v>1211</v>
      </c>
      <c r="AL194" s="15" t="s">
        <v>312</v>
      </c>
      <c r="AM194" s="20" t="s">
        <v>313</v>
      </c>
      <c r="AN194" s="18">
        <v>-81.544806770099996</v>
      </c>
      <c r="AO194" s="18">
        <v>28.261971561300001</v>
      </c>
      <c r="AP194" s="21" t="s">
        <v>1214</v>
      </c>
    </row>
    <row r="195" spans="1:42" x14ac:dyDescent="0.25">
      <c r="A195" s="132">
        <v>106</v>
      </c>
      <c r="B195" s="15">
        <v>194</v>
      </c>
      <c r="C195" s="23" t="s">
        <v>1202</v>
      </c>
      <c r="D195" s="15" t="s">
        <v>1256</v>
      </c>
      <c r="E195" s="187">
        <v>8049</v>
      </c>
      <c r="F195" s="190">
        <v>8</v>
      </c>
      <c r="G195" s="16" t="s">
        <v>1257</v>
      </c>
      <c r="H195" s="15" t="s">
        <v>1258</v>
      </c>
      <c r="I195" s="16" t="s">
        <v>1226</v>
      </c>
      <c r="J195" s="16" t="s">
        <v>53</v>
      </c>
      <c r="K195" s="16" t="s">
        <v>81</v>
      </c>
      <c r="L195" s="15" t="s">
        <v>180</v>
      </c>
      <c r="M195" s="16" t="s">
        <v>181</v>
      </c>
      <c r="N195" s="15" t="s">
        <v>182</v>
      </c>
      <c r="O195" s="15" t="s">
        <v>100</v>
      </c>
      <c r="P195" s="15" t="s">
        <v>110</v>
      </c>
      <c r="Q195" s="15" t="s">
        <v>725</v>
      </c>
      <c r="R195" s="15" t="s">
        <v>124</v>
      </c>
      <c r="S195" s="41" t="s">
        <v>100</v>
      </c>
      <c r="T195" s="16" t="s">
        <v>726</v>
      </c>
      <c r="U195" s="15" t="s">
        <v>53</v>
      </c>
      <c r="V195" s="15">
        <v>96.3</v>
      </c>
      <c r="W195" s="15" t="s">
        <v>185</v>
      </c>
      <c r="X195" s="17">
        <f t="shared" si="4"/>
        <v>96.3</v>
      </c>
      <c r="Y195" s="18">
        <v>1140</v>
      </c>
      <c r="Z195" s="18" t="s">
        <v>131</v>
      </c>
      <c r="AA195" s="24">
        <v>34163</v>
      </c>
      <c r="AB195" s="15">
        <v>1</v>
      </c>
      <c r="AC195" s="15" t="s">
        <v>63</v>
      </c>
      <c r="AD195" s="16" t="s">
        <v>1222</v>
      </c>
      <c r="AE195" s="16"/>
      <c r="AF195" s="16" t="str" cm="1">
        <f t="array" ref="AF195">_xlfn.IFS(ISTEXT(#REF!),#REF!,ISTEXT(#REF!),#REF!, TRUE, AG195)</f>
        <v>DUKE ENERGY FLORIDA, INC. (Intercession City Plant)</v>
      </c>
      <c r="AG195" s="16" t="s">
        <v>1210</v>
      </c>
      <c r="AH195" s="20">
        <v>4</v>
      </c>
      <c r="AI195" s="15" t="s">
        <v>188</v>
      </c>
      <c r="AJ195" s="18" t="s">
        <v>310</v>
      </c>
      <c r="AK195" s="16" t="s">
        <v>1211</v>
      </c>
      <c r="AL195" s="15" t="s">
        <v>312</v>
      </c>
      <c r="AM195" s="20" t="s">
        <v>313</v>
      </c>
      <c r="AN195" s="18">
        <v>-81.548454574299996</v>
      </c>
      <c r="AO195" s="18">
        <v>28.265165569800001</v>
      </c>
      <c r="AP195" s="21" t="s">
        <v>208</v>
      </c>
    </row>
    <row r="196" spans="1:42" x14ac:dyDescent="0.25">
      <c r="A196" s="132">
        <v>106</v>
      </c>
      <c r="B196" s="15">
        <v>195</v>
      </c>
      <c r="C196" s="23" t="s">
        <v>1202</v>
      </c>
      <c r="D196" s="15" t="s">
        <v>1259</v>
      </c>
      <c r="E196" s="187">
        <v>8049</v>
      </c>
      <c r="F196" s="190" t="s">
        <v>1260</v>
      </c>
      <c r="G196" s="16" t="s">
        <v>1261</v>
      </c>
      <c r="H196" s="15" t="s">
        <v>1262</v>
      </c>
      <c r="I196" s="16" t="s">
        <v>1207</v>
      </c>
      <c r="J196" s="16" t="s">
        <v>53</v>
      </c>
      <c r="K196" s="16" t="s">
        <v>81</v>
      </c>
      <c r="L196" s="15">
        <v>20100101</v>
      </c>
      <c r="M196" s="16" t="s">
        <v>82</v>
      </c>
      <c r="N196" s="15" t="s">
        <v>83</v>
      </c>
      <c r="O196" s="15" t="s">
        <v>53</v>
      </c>
      <c r="P196" s="15" t="s">
        <v>473</v>
      </c>
      <c r="Q196" s="15" t="s">
        <v>1208</v>
      </c>
      <c r="R196" s="15" t="s">
        <v>124</v>
      </c>
      <c r="S196" s="41" t="s">
        <v>53</v>
      </c>
      <c r="T196" s="16" t="s">
        <v>538</v>
      </c>
      <c r="U196" s="15" t="s">
        <v>53</v>
      </c>
      <c r="V196" s="15">
        <v>56.7</v>
      </c>
      <c r="W196" s="15" t="s">
        <v>185</v>
      </c>
      <c r="X196" s="17">
        <f t="shared" si="4"/>
        <v>56.7</v>
      </c>
      <c r="Y196" s="18">
        <v>708</v>
      </c>
      <c r="Z196" s="18" t="s">
        <v>131</v>
      </c>
      <c r="AA196" s="24">
        <v>27163</v>
      </c>
      <c r="AB196" s="15">
        <v>1</v>
      </c>
      <c r="AC196" s="15" t="s">
        <v>63</v>
      </c>
      <c r="AD196" s="16" t="s">
        <v>1209</v>
      </c>
      <c r="AE196" s="16"/>
      <c r="AF196" s="16" t="str" cm="1">
        <f t="array" ref="AF196">_xlfn.IFS(ISTEXT(#REF!),#REF!,ISTEXT(#REF!),#REF!, TRUE, AG196)</f>
        <v>DUKE ENERGY FLORIDA, INC. (Intercession City Plant)</v>
      </c>
      <c r="AG196" s="16" t="s">
        <v>1210</v>
      </c>
      <c r="AH196" s="20">
        <v>4</v>
      </c>
      <c r="AI196" s="15" t="s">
        <v>188</v>
      </c>
      <c r="AJ196" s="18" t="s">
        <v>310</v>
      </c>
      <c r="AK196" s="16" t="s">
        <v>1211</v>
      </c>
      <c r="AL196" s="15" t="s">
        <v>312</v>
      </c>
      <c r="AM196" s="20" t="s">
        <v>313</v>
      </c>
      <c r="AN196" s="18">
        <v>-81.548540404999997</v>
      </c>
      <c r="AO196" s="18">
        <v>28.262973242899999</v>
      </c>
      <c r="AP196" s="21" t="s">
        <v>1214</v>
      </c>
    </row>
    <row r="197" spans="1:42" x14ac:dyDescent="0.25">
      <c r="A197" s="15">
        <v>107</v>
      </c>
      <c r="B197" s="15">
        <v>196</v>
      </c>
      <c r="C197" s="23" t="s">
        <v>1263</v>
      </c>
      <c r="D197" s="15" t="s">
        <v>1264</v>
      </c>
      <c r="E197" s="187">
        <v>710</v>
      </c>
      <c r="F197" s="180" t="s">
        <v>667</v>
      </c>
      <c r="G197" s="16" t="s">
        <v>1265</v>
      </c>
      <c r="H197" s="15" t="s">
        <v>1266</v>
      </c>
      <c r="I197" s="16" t="s">
        <v>1267</v>
      </c>
      <c r="J197" s="16" t="s">
        <v>53</v>
      </c>
      <c r="K197" s="16" t="s">
        <v>81</v>
      </c>
      <c r="L197" s="15" t="s">
        <v>180</v>
      </c>
      <c r="M197" s="16" t="s">
        <v>181</v>
      </c>
      <c r="N197" s="15" t="s">
        <v>182</v>
      </c>
      <c r="O197" s="15" t="s">
        <v>100</v>
      </c>
      <c r="P197" s="15" t="s">
        <v>1268</v>
      </c>
      <c r="Q197" s="15" t="s">
        <v>1269</v>
      </c>
      <c r="R197" s="15" t="s">
        <v>205</v>
      </c>
      <c r="S197" s="26" t="s">
        <v>100</v>
      </c>
      <c r="T197" s="16" t="s">
        <v>1270</v>
      </c>
      <c r="U197" s="15" t="s">
        <v>100</v>
      </c>
      <c r="V197" s="15">
        <v>2617</v>
      </c>
      <c r="W197" s="15" t="s">
        <v>84</v>
      </c>
      <c r="X197" s="17">
        <v>269</v>
      </c>
      <c r="Y197" s="17">
        <v>269</v>
      </c>
      <c r="Z197" s="18" t="s">
        <v>185</v>
      </c>
      <c r="AA197" s="19">
        <v>2009</v>
      </c>
      <c r="AB197" s="15">
        <v>1</v>
      </c>
      <c r="AC197" s="15" t="s">
        <v>101</v>
      </c>
      <c r="AD197" s="16" t="s">
        <v>696</v>
      </c>
      <c r="AE197" s="16"/>
      <c r="AF197" s="16" t="str" cm="1">
        <f t="array" ref="AF197">_xlfn.IFS(ISTEXT(#REF!),#REF!,ISTEXT(#REF!),#REF!, TRUE, AG197)</f>
        <v>Ga Power Company - Plant McDonough/Atkinson</v>
      </c>
      <c r="AG197" s="16" t="s">
        <v>1271</v>
      </c>
      <c r="AH197" s="20">
        <v>4</v>
      </c>
      <c r="AI197" s="15" t="s">
        <v>420</v>
      </c>
      <c r="AJ197" s="18" t="s">
        <v>1272</v>
      </c>
      <c r="AK197" s="16" t="s">
        <v>1273</v>
      </c>
      <c r="AL197" s="15" t="s">
        <v>1274</v>
      </c>
      <c r="AM197" s="20" t="s">
        <v>1275</v>
      </c>
      <c r="AN197" s="18">
        <v>-84.469504230799998</v>
      </c>
      <c r="AO197" s="18">
        <v>33.8295064482</v>
      </c>
      <c r="AP197" s="21" t="s">
        <v>321</v>
      </c>
    </row>
    <row r="198" spans="1:42" x14ac:dyDescent="0.25">
      <c r="A198" s="15">
        <v>107</v>
      </c>
      <c r="B198" s="15">
        <v>197</v>
      </c>
      <c r="C198" s="23" t="s">
        <v>1263</v>
      </c>
      <c r="D198" s="15" t="s">
        <v>1280</v>
      </c>
      <c r="E198" s="187">
        <v>710</v>
      </c>
      <c r="F198" s="180" t="s">
        <v>681</v>
      </c>
      <c r="G198" s="16" t="s">
        <v>1281</v>
      </c>
      <c r="H198" s="15" t="s">
        <v>1282</v>
      </c>
      <c r="I198" s="16" t="s">
        <v>1283</v>
      </c>
      <c r="J198" s="16" t="s">
        <v>53</v>
      </c>
      <c r="K198" s="16" t="s">
        <v>81</v>
      </c>
      <c r="L198" s="15">
        <v>20100201</v>
      </c>
      <c r="M198" s="16" t="s">
        <v>215</v>
      </c>
      <c r="N198" s="15" t="s">
        <v>109</v>
      </c>
      <c r="O198" s="15" t="s">
        <v>53</v>
      </c>
      <c r="P198" s="15" t="s">
        <v>1268</v>
      </c>
      <c r="Q198" s="15" t="s">
        <v>1269</v>
      </c>
      <c r="R198" s="15" t="s">
        <v>205</v>
      </c>
      <c r="S198" s="26" t="s">
        <v>100</v>
      </c>
      <c r="T198" s="16" t="s">
        <v>1284</v>
      </c>
      <c r="U198" s="15" t="s">
        <v>100</v>
      </c>
      <c r="V198" s="15">
        <v>2617</v>
      </c>
      <c r="W198" s="15" t="s">
        <v>84</v>
      </c>
      <c r="X198" s="17">
        <v>269</v>
      </c>
      <c r="Y198" s="17">
        <v>269</v>
      </c>
      <c r="Z198" s="18" t="s">
        <v>185</v>
      </c>
      <c r="AA198" s="19">
        <v>2009</v>
      </c>
      <c r="AB198" s="15">
        <v>1</v>
      </c>
      <c r="AC198" s="15" t="s">
        <v>101</v>
      </c>
      <c r="AD198" s="16" t="s">
        <v>696</v>
      </c>
      <c r="AE198" s="16"/>
      <c r="AF198" s="16" t="str" cm="1">
        <f t="array" ref="AF198">_xlfn.IFS(ISTEXT(#REF!),#REF!,ISTEXT(#REF!),#REF!, TRUE, AG198)</f>
        <v>Ga Power Company - Plant McDonough/Atkinson</v>
      </c>
      <c r="AG198" s="16" t="s">
        <v>1271</v>
      </c>
      <c r="AH198" s="20">
        <v>4</v>
      </c>
      <c r="AI198" s="15" t="s">
        <v>420</v>
      </c>
      <c r="AJ198" s="18" t="s">
        <v>1272</v>
      </c>
      <c r="AK198" s="16" t="s">
        <v>1273</v>
      </c>
      <c r="AL198" s="15" t="s">
        <v>1274</v>
      </c>
      <c r="AM198" s="20" t="s">
        <v>1275</v>
      </c>
      <c r="AN198" s="18">
        <v>-84.469504230799998</v>
      </c>
      <c r="AO198" s="18">
        <v>33.829306448899999</v>
      </c>
      <c r="AP198" s="21" t="s">
        <v>139</v>
      </c>
    </row>
    <row r="199" spans="1:42" x14ac:dyDescent="0.25">
      <c r="A199" s="15">
        <v>107</v>
      </c>
      <c r="B199" s="15">
        <v>198</v>
      </c>
      <c r="C199" s="23" t="s">
        <v>1263</v>
      </c>
      <c r="D199" s="15" t="s">
        <v>1285</v>
      </c>
      <c r="E199" s="187">
        <v>710</v>
      </c>
      <c r="F199" s="180" t="s">
        <v>1286</v>
      </c>
      <c r="G199" s="16" t="s">
        <v>1287</v>
      </c>
      <c r="H199" s="15" t="s">
        <v>1288</v>
      </c>
      <c r="I199" s="16" t="s">
        <v>1267</v>
      </c>
      <c r="J199" s="16" t="s">
        <v>53</v>
      </c>
      <c r="K199" s="16" t="s">
        <v>81</v>
      </c>
      <c r="L199" s="15" t="s">
        <v>1289</v>
      </c>
      <c r="M199" s="16" t="s">
        <v>1290</v>
      </c>
      <c r="N199" s="15" t="s">
        <v>182</v>
      </c>
      <c r="O199" s="15" t="s">
        <v>100</v>
      </c>
      <c r="P199" s="15" t="s">
        <v>1268</v>
      </c>
      <c r="Q199" s="15" t="s">
        <v>1269</v>
      </c>
      <c r="R199" s="15" t="s">
        <v>205</v>
      </c>
      <c r="S199" s="26" t="s">
        <v>100</v>
      </c>
      <c r="T199" s="16" t="s">
        <v>1270</v>
      </c>
      <c r="U199" s="15" t="s">
        <v>100</v>
      </c>
      <c r="V199" s="15">
        <v>2617</v>
      </c>
      <c r="W199" s="15" t="s">
        <v>84</v>
      </c>
      <c r="X199" s="17">
        <v>269</v>
      </c>
      <c r="Y199" s="17">
        <v>269</v>
      </c>
      <c r="Z199" s="18" t="s">
        <v>185</v>
      </c>
      <c r="AA199" s="19">
        <v>2009</v>
      </c>
      <c r="AB199" s="15">
        <v>1</v>
      </c>
      <c r="AC199" s="15" t="s">
        <v>101</v>
      </c>
      <c r="AD199" s="16" t="s">
        <v>696</v>
      </c>
      <c r="AE199" s="16"/>
      <c r="AF199" s="16" t="str" cm="1">
        <f t="array" ref="AF199">_xlfn.IFS(ISTEXT(#REF!),#REF!,ISTEXT(#REF!),#REF!, TRUE, AG199)</f>
        <v>Ga Power Company - Plant McDonough/Atkinson</v>
      </c>
      <c r="AG199" s="16" t="s">
        <v>1271</v>
      </c>
      <c r="AH199" s="20">
        <v>4</v>
      </c>
      <c r="AI199" s="15" t="s">
        <v>420</v>
      </c>
      <c r="AJ199" s="18" t="s">
        <v>1272</v>
      </c>
      <c r="AK199" s="16" t="s">
        <v>1273</v>
      </c>
      <c r="AL199" s="15" t="s">
        <v>1274</v>
      </c>
      <c r="AM199" s="20" t="s">
        <v>1275</v>
      </c>
      <c r="AN199" s="18">
        <v>-84.468004230399998</v>
      </c>
      <c r="AO199" s="18">
        <v>33.829506448300002</v>
      </c>
      <c r="AP199" s="21" t="s">
        <v>321</v>
      </c>
    </row>
    <row r="200" spans="1:42" x14ac:dyDescent="0.25">
      <c r="A200" s="15">
        <v>107</v>
      </c>
      <c r="B200" s="15">
        <v>199</v>
      </c>
      <c r="C200" s="23" t="s">
        <v>1263</v>
      </c>
      <c r="D200" s="15" t="s">
        <v>1291</v>
      </c>
      <c r="E200" s="187">
        <v>710</v>
      </c>
      <c r="F200" s="180" t="s">
        <v>1204</v>
      </c>
      <c r="G200" s="16" t="s">
        <v>1292</v>
      </c>
      <c r="H200" s="15" t="s">
        <v>1293</v>
      </c>
      <c r="I200" s="16" t="s">
        <v>1283</v>
      </c>
      <c r="J200" s="16" t="s">
        <v>53</v>
      </c>
      <c r="K200" s="16" t="s">
        <v>81</v>
      </c>
      <c r="L200" s="15">
        <v>20100201</v>
      </c>
      <c r="M200" s="16" t="s">
        <v>215</v>
      </c>
      <c r="N200" s="15" t="s">
        <v>109</v>
      </c>
      <c r="O200" s="15" t="s">
        <v>53</v>
      </c>
      <c r="P200" s="15" t="s">
        <v>1268</v>
      </c>
      <c r="Q200" s="15" t="s">
        <v>1269</v>
      </c>
      <c r="R200" s="15" t="s">
        <v>205</v>
      </c>
      <c r="S200" s="26" t="s">
        <v>100</v>
      </c>
      <c r="T200" s="16" t="s">
        <v>1284</v>
      </c>
      <c r="U200" s="15" t="s">
        <v>100</v>
      </c>
      <c r="V200" s="15">
        <v>2617</v>
      </c>
      <c r="W200" s="15" t="s">
        <v>84</v>
      </c>
      <c r="X200" s="17">
        <v>269</v>
      </c>
      <c r="Y200" s="17">
        <v>269</v>
      </c>
      <c r="Z200" s="18" t="s">
        <v>185</v>
      </c>
      <c r="AA200" s="19">
        <v>2009</v>
      </c>
      <c r="AB200" s="15">
        <v>1</v>
      </c>
      <c r="AC200" s="15" t="s">
        <v>101</v>
      </c>
      <c r="AD200" s="16" t="s">
        <v>696</v>
      </c>
      <c r="AE200" s="16"/>
      <c r="AF200" s="16" t="str" cm="1">
        <f t="array" ref="AF200">_xlfn.IFS(ISTEXT(#REF!),#REF!,ISTEXT(#REF!),#REF!, TRUE, AG200)</f>
        <v>Ga Power Company - Plant McDonough/Atkinson</v>
      </c>
      <c r="AG200" s="16" t="s">
        <v>1271</v>
      </c>
      <c r="AH200" s="20">
        <v>4</v>
      </c>
      <c r="AI200" s="15" t="s">
        <v>420</v>
      </c>
      <c r="AJ200" s="18" t="s">
        <v>1272</v>
      </c>
      <c r="AK200" s="16" t="s">
        <v>1273</v>
      </c>
      <c r="AL200" s="15" t="s">
        <v>1274</v>
      </c>
      <c r="AM200" s="20" t="s">
        <v>1275</v>
      </c>
      <c r="AN200" s="18">
        <v>-84.468004230399998</v>
      </c>
      <c r="AO200" s="18">
        <v>33.829306448899999</v>
      </c>
      <c r="AP200" s="21" t="s">
        <v>139</v>
      </c>
    </row>
    <row r="201" spans="1:42" x14ac:dyDescent="0.25">
      <c r="A201" s="15">
        <v>107</v>
      </c>
      <c r="B201" s="15">
        <v>200</v>
      </c>
      <c r="C201" s="23" t="s">
        <v>1263</v>
      </c>
      <c r="D201" s="15" t="s">
        <v>1294</v>
      </c>
      <c r="E201" s="187">
        <v>710</v>
      </c>
      <c r="F201" s="180" t="s">
        <v>1260</v>
      </c>
      <c r="G201" s="16" t="s">
        <v>1295</v>
      </c>
      <c r="H201" s="15" t="s">
        <v>1296</v>
      </c>
      <c r="I201" s="16" t="s">
        <v>1283</v>
      </c>
      <c r="J201" s="16" t="s">
        <v>53</v>
      </c>
      <c r="K201" s="16" t="s">
        <v>81</v>
      </c>
      <c r="L201" s="15">
        <v>20100201</v>
      </c>
      <c r="M201" s="16" t="s">
        <v>215</v>
      </c>
      <c r="N201" s="15" t="s">
        <v>109</v>
      </c>
      <c r="O201" s="15" t="s">
        <v>53</v>
      </c>
      <c r="P201" s="15" t="s">
        <v>1268</v>
      </c>
      <c r="Q201" s="15" t="s">
        <v>1269</v>
      </c>
      <c r="R201" s="15" t="s">
        <v>205</v>
      </c>
      <c r="S201" s="26" t="s">
        <v>100</v>
      </c>
      <c r="T201" s="16" t="s">
        <v>1297</v>
      </c>
      <c r="U201" s="15" t="s">
        <v>100</v>
      </c>
      <c r="V201" s="15">
        <v>2617</v>
      </c>
      <c r="W201" s="15" t="s">
        <v>84</v>
      </c>
      <c r="X201" s="17">
        <v>269</v>
      </c>
      <c r="Y201" s="17">
        <v>269</v>
      </c>
      <c r="Z201" s="18" t="s">
        <v>185</v>
      </c>
      <c r="AA201" s="19">
        <v>2010</v>
      </c>
      <c r="AB201" s="15">
        <v>1</v>
      </c>
      <c r="AC201" s="15" t="s">
        <v>101</v>
      </c>
      <c r="AD201" s="16" t="s">
        <v>696</v>
      </c>
      <c r="AE201" s="16"/>
      <c r="AF201" s="16" t="str" cm="1">
        <f t="array" ref="AF201">_xlfn.IFS(ISTEXT(#REF!),#REF!,ISTEXT(#REF!),#REF!, TRUE, AG201)</f>
        <v>Ga Power Company - Plant McDonough/Atkinson</v>
      </c>
      <c r="AG201" s="16" t="s">
        <v>1271</v>
      </c>
      <c r="AH201" s="20">
        <v>4</v>
      </c>
      <c r="AI201" s="15" t="s">
        <v>420</v>
      </c>
      <c r="AJ201" s="18" t="s">
        <v>1272</v>
      </c>
      <c r="AK201" s="16" t="s">
        <v>1273</v>
      </c>
      <c r="AL201" s="15" t="s">
        <v>1274</v>
      </c>
      <c r="AM201" s="20" t="s">
        <v>1275</v>
      </c>
      <c r="AN201" s="18">
        <v>-84.473704231300005</v>
      </c>
      <c r="AO201" s="18">
        <v>33.827206447599998</v>
      </c>
      <c r="AP201" s="21" t="s">
        <v>139</v>
      </c>
    </row>
    <row r="202" spans="1:42" x14ac:dyDescent="0.25">
      <c r="A202" s="15">
        <v>107</v>
      </c>
      <c r="B202" s="15">
        <v>201</v>
      </c>
      <c r="C202" s="23" t="s">
        <v>1263</v>
      </c>
      <c r="D202" s="15" t="s">
        <v>1298</v>
      </c>
      <c r="E202" s="187">
        <v>710</v>
      </c>
      <c r="F202" s="180" t="s">
        <v>1299</v>
      </c>
      <c r="G202" s="16" t="s">
        <v>1300</v>
      </c>
      <c r="H202" s="15" t="s">
        <v>1301</v>
      </c>
      <c r="I202" s="16" t="s">
        <v>1283</v>
      </c>
      <c r="J202" s="16" t="s">
        <v>53</v>
      </c>
      <c r="K202" s="16" t="s">
        <v>81</v>
      </c>
      <c r="L202" s="15">
        <v>20100201</v>
      </c>
      <c r="M202" s="16" t="s">
        <v>215</v>
      </c>
      <c r="N202" s="15" t="s">
        <v>109</v>
      </c>
      <c r="O202" s="15" t="s">
        <v>53</v>
      </c>
      <c r="P202" s="15" t="s">
        <v>1268</v>
      </c>
      <c r="Q202" s="15" t="s">
        <v>1269</v>
      </c>
      <c r="R202" s="15" t="s">
        <v>205</v>
      </c>
      <c r="S202" s="26" t="s">
        <v>100</v>
      </c>
      <c r="T202" s="16" t="s">
        <v>1284</v>
      </c>
      <c r="U202" s="15" t="s">
        <v>100</v>
      </c>
      <c r="V202" s="15">
        <v>2617</v>
      </c>
      <c r="W202" s="15" t="s">
        <v>84</v>
      </c>
      <c r="X202" s="17">
        <v>269</v>
      </c>
      <c r="Y202" s="17">
        <v>269</v>
      </c>
      <c r="Z202" s="18" t="s">
        <v>185</v>
      </c>
      <c r="AA202" s="19">
        <v>2010</v>
      </c>
      <c r="AB202" s="15">
        <v>1</v>
      </c>
      <c r="AC202" s="15" t="s">
        <v>101</v>
      </c>
      <c r="AD202" s="16" t="s">
        <v>696</v>
      </c>
      <c r="AE202" s="16"/>
      <c r="AF202" s="16" t="str" cm="1">
        <f t="array" ref="AF202">_xlfn.IFS(ISTEXT(#REF!),#REF!,ISTEXT(#REF!),#REF!, TRUE, AG202)</f>
        <v>Ga Power Company - Plant McDonough/Atkinson</v>
      </c>
      <c r="AG202" s="16" t="s">
        <v>1271</v>
      </c>
      <c r="AH202" s="20">
        <v>4</v>
      </c>
      <c r="AI202" s="15" t="s">
        <v>420</v>
      </c>
      <c r="AJ202" s="18" t="s">
        <v>1272</v>
      </c>
      <c r="AK202" s="16" t="s">
        <v>1273</v>
      </c>
      <c r="AL202" s="15" t="s">
        <v>1274</v>
      </c>
      <c r="AM202" s="20" t="s">
        <v>1275</v>
      </c>
      <c r="AN202" s="18">
        <v>-84.473804231499997</v>
      </c>
      <c r="AO202" s="18">
        <v>33.827306447799998</v>
      </c>
      <c r="AP202" s="21" t="s">
        <v>139</v>
      </c>
    </row>
    <row r="203" spans="1:42" x14ac:dyDescent="0.25">
      <c r="A203" s="15">
        <v>107</v>
      </c>
      <c r="B203" s="15">
        <v>202</v>
      </c>
      <c r="C203" s="23" t="s">
        <v>1263</v>
      </c>
      <c r="D203" s="15" t="s">
        <v>1302</v>
      </c>
      <c r="E203" s="187">
        <v>710</v>
      </c>
      <c r="F203" s="180" t="s">
        <v>1303</v>
      </c>
      <c r="G203" s="16" t="s">
        <v>1304</v>
      </c>
      <c r="H203" s="15" t="s">
        <v>1305</v>
      </c>
      <c r="I203" s="16" t="s">
        <v>1306</v>
      </c>
      <c r="J203" s="16" t="s">
        <v>53</v>
      </c>
      <c r="K203" s="16" t="s">
        <v>81</v>
      </c>
      <c r="L203" s="15" t="s">
        <v>180</v>
      </c>
      <c r="M203" s="16" t="s">
        <v>181</v>
      </c>
      <c r="N203" s="15" t="s">
        <v>182</v>
      </c>
      <c r="O203" s="15" t="s">
        <v>100</v>
      </c>
      <c r="P203" s="15" t="s">
        <v>473</v>
      </c>
      <c r="Q203" s="15" t="s">
        <v>811</v>
      </c>
      <c r="R203" s="15" t="s">
        <v>124</v>
      </c>
      <c r="S203" s="15" t="s">
        <v>53</v>
      </c>
      <c r="T203" s="16" t="s">
        <v>538</v>
      </c>
      <c r="U203" s="15" t="s">
        <v>53</v>
      </c>
      <c r="V203" s="15">
        <v>228</v>
      </c>
      <c r="W203" s="15" t="s">
        <v>84</v>
      </c>
      <c r="X203" s="17">
        <v>19</v>
      </c>
      <c r="Y203" s="18">
        <f>X203*1000</f>
        <v>19000</v>
      </c>
      <c r="Z203" s="18" t="s">
        <v>185</v>
      </c>
      <c r="AA203" s="19">
        <v>1971</v>
      </c>
      <c r="AB203" s="15">
        <v>1</v>
      </c>
      <c r="AC203" s="15" t="s">
        <v>63</v>
      </c>
      <c r="AD203" s="16" t="s">
        <v>1307</v>
      </c>
      <c r="AE203" s="16"/>
      <c r="AF203" s="16" t="str" cm="1">
        <f t="array" ref="AF203">_xlfn.IFS(ISTEXT(#REF!),#REF!,ISTEXT(#REF!),#REF!, TRUE, AG203)</f>
        <v>Ga Power Company - Plant McDonough/Atkinson</v>
      </c>
      <c r="AG203" s="16" t="s">
        <v>1271</v>
      </c>
      <c r="AH203" s="20">
        <v>4</v>
      </c>
      <c r="AI203" s="15" t="s">
        <v>420</v>
      </c>
      <c r="AJ203" s="18" t="s">
        <v>1272</v>
      </c>
      <c r="AK203" s="16" t="s">
        <v>1273</v>
      </c>
      <c r="AL203" s="15" t="s">
        <v>1274</v>
      </c>
      <c r="AM203" s="20" t="s">
        <v>1275</v>
      </c>
      <c r="AN203" s="18">
        <v>-84.476604232599996</v>
      </c>
      <c r="AO203" s="18">
        <v>33.823306446700002</v>
      </c>
      <c r="AP203" s="21" t="s">
        <v>193</v>
      </c>
    </row>
    <row r="204" spans="1:42" x14ac:dyDescent="0.25">
      <c r="A204" s="15">
        <v>107</v>
      </c>
      <c r="B204" s="15">
        <v>203</v>
      </c>
      <c r="C204" s="23" t="s">
        <v>1263</v>
      </c>
      <c r="D204" s="15" t="s">
        <v>1308</v>
      </c>
      <c r="E204" s="187">
        <v>710</v>
      </c>
      <c r="F204" s="180" t="s">
        <v>1309</v>
      </c>
      <c r="G204" s="16" t="s">
        <v>1310</v>
      </c>
      <c r="H204" s="15" t="s">
        <v>1311</v>
      </c>
      <c r="I204" s="16" t="s">
        <v>1306</v>
      </c>
      <c r="J204" s="16" t="s">
        <v>53</v>
      </c>
      <c r="K204" s="16" t="s">
        <v>81</v>
      </c>
      <c r="L204" s="15" t="s">
        <v>180</v>
      </c>
      <c r="M204" s="16" t="s">
        <v>181</v>
      </c>
      <c r="N204" s="15" t="s">
        <v>182</v>
      </c>
      <c r="O204" s="15" t="s">
        <v>100</v>
      </c>
      <c r="P204" s="15" t="s">
        <v>473</v>
      </c>
      <c r="Q204" s="15" t="s">
        <v>811</v>
      </c>
      <c r="R204" s="15" t="s">
        <v>124</v>
      </c>
      <c r="S204" s="15" t="s">
        <v>53</v>
      </c>
      <c r="T204" s="16" t="s">
        <v>538</v>
      </c>
      <c r="U204" s="15" t="s">
        <v>53</v>
      </c>
      <c r="V204" s="15">
        <v>228</v>
      </c>
      <c r="W204" s="15" t="s">
        <v>84</v>
      </c>
      <c r="X204" s="17">
        <v>19</v>
      </c>
      <c r="Y204" s="18">
        <f>X204*1000</f>
        <v>19000</v>
      </c>
      <c r="Z204" s="18" t="s">
        <v>185</v>
      </c>
      <c r="AA204" s="19">
        <v>1971</v>
      </c>
      <c r="AB204" s="15">
        <v>1</v>
      </c>
      <c r="AC204" s="15" t="s">
        <v>63</v>
      </c>
      <c r="AD204" s="16" t="s">
        <v>1312</v>
      </c>
      <c r="AE204" s="16"/>
      <c r="AF204" s="16" t="str" cm="1">
        <f t="array" ref="AF204">_xlfn.IFS(ISTEXT(#REF!),#REF!,ISTEXT(#REF!),#REF!, TRUE, AG204)</f>
        <v>Ga Power Company - Plant McDonough/Atkinson</v>
      </c>
      <c r="AG204" s="16" t="s">
        <v>1271</v>
      </c>
      <c r="AH204" s="20">
        <v>4</v>
      </c>
      <c r="AI204" s="15" t="s">
        <v>420</v>
      </c>
      <c r="AJ204" s="18" t="s">
        <v>1272</v>
      </c>
      <c r="AK204" s="16" t="s">
        <v>1273</v>
      </c>
      <c r="AL204" s="15" t="s">
        <v>1274</v>
      </c>
      <c r="AM204" s="20" t="s">
        <v>1275</v>
      </c>
      <c r="AN204" s="18">
        <v>-84.476604232599996</v>
      </c>
      <c r="AO204" s="18">
        <v>33.823406446900002</v>
      </c>
      <c r="AP204" s="21" t="s">
        <v>193</v>
      </c>
    </row>
    <row r="205" spans="1:42" x14ac:dyDescent="0.25">
      <c r="A205" s="15">
        <v>107</v>
      </c>
      <c r="B205" s="15">
        <v>204</v>
      </c>
      <c r="C205" s="23" t="s">
        <v>1263</v>
      </c>
      <c r="D205" s="15" t="s">
        <v>1313</v>
      </c>
      <c r="E205" s="187">
        <v>710</v>
      </c>
      <c r="F205" s="180" t="s">
        <v>1314</v>
      </c>
      <c r="G205" s="16" t="s">
        <v>1315</v>
      </c>
      <c r="H205" s="15" t="s">
        <v>1316</v>
      </c>
      <c r="I205" s="16" t="s">
        <v>1306</v>
      </c>
      <c r="J205" s="16" t="s">
        <v>53</v>
      </c>
      <c r="K205" s="16" t="s">
        <v>81</v>
      </c>
      <c r="L205" s="15" t="s">
        <v>180</v>
      </c>
      <c r="M205" s="16" t="s">
        <v>181</v>
      </c>
      <c r="N205" s="15" t="s">
        <v>182</v>
      </c>
      <c r="O205" s="15" t="s">
        <v>100</v>
      </c>
      <c r="P205" s="15" t="s">
        <v>473</v>
      </c>
      <c r="Q205" s="15" t="s">
        <v>811</v>
      </c>
      <c r="R205" s="15" t="s">
        <v>124</v>
      </c>
      <c r="S205" s="15" t="s">
        <v>53</v>
      </c>
      <c r="T205" s="16" t="s">
        <v>538</v>
      </c>
      <c r="U205" s="15" t="s">
        <v>53</v>
      </c>
      <c r="V205" s="15">
        <v>228</v>
      </c>
      <c r="W205" s="15" t="s">
        <v>84</v>
      </c>
      <c r="X205" s="17">
        <v>19</v>
      </c>
      <c r="Y205" s="18">
        <f>X205*1000</f>
        <v>19000</v>
      </c>
      <c r="Z205" s="18" t="s">
        <v>185</v>
      </c>
      <c r="AA205" s="19">
        <v>1971</v>
      </c>
      <c r="AB205" s="15">
        <v>1</v>
      </c>
      <c r="AC205" s="15" t="s">
        <v>63</v>
      </c>
      <c r="AD205" s="16" t="s">
        <v>1317</v>
      </c>
      <c r="AE205" s="16"/>
      <c r="AF205" s="16" t="str" cm="1">
        <f t="array" ref="AF205">_xlfn.IFS(ISTEXT(#REF!),#REF!,ISTEXT(#REF!),#REF!, TRUE, AG205)</f>
        <v>Ga Power Company - Plant McDonough/Atkinson</v>
      </c>
      <c r="AG205" s="16" t="s">
        <v>1271</v>
      </c>
      <c r="AH205" s="20">
        <v>4</v>
      </c>
      <c r="AI205" s="15" t="s">
        <v>420</v>
      </c>
      <c r="AJ205" s="18" t="s">
        <v>1272</v>
      </c>
      <c r="AK205" s="16" t="s">
        <v>1273</v>
      </c>
      <c r="AL205" s="15" t="s">
        <v>1274</v>
      </c>
      <c r="AM205" s="20" t="s">
        <v>1275</v>
      </c>
      <c r="AN205" s="18">
        <v>-84.476704232700001</v>
      </c>
      <c r="AO205" s="18">
        <v>33.823306446700002</v>
      </c>
      <c r="AP205" s="21" t="s">
        <v>193</v>
      </c>
    </row>
    <row r="206" spans="1:42" x14ac:dyDescent="0.25">
      <c r="A206" s="15">
        <v>107</v>
      </c>
      <c r="B206" s="15">
        <v>205</v>
      </c>
      <c r="C206" s="23" t="s">
        <v>1263</v>
      </c>
      <c r="D206" s="15" t="s">
        <v>1318</v>
      </c>
      <c r="E206" s="187">
        <v>710</v>
      </c>
      <c r="F206" s="180" t="s">
        <v>1319</v>
      </c>
      <c r="G206" s="16" t="s">
        <v>1320</v>
      </c>
      <c r="H206" s="15" t="s">
        <v>1321</v>
      </c>
      <c r="I206" s="16" t="s">
        <v>1306</v>
      </c>
      <c r="J206" s="16" t="s">
        <v>53</v>
      </c>
      <c r="K206" s="16" t="s">
        <v>81</v>
      </c>
      <c r="L206" s="15" t="s">
        <v>180</v>
      </c>
      <c r="M206" s="16" t="s">
        <v>181</v>
      </c>
      <c r="N206" s="15" t="s">
        <v>182</v>
      </c>
      <c r="O206" s="15" t="s">
        <v>100</v>
      </c>
      <c r="P206" s="15" t="s">
        <v>473</v>
      </c>
      <c r="Q206" s="15" t="s">
        <v>811</v>
      </c>
      <c r="R206" s="15" t="s">
        <v>124</v>
      </c>
      <c r="S206" s="15" t="s">
        <v>53</v>
      </c>
      <c r="T206" s="16" t="s">
        <v>538</v>
      </c>
      <c r="U206" s="15" t="s">
        <v>53</v>
      </c>
      <c r="V206" s="15">
        <v>228</v>
      </c>
      <c r="W206" s="15" t="s">
        <v>84</v>
      </c>
      <c r="X206" s="17">
        <v>19</v>
      </c>
      <c r="Y206" s="18">
        <f>X206*1000</f>
        <v>19000</v>
      </c>
      <c r="Z206" s="18" t="s">
        <v>185</v>
      </c>
      <c r="AA206" s="19">
        <v>1971</v>
      </c>
      <c r="AB206" s="15">
        <v>1</v>
      </c>
      <c r="AC206" s="15" t="s">
        <v>63</v>
      </c>
      <c r="AD206" s="16" t="s">
        <v>1322</v>
      </c>
      <c r="AE206" s="16"/>
      <c r="AF206" s="16" t="str" cm="1">
        <f t="array" ref="AF206">_xlfn.IFS(ISTEXT(#REF!),#REF!,ISTEXT(#REF!),#REF!, TRUE, AG206)</f>
        <v>Ga Power Company - Plant McDonough/Atkinson</v>
      </c>
      <c r="AG206" s="16" t="s">
        <v>1271</v>
      </c>
      <c r="AH206" s="20">
        <v>4</v>
      </c>
      <c r="AI206" s="15" t="s">
        <v>420</v>
      </c>
      <c r="AJ206" s="18" t="s">
        <v>1272</v>
      </c>
      <c r="AK206" s="16" t="s">
        <v>1273</v>
      </c>
      <c r="AL206" s="15" t="s">
        <v>1274</v>
      </c>
      <c r="AM206" s="20" t="s">
        <v>1275</v>
      </c>
      <c r="AN206" s="18">
        <v>-84.476704232700001</v>
      </c>
      <c r="AO206" s="18">
        <v>33.823306446700002</v>
      </c>
      <c r="AP206" s="21" t="s">
        <v>193</v>
      </c>
    </row>
    <row r="207" spans="1:42" x14ac:dyDescent="0.25">
      <c r="A207" s="15">
        <v>109</v>
      </c>
      <c r="B207" s="15">
        <v>206</v>
      </c>
      <c r="C207" s="23" t="s">
        <v>1323</v>
      </c>
      <c r="D207" s="15" t="s">
        <v>1324</v>
      </c>
      <c r="E207" s="187">
        <v>3405</v>
      </c>
      <c r="F207" s="190" t="s">
        <v>1325</v>
      </c>
      <c r="G207" s="16" t="s">
        <v>1326</v>
      </c>
      <c r="H207" s="15" t="s">
        <v>1327</v>
      </c>
      <c r="I207" s="16" t="s">
        <v>1328</v>
      </c>
      <c r="J207" s="16" t="s">
        <v>53</v>
      </c>
      <c r="K207" s="16" t="s">
        <v>81</v>
      </c>
      <c r="L207" s="15" t="s">
        <v>180</v>
      </c>
      <c r="M207" s="16" t="s">
        <v>181</v>
      </c>
      <c r="N207" s="15" t="s">
        <v>182</v>
      </c>
      <c r="O207" s="15" t="s">
        <v>100</v>
      </c>
      <c r="P207" s="15" t="s">
        <v>110</v>
      </c>
      <c r="Q207" s="15" t="s">
        <v>204</v>
      </c>
      <c r="R207" s="15" t="s">
        <v>205</v>
      </c>
      <c r="S207" s="26" t="s">
        <v>100</v>
      </c>
      <c r="T207" s="16" t="s">
        <v>1329</v>
      </c>
      <c r="U207" s="15" t="s">
        <v>100</v>
      </c>
      <c r="V207" s="15">
        <v>177</v>
      </c>
      <c r="W207" s="15" t="s">
        <v>185</v>
      </c>
      <c r="X207" s="17">
        <f t="shared" ref="X207:X217" si="5">V207</f>
        <v>177</v>
      </c>
      <c r="Y207" s="18">
        <v>2280</v>
      </c>
      <c r="Z207" s="18" t="s">
        <v>131</v>
      </c>
      <c r="AA207" s="24">
        <v>41029</v>
      </c>
      <c r="AB207" s="15">
        <v>1</v>
      </c>
      <c r="AC207" s="15" t="s">
        <v>101</v>
      </c>
      <c r="AD207" s="16" t="s">
        <v>1330</v>
      </c>
      <c r="AE207" s="16"/>
      <c r="AF207" s="16" t="str" cm="1">
        <f t="array" ref="AF207">_xlfn.IFS(ISTEXT(#REF!),#REF!,ISTEXT(#REF!),#REF!, TRUE, AG207)</f>
        <v>TVA JOHN SEVIER FOSSIL PLANT</v>
      </c>
      <c r="AG207" s="16" t="s">
        <v>1331</v>
      </c>
      <c r="AH207" s="20">
        <v>4</v>
      </c>
      <c r="AI207" s="15" t="s">
        <v>114</v>
      </c>
      <c r="AJ207" s="18" t="s">
        <v>1332</v>
      </c>
      <c r="AK207" s="16" t="s">
        <v>1333</v>
      </c>
      <c r="AL207" s="15" t="s">
        <v>1334</v>
      </c>
      <c r="AM207" s="20" t="s">
        <v>1335</v>
      </c>
      <c r="AN207" s="18">
        <v>-82.960805453099994</v>
      </c>
      <c r="AO207" s="18">
        <v>36.374215678600002</v>
      </c>
      <c r="AP207" s="21" t="s">
        <v>321</v>
      </c>
    </row>
    <row r="208" spans="1:42" x14ac:dyDescent="0.25">
      <c r="A208" s="15">
        <v>109</v>
      </c>
      <c r="B208" s="15">
        <v>207</v>
      </c>
      <c r="C208" s="23" t="s">
        <v>1323</v>
      </c>
      <c r="D208" s="15" t="s">
        <v>1336</v>
      </c>
      <c r="E208" s="187">
        <v>3405</v>
      </c>
      <c r="F208" s="190" t="s">
        <v>1337</v>
      </c>
      <c r="G208" s="16" t="s">
        <v>1338</v>
      </c>
      <c r="H208" s="15" t="s">
        <v>1339</v>
      </c>
      <c r="I208" s="16" t="s">
        <v>1340</v>
      </c>
      <c r="J208" s="16" t="s">
        <v>53</v>
      </c>
      <c r="K208" s="16" t="s">
        <v>81</v>
      </c>
      <c r="L208" s="15" t="s">
        <v>180</v>
      </c>
      <c r="M208" s="16" t="s">
        <v>181</v>
      </c>
      <c r="N208" s="15" t="s">
        <v>182</v>
      </c>
      <c r="O208" s="15" t="s">
        <v>100</v>
      </c>
      <c r="P208" s="15" t="s">
        <v>110</v>
      </c>
      <c r="Q208" s="15" t="s">
        <v>204</v>
      </c>
      <c r="R208" s="15" t="s">
        <v>205</v>
      </c>
      <c r="S208" s="26" t="s">
        <v>100</v>
      </c>
      <c r="T208" s="16" t="s">
        <v>1329</v>
      </c>
      <c r="U208" s="15" t="s">
        <v>100</v>
      </c>
      <c r="V208" s="15">
        <v>177</v>
      </c>
      <c r="W208" s="15" t="s">
        <v>185</v>
      </c>
      <c r="X208" s="17">
        <f t="shared" si="5"/>
        <v>177</v>
      </c>
      <c r="Y208" s="18">
        <v>2280</v>
      </c>
      <c r="Z208" s="18" t="s">
        <v>131</v>
      </c>
      <c r="AA208" s="24">
        <v>41029</v>
      </c>
      <c r="AB208" s="15">
        <v>1</v>
      </c>
      <c r="AC208" s="15" t="s">
        <v>101</v>
      </c>
      <c r="AD208" s="16" t="s">
        <v>1330</v>
      </c>
      <c r="AE208" s="16"/>
      <c r="AF208" s="16" t="str" cm="1">
        <f t="array" ref="AF208">_xlfn.IFS(ISTEXT(#REF!),#REF!,ISTEXT(#REF!),#REF!, TRUE, AG208)</f>
        <v>TVA JOHN SEVIER FOSSIL PLANT</v>
      </c>
      <c r="AG208" s="16" t="s">
        <v>1331</v>
      </c>
      <c r="AH208" s="20">
        <v>4</v>
      </c>
      <c r="AI208" s="15" t="s">
        <v>114</v>
      </c>
      <c r="AJ208" s="18" t="s">
        <v>1332</v>
      </c>
      <c r="AK208" s="16" t="s">
        <v>1333</v>
      </c>
      <c r="AL208" s="15" t="s">
        <v>1334</v>
      </c>
      <c r="AM208" s="20" t="s">
        <v>1335</v>
      </c>
      <c r="AN208" s="18">
        <v>-82.960503936799995</v>
      </c>
      <c r="AO208" s="18">
        <v>36.374307040300003</v>
      </c>
      <c r="AP208" s="21" t="s">
        <v>321</v>
      </c>
    </row>
    <row r="209" spans="1:42" x14ac:dyDescent="0.25">
      <c r="A209" s="15">
        <v>109</v>
      </c>
      <c r="B209" s="15">
        <v>208</v>
      </c>
      <c r="C209" s="23" t="s">
        <v>1323</v>
      </c>
      <c r="D209" s="15" t="s">
        <v>1341</v>
      </c>
      <c r="E209" s="187">
        <v>3405</v>
      </c>
      <c r="F209" s="190" t="s">
        <v>1342</v>
      </c>
      <c r="G209" s="16" t="s">
        <v>1343</v>
      </c>
      <c r="H209" s="15" t="s">
        <v>1344</v>
      </c>
      <c r="I209" s="16" t="s">
        <v>1345</v>
      </c>
      <c r="J209" s="16" t="s">
        <v>53</v>
      </c>
      <c r="K209" s="16" t="s">
        <v>81</v>
      </c>
      <c r="L209" s="15" t="s">
        <v>180</v>
      </c>
      <c r="M209" s="16" t="s">
        <v>181</v>
      </c>
      <c r="N209" s="15" t="s">
        <v>182</v>
      </c>
      <c r="O209" s="15" t="s">
        <v>100</v>
      </c>
      <c r="P209" s="15" t="s">
        <v>110</v>
      </c>
      <c r="Q209" s="15" t="s">
        <v>204</v>
      </c>
      <c r="R209" s="15" t="s">
        <v>205</v>
      </c>
      <c r="S209" s="26" t="s">
        <v>100</v>
      </c>
      <c r="T209" s="16" t="s">
        <v>1329</v>
      </c>
      <c r="U209" s="15" t="s">
        <v>100</v>
      </c>
      <c r="V209" s="15">
        <v>177</v>
      </c>
      <c r="W209" s="15" t="s">
        <v>185</v>
      </c>
      <c r="X209" s="17">
        <f t="shared" si="5"/>
        <v>177</v>
      </c>
      <c r="Y209" s="18">
        <v>2280</v>
      </c>
      <c r="Z209" s="18" t="s">
        <v>131</v>
      </c>
      <c r="AA209" s="24">
        <v>41029</v>
      </c>
      <c r="AB209" s="15">
        <v>1</v>
      </c>
      <c r="AC209" s="15" t="s">
        <v>101</v>
      </c>
      <c r="AD209" s="16" t="s">
        <v>1330</v>
      </c>
      <c r="AE209" s="16"/>
      <c r="AF209" s="16" t="str" cm="1">
        <f t="array" ref="AF209">_xlfn.IFS(ISTEXT(#REF!),#REF!,ISTEXT(#REF!),#REF!, TRUE, AG209)</f>
        <v>TVA JOHN SEVIER FOSSIL PLANT</v>
      </c>
      <c r="AG209" s="16" t="s">
        <v>1331</v>
      </c>
      <c r="AH209" s="20">
        <v>4</v>
      </c>
      <c r="AI209" s="15" t="s">
        <v>114</v>
      </c>
      <c r="AJ209" s="18" t="s">
        <v>1332</v>
      </c>
      <c r="AK209" s="16" t="s">
        <v>1333</v>
      </c>
      <c r="AL209" s="15" t="s">
        <v>1334</v>
      </c>
      <c r="AM209" s="20" t="s">
        <v>1335</v>
      </c>
      <c r="AN209" s="18">
        <v>-82.959873267199995</v>
      </c>
      <c r="AO209" s="18">
        <v>36.374459528499997</v>
      </c>
      <c r="AP209" s="21" t="s">
        <v>321</v>
      </c>
    </row>
    <row r="210" spans="1:42" x14ac:dyDescent="0.25">
      <c r="A210" s="15">
        <v>110</v>
      </c>
      <c r="B210" s="15">
        <v>209</v>
      </c>
      <c r="C210" s="23" t="s">
        <v>1346</v>
      </c>
      <c r="D210" s="15" t="s">
        <v>1347</v>
      </c>
      <c r="E210" s="187">
        <v>6195</v>
      </c>
      <c r="F210" s="190" t="s">
        <v>1348</v>
      </c>
      <c r="G210" s="16" t="s">
        <v>1349</v>
      </c>
      <c r="H210" s="15" t="s">
        <v>1350</v>
      </c>
      <c r="I210" s="16" t="s">
        <v>1351</v>
      </c>
      <c r="J210" s="16" t="s">
        <v>53</v>
      </c>
      <c r="K210" s="16" t="s">
        <v>81</v>
      </c>
      <c r="L210" s="15">
        <v>20100201</v>
      </c>
      <c r="M210" s="16" t="s">
        <v>215</v>
      </c>
      <c r="N210" s="15" t="s">
        <v>109</v>
      </c>
      <c r="O210" s="15" t="s">
        <v>53</v>
      </c>
      <c r="P210" s="15" t="s">
        <v>810</v>
      </c>
      <c r="Q210" s="15" t="s">
        <v>1352</v>
      </c>
      <c r="R210" s="15" t="s">
        <v>59</v>
      </c>
      <c r="S210" s="15"/>
      <c r="T210" s="16" t="s">
        <v>59</v>
      </c>
      <c r="U210" s="15"/>
      <c r="V210" s="15">
        <v>56</v>
      </c>
      <c r="W210" s="15" t="s">
        <v>185</v>
      </c>
      <c r="X210" s="17">
        <f t="shared" si="5"/>
        <v>56</v>
      </c>
      <c r="Y210" s="18">
        <v>52</v>
      </c>
      <c r="Z210" s="18" t="s">
        <v>185</v>
      </c>
      <c r="AA210" s="24">
        <v>29952</v>
      </c>
      <c r="AB210" s="15">
        <v>1</v>
      </c>
      <c r="AC210" s="15" t="s">
        <v>63</v>
      </c>
      <c r="AD210" s="16" t="s">
        <v>1353</v>
      </c>
      <c r="AE210" s="16"/>
      <c r="AF210" s="16" t="str" cm="1">
        <f t="array" ref="AF210">_xlfn.IFS(ISTEXT(#REF!),#REF!,ISTEXT(#REF!),#REF!, TRUE, AG210)</f>
        <v>CITY UTILITIES OF SPRINGFIELD MISSOURI-JOHN TWITTY ENERGY CENTER</v>
      </c>
      <c r="AG210" s="16" t="s">
        <v>1354</v>
      </c>
      <c r="AH210" s="20">
        <v>7</v>
      </c>
      <c r="AI210" s="15" t="s">
        <v>477</v>
      </c>
      <c r="AJ210" s="18" t="s">
        <v>1355</v>
      </c>
      <c r="AK210" s="16" t="s">
        <v>1356</v>
      </c>
      <c r="AL210" s="15" t="s">
        <v>1357</v>
      </c>
      <c r="AM210" s="20" t="s">
        <v>1358</v>
      </c>
      <c r="AN210" s="18">
        <v>-93.3884257749</v>
      </c>
      <c r="AO210" s="18">
        <v>37.152072965499997</v>
      </c>
      <c r="AP210" s="21" t="s">
        <v>119</v>
      </c>
    </row>
    <row r="211" spans="1:42" x14ac:dyDescent="0.25">
      <c r="A211" s="15">
        <v>110</v>
      </c>
      <c r="B211" s="15">
        <v>210</v>
      </c>
      <c r="C211" s="23" t="s">
        <v>1346</v>
      </c>
      <c r="D211" s="15" t="s">
        <v>1359</v>
      </c>
      <c r="E211" s="187">
        <v>6195</v>
      </c>
      <c r="F211" s="190" t="s">
        <v>1360</v>
      </c>
      <c r="G211" s="16" t="s">
        <v>1361</v>
      </c>
      <c r="H211" s="15" t="s">
        <v>1362</v>
      </c>
      <c r="I211" s="16" t="s">
        <v>1351</v>
      </c>
      <c r="J211" s="16" t="s">
        <v>53</v>
      </c>
      <c r="K211" s="16" t="s">
        <v>81</v>
      </c>
      <c r="L211" s="15">
        <v>20100201</v>
      </c>
      <c r="M211" s="16" t="s">
        <v>215</v>
      </c>
      <c r="N211" s="15" t="s">
        <v>109</v>
      </c>
      <c r="O211" s="15" t="s">
        <v>53</v>
      </c>
      <c r="P211" s="15" t="s">
        <v>810</v>
      </c>
      <c r="Q211" s="15" t="s">
        <v>1352</v>
      </c>
      <c r="R211" s="15" t="s">
        <v>59</v>
      </c>
      <c r="S211" s="15"/>
      <c r="T211" s="16" t="s">
        <v>59</v>
      </c>
      <c r="U211" s="15"/>
      <c r="V211" s="15">
        <v>56</v>
      </c>
      <c r="W211" s="15" t="s">
        <v>185</v>
      </c>
      <c r="X211" s="17">
        <f t="shared" si="5"/>
        <v>56</v>
      </c>
      <c r="Y211" s="18">
        <v>52</v>
      </c>
      <c r="Z211" s="18" t="s">
        <v>185</v>
      </c>
      <c r="AA211" s="24">
        <v>29952</v>
      </c>
      <c r="AB211" s="15">
        <v>1</v>
      </c>
      <c r="AC211" s="15" t="s">
        <v>63</v>
      </c>
      <c r="AD211" s="16" t="s">
        <v>1353</v>
      </c>
      <c r="AE211" s="16"/>
      <c r="AF211" s="16" t="str" cm="1">
        <f t="array" ref="AF211">_xlfn.IFS(ISTEXT(#REF!),#REF!,ISTEXT(#REF!),#REF!, TRUE, AG211)</f>
        <v>CITY UTILITIES OF SPRINGFIELD MISSOURI-JOHN TWITTY ENERGY CENTER</v>
      </c>
      <c r="AG211" s="16" t="s">
        <v>1354</v>
      </c>
      <c r="AH211" s="20">
        <v>7</v>
      </c>
      <c r="AI211" s="15" t="s">
        <v>477</v>
      </c>
      <c r="AJ211" s="18" t="s">
        <v>1355</v>
      </c>
      <c r="AK211" s="16" t="s">
        <v>1356</v>
      </c>
      <c r="AL211" s="15" t="s">
        <v>1357</v>
      </c>
      <c r="AM211" s="20" t="s">
        <v>1358</v>
      </c>
      <c r="AN211" s="18">
        <v>-93.388431139399998</v>
      </c>
      <c r="AO211" s="18">
        <v>37.152072965499997</v>
      </c>
      <c r="AP211" s="21" t="s">
        <v>119</v>
      </c>
    </row>
    <row r="212" spans="1:42" x14ac:dyDescent="0.25">
      <c r="A212" s="15">
        <v>110</v>
      </c>
      <c r="B212" s="15">
        <v>211</v>
      </c>
      <c r="C212" s="23" t="s">
        <v>1346</v>
      </c>
      <c r="D212" s="15" t="s">
        <v>1363</v>
      </c>
      <c r="E212" s="187">
        <v>6195</v>
      </c>
      <c r="F212" s="190" t="s">
        <v>1364</v>
      </c>
      <c r="G212" s="16" t="s">
        <v>1365</v>
      </c>
      <c r="H212" s="15" t="s">
        <v>1366</v>
      </c>
      <c r="I212" s="16" t="s">
        <v>1351</v>
      </c>
      <c r="J212" s="16" t="s">
        <v>53</v>
      </c>
      <c r="K212" s="16" t="s">
        <v>81</v>
      </c>
      <c r="L212" s="15">
        <v>20100201</v>
      </c>
      <c r="M212" s="16" t="s">
        <v>215</v>
      </c>
      <c r="N212" s="15" t="s">
        <v>109</v>
      </c>
      <c r="O212" s="15" t="s">
        <v>53</v>
      </c>
      <c r="P212" s="15" t="s">
        <v>810</v>
      </c>
      <c r="Q212" s="15" t="s">
        <v>1352</v>
      </c>
      <c r="R212" s="15" t="s">
        <v>59</v>
      </c>
      <c r="S212" s="15"/>
      <c r="T212" s="16" t="s">
        <v>59</v>
      </c>
      <c r="U212" s="15"/>
      <c r="V212" s="15">
        <v>56</v>
      </c>
      <c r="W212" s="15" t="s">
        <v>185</v>
      </c>
      <c r="X212" s="17">
        <f t="shared" si="5"/>
        <v>56</v>
      </c>
      <c r="Y212" s="18">
        <v>585</v>
      </c>
      <c r="Z212" s="18" t="s">
        <v>131</v>
      </c>
      <c r="AA212" s="24">
        <v>29952</v>
      </c>
      <c r="AB212" s="15">
        <v>1</v>
      </c>
      <c r="AC212" s="15" t="s">
        <v>63</v>
      </c>
      <c r="AD212" s="16" t="s">
        <v>1353</v>
      </c>
      <c r="AE212" s="16"/>
      <c r="AF212" s="16" t="str" cm="1">
        <f t="array" ref="AF212">_xlfn.IFS(ISTEXT(#REF!),#REF!,ISTEXT(#REF!),#REF!, TRUE, AG212)</f>
        <v>CITY UTILITIES OF SPRINGFIELD MISSOURI-JOHN TWITTY ENERGY CENTER</v>
      </c>
      <c r="AG212" s="16" t="s">
        <v>1354</v>
      </c>
      <c r="AH212" s="20">
        <v>7</v>
      </c>
      <c r="AI212" s="15" t="s">
        <v>477</v>
      </c>
      <c r="AJ212" s="18" t="s">
        <v>1355</v>
      </c>
      <c r="AK212" s="16" t="s">
        <v>1356</v>
      </c>
      <c r="AL212" s="15" t="s">
        <v>1357</v>
      </c>
      <c r="AM212" s="20" t="s">
        <v>1358</v>
      </c>
      <c r="AN212" s="18">
        <v>-93.3884257749</v>
      </c>
      <c r="AO212" s="18">
        <v>37.152072965499997</v>
      </c>
      <c r="AP212" s="21" t="s">
        <v>119</v>
      </c>
    </row>
    <row r="213" spans="1:42" x14ac:dyDescent="0.25">
      <c r="A213" s="15">
        <v>110</v>
      </c>
      <c r="B213" s="15">
        <v>212</v>
      </c>
      <c r="C213" s="23" t="s">
        <v>1346</v>
      </c>
      <c r="D213" s="15" t="s">
        <v>1367</v>
      </c>
      <c r="E213" s="187">
        <v>6195</v>
      </c>
      <c r="F213" s="190" t="s">
        <v>1368</v>
      </c>
      <c r="G213" s="16" t="s">
        <v>1369</v>
      </c>
      <c r="H213" s="15" t="s">
        <v>1370</v>
      </c>
      <c r="I213" s="16" t="s">
        <v>1351</v>
      </c>
      <c r="J213" s="16" t="s">
        <v>53</v>
      </c>
      <c r="K213" s="16" t="s">
        <v>81</v>
      </c>
      <c r="L213" s="15">
        <v>20100201</v>
      </c>
      <c r="M213" s="16" t="s">
        <v>215</v>
      </c>
      <c r="N213" s="15" t="s">
        <v>109</v>
      </c>
      <c r="O213" s="15" t="s">
        <v>53</v>
      </c>
      <c r="P213" s="15" t="s">
        <v>810</v>
      </c>
      <c r="Q213" s="15" t="s">
        <v>1352</v>
      </c>
      <c r="R213" s="15" t="s">
        <v>59</v>
      </c>
      <c r="S213" s="15"/>
      <c r="T213" s="16" t="s">
        <v>59</v>
      </c>
      <c r="U213" s="15"/>
      <c r="V213" s="15">
        <v>56</v>
      </c>
      <c r="W213" s="15" t="s">
        <v>185</v>
      </c>
      <c r="X213" s="17">
        <f t="shared" si="5"/>
        <v>56</v>
      </c>
      <c r="Y213" s="18">
        <v>585</v>
      </c>
      <c r="Z213" s="18" t="s">
        <v>131</v>
      </c>
      <c r="AA213" s="24">
        <v>29952</v>
      </c>
      <c r="AB213" s="15">
        <v>1</v>
      </c>
      <c r="AC213" s="15" t="s">
        <v>63</v>
      </c>
      <c r="AD213" s="16" t="s">
        <v>1353</v>
      </c>
      <c r="AE213" s="16"/>
      <c r="AF213" s="16" t="str" cm="1">
        <f t="array" ref="AF213">_xlfn.IFS(ISTEXT(#REF!),#REF!,ISTEXT(#REF!),#REF!, TRUE, AG213)</f>
        <v>CITY UTILITIES OF SPRINGFIELD MISSOURI-JOHN TWITTY ENERGY CENTER</v>
      </c>
      <c r="AG213" s="16" t="s">
        <v>1354</v>
      </c>
      <c r="AH213" s="20">
        <v>7</v>
      </c>
      <c r="AI213" s="15" t="s">
        <v>477</v>
      </c>
      <c r="AJ213" s="18" t="s">
        <v>1355</v>
      </c>
      <c r="AK213" s="16" t="s">
        <v>1356</v>
      </c>
      <c r="AL213" s="15" t="s">
        <v>1357</v>
      </c>
      <c r="AM213" s="20" t="s">
        <v>1358</v>
      </c>
      <c r="AN213" s="18">
        <v>-93.388431139399998</v>
      </c>
      <c r="AO213" s="18">
        <v>37.152072965499997</v>
      </c>
      <c r="AP213" s="21" t="s">
        <v>119</v>
      </c>
    </row>
    <row r="214" spans="1:42" x14ac:dyDescent="0.25">
      <c r="A214" s="15">
        <v>113</v>
      </c>
      <c r="B214" s="15">
        <v>213</v>
      </c>
      <c r="C214" s="23" t="s">
        <v>1371</v>
      </c>
      <c r="D214" s="15" t="s">
        <v>1372</v>
      </c>
      <c r="E214" s="173">
        <v>10496</v>
      </c>
      <c r="F214" s="180" t="s">
        <v>1373</v>
      </c>
      <c r="G214" s="16" t="s">
        <v>1374</v>
      </c>
      <c r="H214" s="15" t="s">
        <v>1375</v>
      </c>
      <c r="I214" s="16" t="s">
        <v>1376</v>
      </c>
      <c r="J214" s="16" t="s">
        <v>53</v>
      </c>
      <c r="K214" s="16" t="s">
        <v>81</v>
      </c>
      <c r="L214" s="15">
        <v>20100201</v>
      </c>
      <c r="M214" s="16" t="s">
        <v>215</v>
      </c>
      <c r="N214" s="15" t="s">
        <v>109</v>
      </c>
      <c r="O214" s="15" t="s">
        <v>53</v>
      </c>
      <c r="P214" s="15" t="s">
        <v>110</v>
      </c>
      <c r="Q214" s="15" t="s">
        <v>725</v>
      </c>
      <c r="R214" s="15" t="s">
        <v>59</v>
      </c>
      <c r="S214" s="26" t="s">
        <v>100</v>
      </c>
      <c r="T214" s="16" t="s">
        <v>130</v>
      </c>
      <c r="U214" s="15" t="s">
        <v>53</v>
      </c>
      <c r="V214" s="15">
        <v>75</v>
      </c>
      <c r="W214" s="15" t="s">
        <v>185</v>
      </c>
      <c r="X214" s="17">
        <f t="shared" si="5"/>
        <v>75</v>
      </c>
      <c r="Y214" s="18">
        <v>72</v>
      </c>
      <c r="Z214" s="18" t="s">
        <v>185</v>
      </c>
      <c r="AA214" s="19"/>
      <c r="AB214" s="15">
        <v>1</v>
      </c>
      <c r="AC214" s="15" t="s">
        <v>112</v>
      </c>
      <c r="AD214" s="16" t="s">
        <v>59</v>
      </c>
      <c r="AE214" s="16"/>
      <c r="AF214" s="16" t="str" cm="1">
        <f t="array" ref="AF214">_xlfn.IFS(ISTEXT(#REF!),#REF!,ISTEXT(#REF!),#REF!, TRUE, AG214)</f>
        <v>KERN RIVER COGENERATION CO</v>
      </c>
      <c r="AG214" s="16" t="s">
        <v>1377</v>
      </c>
      <c r="AH214" s="20">
        <v>9</v>
      </c>
      <c r="AI214" s="15" t="s">
        <v>67</v>
      </c>
      <c r="AJ214" s="18" t="s">
        <v>219</v>
      </c>
      <c r="AK214" s="16" t="s">
        <v>1378</v>
      </c>
      <c r="AL214" s="15" t="s">
        <v>1379</v>
      </c>
      <c r="AM214" s="20" t="s">
        <v>1380</v>
      </c>
      <c r="AN214" s="18">
        <v>-118.961361115</v>
      </c>
      <c r="AO214" s="18">
        <v>35.440532328099998</v>
      </c>
      <c r="AP214" s="21" t="s">
        <v>139</v>
      </c>
    </row>
    <row r="215" spans="1:42" x14ac:dyDescent="0.25">
      <c r="A215" s="15">
        <v>113</v>
      </c>
      <c r="B215" s="15">
        <v>214</v>
      </c>
      <c r="C215" s="23" t="s">
        <v>1371</v>
      </c>
      <c r="D215" s="15" t="s">
        <v>1381</v>
      </c>
      <c r="E215" s="173">
        <v>10495</v>
      </c>
      <c r="F215" s="180" t="s">
        <v>1382</v>
      </c>
      <c r="G215" s="16" t="s">
        <v>1383</v>
      </c>
      <c r="H215" s="15" t="s">
        <v>1384</v>
      </c>
      <c r="I215" s="16" t="s">
        <v>1385</v>
      </c>
      <c r="J215" s="16" t="s">
        <v>53</v>
      </c>
      <c r="K215" s="16" t="s">
        <v>81</v>
      </c>
      <c r="L215" s="15">
        <v>20100201</v>
      </c>
      <c r="M215" s="16" t="s">
        <v>215</v>
      </c>
      <c r="N215" s="15" t="s">
        <v>109</v>
      </c>
      <c r="O215" s="15" t="s">
        <v>53</v>
      </c>
      <c r="P215" s="15" t="s">
        <v>110</v>
      </c>
      <c r="Q215" s="15" t="s">
        <v>725</v>
      </c>
      <c r="R215" s="15" t="s">
        <v>59</v>
      </c>
      <c r="S215" s="26" t="s">
        <v>100</v>
      </c>
      <c r="T215" s="16" t="s">
        <v>130</v>
      </c>
      <c r="U215" s="15" t="s">
        <v>53</v>
      </c>
      <c r="V215" s="15">
        <v>75</v>
      </c>
      <c r="W215" s="15" t="s">
        <v>185</v>
      </c>
      <c r="X215" s="17">
        <f t="shared" si="5"/>
        <v>75</v>
      </c>
      <c r="Y215" s="18">
        <v>72</v>
      </c>
      <c r="Z215" s="18" t="s">
        <v>185</v>
      </c>
      <c r="AA215" s="19"/>
      <c r="AB215" s="15">
        <v>1</v>
      </c>
      <c r="AC215" s="15" t="s">
        <v>112</v>
      </c>
      <c r="AD215" s="16" t="s">
        <v>59</v>
      </c>
      <c r="AE215" s="16"/>
      <c r="AF215" s="16" t="str" cm="1">
        <f t="array" ref="AF215">_xlfn.IFS(ISTEXT(#REF!),#REF!,ISTEXT(#REF!),#REF!, TRUE, AG215)</f>
        <v>KERN RIVER COGENERATION CO</v>
      </c>
      <c r="AG215" s="16" t="s">
        <v>1377</v>
      </c>
      <c r="AH215" s="20">
        <v>9</v>
      </c>
      <c r="AI215" s="15" t="s">
        <v>67</v>
      </c>
      <c r="AJ215" s="18" t="s">
        <v>219</v>
      </c>
      <c r="AK215" s="16" t="s">
        <v>1378</v>
      </c>
      <c r="AL215" s="15" t="s">
        <v>1379</v>
      </c>
      <c r="AM215" s="20" t="s">
        <v>1380</v>
      </c>
      <c r="AN215" s="18">
        <v>-118.96136647900001</v>
      </c>
      <c r="AO215" s="18">
        <v>35.440535605900003</v>
      </c>
      <c r="AP215" s="21" t="s">
        <v>139</v>
      </c>
    </row>
    <row r="216" spans="1:42" x14ac:dyDescent="0.25">
      <c r="A216" s="15">
        <v>113</v>
      </c>
      <c r="B216" s="15">
        <v>215</v>
      </c>
      <c r="C216" s="23" t="s">
        <v>1371</v>
      </c>
      <c r="D216" s="15" t="s">
        <v>1386</v>
      </c>
      <c r="E216" s="173">
        <v>10496</v>
      </c>
      <c r="F216" s="180" t="s">
        <v>1387</v>
      </c>
      <c r="G216" s="16" t="s">
        <v>1388</v>
      </c>
      <c r="H216" s="15" t="s">
        <v>1389</v>
      </c>
      <c r="I216" s="16" t="s">
        <v>1390</v>
      </c>
      <c r="J216" s="16" t="s">
        <v>53</v>
      </c>
      <c r="K216" s="16" t="s">
        <v>81</v>
      </c>
      <c r="L216" s="15">
        <v>20100201</v>
      </c>
      <c r="M216" s="16" t="s">
        <v>215</v>
      </c>
      <c r="N216" s="15" t="s">
        <v>109</v>
      </c>
      <c r="O216" s="15" t="s">
        <v>53</v>
      </c>
      <c r="P216" s="15" t="s">
        <v>110</v>
      </c>
      <c r="Q216" s="15" t="s">
        <v>725</v>
      </c>
      <c r="R216" s="15" t="s">
        <v>59</v>
      </c>
      <c r="S216" s="26" t="s">
        <v>100</v>
      </c>
      <c r="T216" s="16" t="s">
        <v>130</v>
      </c>
      <c r="U216" s="15" t="s">
        <v>53</v>
      </c>
      <c r="V216" s="15">
        <v>75</v>
      </c>
      <c r="W216" s="15" t="s">
        <v>185</v>
      </c>
      <c r="X216" s="17">
        <f t="shared" si="5"/>
        <v>75</v>
      </c>
      <c r="Y216" s="18">
        <v>72</v>
      </c>
      <c r="Z216" s="18" t="s">
        <v>185</v>
      </c>
      <c r="AA216" s="19"/>
      <c r="AB216" s="15">
        <v>1</v>
      </c>
      <c r="AC216" s="15" t="s">
        <v>112</v>
      </c>
      <c r="AD216" s="16" t="s">
        <v>59</v>
      </c>
      <c r="AE216" s="16"/>
      <c r="AF216" s="16" t="str" cm="1">
        <f t="array" ref="AF216">_xlfn.IFS(ISTEXT(#REF!),#REF!,ISTEXT(#REF!),#REF!, TRUE, AG216)</f>
        <v>KERN RIVER COGENERATION CO</v>
      </c>
      <c r="AG216" s="16" t="s">
        <v>1377</v>
      </c>
      <c r="AH216" s="20">
        <v>9</v>
      </c>
      <c r="AI216" s="15" t="s">
        <v>67</v>
      </c>
      <c r="AJ216" s="18" t="s">
        <v>219</v>
      </c>
      <c r="AK216" s="16" t="s">
        <v>1378</v>
      </c>
      <c r="AL216" s="15" t="s">
        <v>1379</v>
      </c>
      <c r="AM216" s="20" t="s">
        <v>1380</v>
      </c>
      <c r="AN216" s="18">
        <v>-118.96136647900001</v>
      </c>
      <c r="AO216" s="18">
        <v>35.440536698599999</v>
      </c>
      <c r="AP216" s="21" t="s">
        <v>139</v>
      </c>
    </row>
    <row r="217" spans="1:42" x14ac:dyDescent="0.25">
      <c r="A217" s="15">
        <v>113</v>
      </c>
      <c r="B217" s="15">
        <v>216</v>
      </c>
      <c r="C217" s="23" t="s">
        <v>1371</v>
      </c>
      <c r="D217" s="15" t="s">
        <v>1391</v>
      </c>
      <c r="E217" s="173">
        <v>10496</v>
      </c>
      <c r="F217" s="180" t="s">
        <v>1392</v>
      </c>
      <c r="G217" s="16" t="s">
        <v>1393</v>
      </c>
      <c r="H217" s="15" t="s">
        <v>1394</v>
      </c>
      <c r="I217" s="16" t="s">
        <v>1395</v>
      </c>
      <c r="J217" s="16" t="s">
        <v>53</v>
      </c>
      <c r="K217" s="16" t="s">
        <v>81</v>
      </c>
      <c r="L217" s="15">
        <v>20100201</v>
      </c>
      <c r="M217" s="16" t="s">
        <v>215</v>
      </c>
      <c r="N217" s="15" t="s">
        <v>109</v>
      </c>
      <c r="O217" s="15" t="s">
        <v>53</v>
      </c>
      <c r="P217" s="15" t="s">
        <v>110</v>
      </c>
      <c r="Q217" s="15" t="s">
        <v>725</v>
      </c>
      <c r="R217" s="15" t="s">
        <v>59</v>
      </c>
      <c r="S217" s="26" t="s">
        <v>100</v>
      </c>
      <c r="T217" s="16" t="s">
        <v>130</v>
      </c>
      <c r="U217" s="15" t="s">
        <v>53</v>
      </c>
      <c r="V217" s="15">
        <v>75</v>
      </c>
      <c r="W217" s="15" t="s">
        <v>185</v>
      </c>
      <c r="X217" s="17">
        <f t="shared" si="5"/>
        <v>75</v>
      </c>
      <c r="Y217" s="18">
        <v>72</v>
      </c>
      <c r="Z217" s="18" t="s">
        <v>185</v>
      </c>
      <c r="AA217" s="19"/>
      <c r="AB217" s="15">
        <v>1</v>
      </c>
      <c r="AC217" s="15" t="s">
        <v>112</v>
      </c>
      <c r="AD217" s="16" t="s">
        <v>59</v>
      </c>
      <c r="AE217" s="16"/>
      <c r="AF217" s="16" t="str" cm="1">
        <f t="array" ref="AF217">_xlfn.IFS(ISTEXT(#REF!),#REF!,ISTEXT(#REF!),#REF!, TRUE, AG217)</f>
        <v>KERN RIVER COGENERATION CO</v>
      </c>
      <c r="AG217" s="16" t="s">
        <v>1377</v>
      </c>
      <c r="AH217" s="20">
        <v>9</v>
      </c>
      <c r="AI217" s="15" t="s">
        <v>67</v>
      </c>
      <c r="AJ217" s="18" t="s">
        <v>219</v>
      </c>
      <c r="AK217" s="16" t="s">
        <v>1378</v>
      </c>
      <c r="AL217" s="15" t="s">
        <v>1379</v>
      </c>
      <c r="AM217" s="20" t="s">
        <v>1380</v>
      </c>
      <c r="AN217" s="18">
        <v>-118.961363797</v>
      </c>
      <c r="AO217" s="18">
        <v>35.4405334207</v>
      </c>
      <c r="AP217" s="21" t="s">
        <v>139</v>
      </c>
    </row>
    <row r="218" spans="1:42" x14ac:dyDescent="0.25">
      <c r="A218" s="15">
        <v>116</v>
      </c>
      <c r="B218" s="15">
        <v>217</v>
      </c>
      <c r="C218" s="23" t="s">
        <v>1396</v>
      </c>
      <c r="D218" s="15" t="s">
        <v>1397</v>
      </c>
      <c r="E218" s="187"/>
      <c r="F218" s="180"/>
      <c r="G218" s="16" t="s">
        <v>1398</v>
      </c>
      <c r="H218" s="15" t="s">
        <v>1399</v>
      </c>
      <c r="I218" s="16"/>
      <c r="J218" s="16" t="s">
        <v>53</v>
      </c>
      <c r="K218" s="182" t="s">
        <v>107</v>
      </c>
      <c r="L218" s="15" t="s">
        <v>1400</v>
      </c>
      <c r="M218" s="16" t="s">
        <v>1401</v>
      </c>
      <c r="N218" s="15" t="s">
        <v>109</v>
      </c>
      <c r="O218" s="15" t="s">
        <v>53</v>
      </c>
      <c r="P218" s="15" t="s">
        <v>57</v>
      </c>
      <c r="Q218" s="15" t="s">
        <v>59</v>
      </c>
      <c r="R218" s="15" t="s">
        <v>205</v>
      </c>
      <c r="S218" s="15"/>
      <c r="T218" s="16" t="s">
        <v>59</v>
      </c>
      <c r="U218" s="15"/>
      <c r="V218" s="15"/>
      <c r="W218" s="15" t="s">
        <v>1402</v>
      </c>
      <c r="X218" s="17">
        <f>Y218*Sheet1!$B$4*Sheet1!$B$3</f>
        <v>12.924386999999999</v>
      </c>
      <c r="Y218" s="18">
        <v>126</v>
      </c>
      <c r="Z218" s="18" t="s">
        <v>131</v>
      </c>
      <c r="AA218" s="19"/>
      <c r="AB218" s="15">
        <v>1</v>
      </c>
      <c r="AC218" s="19" t="s">
        <v>63</v>
      </c>
      <c r="AD218" s="16" t="s">
        <v>866</v>
      </c>
      <c r="AE218" s="16"/>
      <c r="AF218" s="16" t="str" cm="1">
        <f t="array" ref="AF218">_xlfn.IFS(ISTEXT(#REF!),#REF!,ISTEXT(#REF!),#REF!, TRUE, AG218)</f>
        <v>KING RANCH PLANT</v>
      </c>
      <c r="AG218" s="16" t="s">
        <v>1403</v>
      </c>
      <c r="AH218" s="20">
        <v>6</v>
      </c>
      <c r="AI218" s="15" t="s">
        <v>155</v>
      </c>
      <c r="AJ218" s="18" t="s">
        <v>1404</v>
      </c>
      <c r="AK218" s="16" t="s">
        <v>1405</v>
      </c>
      <c r="AL218" s="15" t="s">
        <v>1406</v>
      </c>
      <c r="AM218" s="20" t="s">
        <v>1407</v>
      </c>
      <c r="AN218" s="18">
        <v>-98.053807586800005</v>
      </c>
      <c r="AO218" s="18">
        <v>27.467204643500001</v>
      </c>
      <c r="AP218" s="21" t="s">
        <v>119</v>
      </c>
    </row>
    <row r="219" spans="1:42" x14ac:dyDescent="0.25">
      <c r="A219" s="15">
        <v>116</v>
      </c>
      <c r="B219" s="15">
        <v>218</v>
      </c>
      <c r="C219" s="23" t="s">
        <v>1396</v>
      </c>
      <c r="D219" s="15" t="s">
        <v>120</v>
      </c>
      <c r="E219" s="187"/>
      <c r="F219" s="180"/>
      <c r="G219" s="16" t="s">
        <v>1408</v>
      </c>
      <c r="H219" s="15" t="s">
        <v>120</v>
      </c>
      <c r="I219" s="16" t="s">
        <v>59</v>
      </c>
      <c r="J219" s="16" t="s">
        <v>53</v>
      </c>
      <c r="K219" s="16" t="s">
        <v>107</v>
      </c>
      <c r="L219" s="15">
        <v>20100201</v>
      </c>
      <c r="M219" s="16" t="s">
        <v>215</v>
      </c>
      <c r="N219" s="15" t="s">
        <v>109</v>
      </c>
      <c r="O219" s="15" t="s">
        <v>53</v>
      </c>
      <c r="P219" s="15" t="s">
        <v>1094</v>
      </c>
      <c r="Q219" s="15" t="s">
        <v>59</v>
      </c>
      <c r="R219" s="15" t="s">
        <v>205</v>
      </c>
      <c r="S219" s="15"/>
      <c r="T219" s="16" t="s">
        <v>59</v>
      </c>
      <c r="U219" s="15"/>
      <c r="V219" s="15"/>
      <c r="W219" s="15" t="s">
        <v>1402</v>
      </c>
      <c r="X219" s="17"/>
      <c r="Y219" s="18"/>
      <c r="Z219" s="18"/>
      <c r="AA219" s="19"/>
      <c r="AB219" s="15">
        <v>1</v>
      </c>
      <c r="AC219" s="19" t="s">
        <v>63</v>
      </c>
      <c r="AD219" s="16" t="s">
        <v>866</v>
      </c>
      <c r="AE219" s="16"/>
      <c r="AF219" s="16" t="str" cm="1">
        <f t="array" ref="AF219">_xlfn.IFS(ISTEXT(#REF!),#REF!,ISTEXT(#REF!),#REF!, TRUE, AG219)</f>
        <v>KING RANCH PLANT</v>
      </c>
      <c r="AG219" s="16" t="s">
        <v>1403</v>
      </c>
      <c r="AH219" s="20" t="s">
        <v>523</v>
      </c>
      <c r="AI219" s="15" t="s">
        <v>155</v>
      </c>
      <c r="AJ219" s="18" t="s">
        <v>1404</v>
      </c>
      <c r="AK219" s="16" t="s">
        <v>1405</v>
      </c>
      <c r="AL219" s="15" t="s">
        <v>1406</v>
      </c>
      <c r="AM219" s="20" t="s">
        <v>1407</v>
      </c>
      <c r="AN219" s="18">
        <v>-98.053749999999994</v>
      </c>
      <c r="AO219" s="18">
        <v>27.46726</v>
      </c>
      <c r="AP219" s="21" t="s">
        <v>119</v>
      </c>
    </row>
    <row r="220" spans="1:42" x14ac:dyDescent="0.25">
      <c r="A220" s="15">
        <v>116</v>
      </c>
      <c r="B220" s="15">
        <v>219</v>
      </c>
      <c r="C220" s="23" t="s">
        <v>1396</v>
      </c>
      <c r="D220" s="15" t="s">
        <v>529</v>
      </c>
      <c r="E220" s="187"/>
      <c r="F220" s="180"/>
      <c r="G220" s="16" t="s">
        <v>1409</v>
      </c>
      <c r="H220" s="15" t="s">
        <v>529</v>
      </c>
      <c r="I220" s="16" t="s">
        <v>59</v>
      </c>
      <c r="J220" s="16" t="s">
        <v>53</v>
      </c>
      <c r="K220" s="182" t="s">
        <v>107</v>
      </c>
      <c r="L220" s="15">
        <v>20100201</v>
      </c>
      <c r="M220" s="16" t="s">
        <v>215</v>
      </c>
      <c r="N220" s="15" t="s">
        <v>109</v>
      </c>
      <c r="O220" s="15" t="s">
        <v>53</v>
      </c>
      <c r="P220" s="15" t="s">
        <v>59</v>
      </c>
      <c r="Q220" s="15" t="s">
        <v>59</v>
      </c>
      <c r="R220" s="15" t="s">
        <v>205</v>
      </c>
      <c r="S220" s="15"/>
      <c r="T220" s="16" t="s">
        <v>59</v>
      </c>
      <c r="U220" s="15"/>
      <c r="V220" s="15"/>
      <c r="W220" s="15" t="s">
        <v>1402</v>
      </c>
      <c r="X220" s="17"/>
      <c r="Y220" s="18"/>
      <c r="Z220" s="18"/>
      <c r="AA220" s="19"/>
      <c r="AB220" s="15">
        <v>1</v>
      </c>
      <c r="AC220" s="19" t="s">
        <v>63</v>
      </c>
      <c r="AD220" s="16" t="s">
        <v>866</v>
      </c>
      <c r="AE220" s="16"/>
      <c r="AF220" s="16" t="str" cm="1">
        <f t="array" ref="AF220">_xlfn.IFS(ISTEXT(#REF!),#REF!,ISTEXT(#REF!),#REF!, TRUE, AG220)</f>
        <v>KING RANCH PLANT</v>
      </c>
      <c r="AG220" s="16" t="s">
        <v>1403</v>
      </c>
      <c r="AH220" s="20" t="s">
        <v>523</v>
      </c>
      <c r="AI220" s="15" t="s">
        <v>155</v>
      </c>
      <c r="AJ220" s="18" t="s">
        <v>1404</v>
      </c>
      <c r="AK220" s="16" t="s">
        <v>1405</v>
      </c>
      <c r="AL220" s="15" t="s">
        <v>1406</v>
      </c>
      <c r="AM220" s="20" t="s">
        <v>1407</v>
      </c>
      <c r="AN220" s="18">
        <v>-98.053749999999994</v>
      </c>
      <c r="AO220" s="18">
        <v>27.467009999999998</v>
      </c>
      <c r="AP220" s="21" t="s">
        <v>119</v>
      </c>
    </row>
    <row r="221" spans="1:42" x14ac:dyDescent="0.25">
      <c r="A221" s="15">
        <v>117</v>
      </c>
      <c r="B221" s="15">
        <v>220</v>
      </c>
      <c r="C221" s="23" t="s">
        <v>1410</v>
      </c>
      <c r="D221" s="15" t="s">
        <v>1411</v>
      </c>
      <c r="E221" s="187">
        <v>10405</v>
      </c>
      <c r="F221" s="190" t="s">
        <v>455</v>
      </c>
      <c r="G221" s="16" t="s">
        <v>1412</v>
      </c>
      <c r="H221" s="15" t="s">
        <v>1413</v>
      </c>
      <c r="I221" s="16" t="s">
        <v>1414</v>
      </c>
      <c r="J221" s="16" t="s">
        <v>53</v>
      </c>
      <c r="K221" s="16" t="s">
        <v>81</v>
      </c>
      <c r="L221" s="15">
        <v>20100201</v>
      </c>
      <c r="M221" s="16" t="s">
        <v>215</v>
      </c>
      <c r="N221" s="15" t="s">
        <v>109</v>
      </c>
      <c r="O221" s="15" t="s">
        <v>53</v>
      </c>
      <c r="P221" s="15" t="s">
        <v>110</v>
      </c>
      <c r="Q221" s="15" t="s">
        <v>370</v>
      </c>
      <c r="R221" s="15" t="s">
        <v>59</v>
      </c>
      <c r="S221" s="15"/>
      <c r="T221" s="16" t="s">
        <v>353</v>
      </c>
      <c r="U221" s="15" t="s">
        <v>53</v>
      </c>
      <c r="V221" s="15">
        <v>34.5</v>
      </c>
      <c r="W221" s="15" t="s">
        <v>185</v>
      </c>
      <c r="X221" s="17">
        <f>V221</f>
        <v>34.5</v>
      </c>
      <c r="Y221" s="18">
        <v>34.5</v>
      </c>
      <c r="Z221" s="18" t="s">
        <v>185</v>
      </c>
      <c r="AA221" s="19"/>
      <c r="AB221" s="15">
        <v>1</v>
      </c>
      <c r="AC221" s="15" t="s">
        <v>63</v>
      </c>
      <c r="AD221" s="16" t="s">
        <v>59</v>
      </c>
      <c r="AE221" s="16"/>
      <c r="AF221" s="16" t="str" cm="1">
        <f t="array" ref="AF221">_xlfn.IFS(ISTEXT(#REF!),#REF!,ISTEXT(#REF!),#REF!, TRUE, AG221)</f>
        <v>KINGSBURG COGEN FACILITY</v>
      </c>
      <c r="AG221" s="16" t="s">
        <v>1415</v>
      </c>
      <c r="AH221" s="20">
        <v>9</v>
      </c>
      <c r="AI221" s="15" t="s">
        <v>67</v>
      </c>
      <c r="AJ221" s="18" t="s">
        <v>489</v>
      </c>
      <c r="AK221" s="16" t="s">
        <v>1416</v>
      </c>
      <c r="AL221" s="15" t="s">
        <v>1417</v>
      </c>
      <c r="AM221" s="20" t="s">
        <v>1418</v>
      </c>
      <c r="AN221" s="18">
        <v>-119.57936132499999</v>
      </c>
      <c r="AO221" s="18">
        <v>36.547127374200002</v>
      </c>
      <c r="AP221" s="21" t="s">
        <v>119</v>
      </c>
    </row>
    <row r="222" spans="1:42" x14ac:dyDescent="0.25">
      <c r="A222" s="15">
        <v>121</v>
      </c>
      <c r="B222" s="15">
        <v>221</v>
      </c>
      <c r="C222" s="23" t="s">
        <v>1419</v>
      </c>
      <c r="D222" s="15" t="s">
        <v>1420</v>
      </c>
      <c r="E222" s="187">
        <v>7845</v>
      </c>
      <c r="F222" s="180" t="s">
        <v>1421</v>
      </c>
      <c r="G222" s="16" t="s">
        <v>1422</v>
      </c>
      <c r="H222" s="23">
        <v>146788814</v>
      </c>
      <c r="I222" s="16" t="s">
        <v>1423</v>
      </c>
      <c r="J222" s="16" t="s">
        <v>53</v>
      </c>
      <c r="K222" s="16" t="s">
        <v>81</v>
      </c>
      <c r="L222" s="23">
        <v>20100201</v>
      </c>
      <c r="M222" s="16" t="s">
        <v>215</v>
      </c>
      <c r="N222" s="15" t="s">
        <v>109</v>
      </c>
      <c r="O222" s="15" t="s">
        <v>53</v>
      </c>
      <c r="P222" s="15" t="s">
        <v>1268</v>
      </c>
      <c r="Q222" s="15" t="s">
        <v>1424</v>
      </c>
      <c r="R222" s="15" t="s">
        <v>205</v>
      </c>
      <c r="S222" s="26" t="s">
        <v>100</v>
      </c>
      <c r="T222" s="16" t="s">
        <v>1425</v>
      </c>
      <c r="U222" s="15" t="s">
        <v>100</v>
      </c>
      <c r="V222" s="15">
        <v>2025</v>
      </c>
      <c r="W222" s="15" t="s">
        <v>84</v>
      </c>
      <c r="X222" s="17">
        <f>V222*Sheet1!$B$4*Sheet1!$B$3</f>
        <v>207.71336250000002</v>
      </c>
      <c r="Y222" s="18">
        <v>2260</v>
      </c>
      <c r="Z222" s="18" t="s">
        <v>131</v>
      </c>
      <c r="AA222" s="19"/>
      <c r="AB222" s="15">
        <v>1</v>
      </c>
      <c r="AC222" s="15" t="s">
        <v>101</v>
      </c>
      <c r="AD222" s="16" t="s">
        <v>59</v>
      </c>
      <c r="AE222" s="16"/>
      <c r="AF222" s="16" t="str" cm="1">
        <f t="array" ref="AF222">_xlfn.IFS(ISTEXT(#REF!),#REF!,ISTEXT(#REF!),#REF!, TRUE, AG222)</f>
        <v>TVA LAGOON CREEK COMBINED CYCLE PLANT</v>
      </c>
      <c r="AG222" s="16" t="s">
        <v>1426</v>
      </c>
      <c r="AH222" s="20">
        <v>4</v>
      </c>
      <c r="AI222" s="15" t="s">
        <v>114</v>
      </c>
      <c r="AJ222" s="18" t="s">
        <v>115</v>
      </c>
      <c r="AK222" s="16" t="s">
        <v>1427</v>
      </c>
      <c r="AL222" s="15" t="s">
        <v>117</v>
      </c>
      <c r="AM222" s="20" t="s">
        <v>118</v>
      </c>
      <c r="AN222" s="18">
        <v>-89.3925144297</v>
      </c>
      <c r="AO222" s="18">
        <v>35.649924038000002</v>
      </c>
      <c r="AP222" s="21" t="s">
        <v>139</v>
      </c>
    </row>
    <row r="223" spans="1:42" x14ac:dyDescent="0.25">
      <c r="A223" s="15">
        <v>121</v>
      </c>
      <c r="B223" s="15">
        <v>222</v>
      </c>
      <c r="C223" s="23" t="s">
        <v>1419</v>
      </c>
      <c r="D223" s="15" t="s">
        <v>1428</v>
      </c>
      <c r="E223" s="187">
        <v>7845</v>
      </c>
      <c r="F223" s="180" t="s">
        <v>1429</v>
      </c>
      <c r="G223" s="16" t="s">
        <v>1430</v>
      </c>
      <c r="H223" s="23">
        <v>146789014</v>
      </c>
      <c r="I223" s="16" t="s">
        <v>1431</v>
      </c>
      <c r="J223" s="16" t="s">
        <v>53</v>
      </c>
      <c r="K223" s="16" t="s">
        <v>81</v>
      </c>
      <c r="L223" s="23">
        <v>20100201</v>
      </c>
      <c r="M223" s="16" t="s">
        <v>215</v>
      </c>
      <c r="N223" s="15" t="s">
        <v>109</v>
      </c>
      <c r="O223" s="15" t="s">
        <v>53</v>
      </c>
      <c r="P223" s="15" t="s">
        <v>1268</v>
      </c>
      <c r="Q223" s="15" t="s">
        <v>1424</v>
      </c>
      <c r="R223" s="15" t="s">
        <v>205</v>
      </c>
      <c r="S223" s="26" t="s">
        <v>100</v>
      </c>
      <c r="T223" s="16" t="s">
        <v>1425</v>
      </c>
      <c r="U223" s="15" t="s">
        <v>100</v>
      </c>
      <c r="V223" s="15">
        <v>2025</v>
      </c>
      <c r="W223" s="15" t="s">
        <v>84</v>
      </c>
      <c r="X223" s="17">
        <f>V223*Sheet1!$B$4*Sheet1!$B$3</f>
        <v>207.71336250000002</v>
      </c>
      <c r="Y223" s="18">
        <v>2260</v>
      </c>
      <c r="Z223" s="18" t="s">
        <v>131</v>
      </c>
      <c r="AA223" s="19"/>
      <c r="AB223" s="15">
        <v>1</v>
      </c>
      <c r="AC223" s="15" t="s">
        <v>101</v>
      </c>
      <c r="AD223" s="16" t="s">
        <v>59</v>
      </c>
      <c r="AE223" s="16"/>
      <c r="AF223" s="16" t="str" cm="1">
        <f t="array" ref="AF223">_xlfn.IFS(ISTEXT(#REF!),#REF!,ISTEXT(#REF!),#REF!, TRUE, AG223)</f>
        <v>TVA LAGOON CREEK COMBINED CYCLE PLANT</v>
      </c>
      <c r="AG223" s="16" t="s">
        <v>1426</v>
      </c>
      <c r="AH223" s="20">
        <v>4</v>
      </c>
      <c r="AI223" s="15" t="s">
        <v>114</v>
      </c>
      <c r="AJ223" s="18" t="s">
        <v>115</v>
      </c>
      <c r="AK223" s="16" t="s">
        <v>1427</v>
      </c>
      <c r="AL223" s="15" t="s">
        <v>117</v>
      </c>
      <c r="AM223" s="20" t="s">
        <v>118</v>
      </c>
      <c r="AN223" s="18">
        <v>-89.393061600300001</v>
      </c>
      <c r="AO223" s="18">
        <v>35.649941474400002</v>
      </c>
      <c r="AP223" s="21" t="s">
        <v>139</v>
      </c>
    </row>
    <row r="224" spans="1:42" x14ac:dyDescent="0.25">
      <c r="A224" s="15">
        <v>121</v>
      </c>
      <c r="B224" s="15">
        <v>223</v>
      </c>
      <c r="C224" s="23" t="s">
        <v>1432</v>
      </c>
      <c r="D224" s="15" t="s">
        <v>1433</v>
      </c>
      <c r="E224" s="187">
        <v>7845</v>
      </c>
      <c r="F224" s="180" t="s">
        <v>1434</v>
      </c>
      <c r="G224" s="16" t="s">
        <v>1435</v>
      </c>
      <c r="H224" s="15" t="s">
        <v>1436</v>
      </c>
      <c r="I224" s="16" t="s">
        <v>1437</v>
      </c>
      <c r="J224" s="16" t="s">
        <v>53</v>
      </c>
      <c r="K224" s="48" t="s">
        <v>81</v>
      </c>
      <c r="L224" s="15" t="s">
        <v>180</v>
      </c>
      <c r="M224" s="16" t="s">
        <v>181</v>
      </c>
      <c r="N224" s="15" t="s">
        <v>182</v>
      </c>
      <c r="O224" s="15" t="s">
        <v>100</v>
      </c>
      <c r="P224" s="15" t="s">
        <v>110</v>
      </c>
      <c r="Q224" s="15" t="s">
        <v>1438</v>
      </c>
      <c r="R224" s="15" t="s">
        <v>124</v>
      </c>
      <c r="S224" s="26" t="s">
        <v>206</v>
      </c>
      <c r="T224" s="16" t="s">
        <v>1439</v>
      </c>
      <c r="U224" s="15" t="s">
        <v>53</v>
      </c>
      <c r="V224" s="15">
        <v>1215</v>
      </c>
      <c r="W224" s="15" t="s">
        <v>84</v>
      </c>
      <c r="X224" s="17">
        <f>V224*Sheet1!$B$4*Sheet1!$B$3</f>
        <v>124.62801749999998</v>
      </c>
      <c r="Y224" s="18">
        <v>1290</v>
      </c>
      <c r="Z224" s="18" t="s">
        <v>131</v>
      </c>
      <c r="AA224" s="19"/>
      <c r="AB224" s="15">
        <v>1</v>
      </c>
      <c r="AC224" s="15" t="s">
        <v>63</v>
      </c>
      <c r="AD224" s="16" t="s">
        <v>59</v>
      </c>
      <c r="AE224" s="16"/>
      <c r="AF224" s="16" t="str" cm="1">
        <f t="array" ref="AF224">_xlfn.IFS(ISTEXT(#REF!),#REF!,ISTEXT(#REF!),#REF!, TRUE, AG224)</f>
        <v>TVA LAGOON CREEK COMBUSTION TURBINE PLANT</v>
      </c>
      <c r="AG224" s="16" t="s">
        <v>1440</v>
      </c>
      <c r="AH224" s="20">
        <v>4</v>
      </c>
      <c r="AI224" s="15" t="s">
        <v>114</v>
      </c>
      <c r="AJ224" s="18" t="s">
        <v>115</v>
      </c>
      <c r="AK224" s="16" t="s">
        <v>1427</v>
      </c>
      <c r="AL224" s="15" t="s">
        <v>117</v>
      </c>
      <c r="AM224" s="20" t="s">
        <v>118</v>
      </c>
      <c r="AN224" s="18">
        <v>-89.395021719100001</v>
      </c>
      <c r="AO224" s="18">
        <v>35.659462894000001</v>
      </c>
      <c r="AP224" s="21" t="s">
        <v>208</v>
      </c>
    </row>
    <row r="225" spans="1:42" x14ac:dyDescent="0.25">
      <c r="A225" s="15">
        <v>121</v>
      </c>
      <c r="B225" s="15">
        <v>224</v>
      </c>
      <c r="C225" s="23" t="s">
        <v>1432</v>
      </c>
      <c r="D225" s="15" t="s">
        <v>1441</v>
      </c>
      <c r="E225" s="187">
        <v>7845</v>
      </c>
      <c r="F225" s="180" t="s">
        <v>1442</v>
      </c>
      <c r="G225" s="16" t="s">
        <v>1443</v>
      </c>
      <c r="H225" s="15" t="s">
        <v>1444</v>
      </c>
      <c r="I225" s="16" t="s">
        <v>1437</v>
      </c>
      <c r="J225" s="16" t="s">
        <v>53</v>
      </c>
      <c r="K225" s="16" t="s">
        <v>81</v>
      </c>
      <c r="L225" s="15" t="s">
        <v>180</v>
      </c>
      <c r="M225" s="16" t="s">
        <v>181</v>
      </c>
      <c r="N225" s="15" t="s">
        <v>182</v>
      </c>
      <c r="O225" s="15" t="s">
        <v>100</v>
      </c>
      <c r="P225" s="15" t="s">
        <v>110</v>
      </c>
      <c r="Q225" s="15" t="s">
        <v>1438</v>
      </c>
      <c r="R225" s="15" t="s">
        <v>124</v>
      </c>
      <c r="S225" s="26" t="s">
        <v>206</v>
      </c>
      <c r="T225" s="16" t="s">
        <v>1439</v>
      </c>
      <c r="U225" s="15" t="s">
        <v>53</v>
      </c>
      <c r="V225" s="15">
        <v>1215</v>
      </c>
      <c r="W225" s="15" t="s">
        <v>84</v>
      </c>
      <c r="X225" s="17">
        <f>V225*Sheet1!$B$4*Sheet1!$B$3</f>
        <v>124.62801749999998</v>
      </c>
      <c r="Y225" s="18">
        <v>1290</v>
      </c>
      <c r="Z225" s="18" t="s">
        <v>131</v>
      </c>
      <c r="AA225" s="19"/>
      <c r="AB225" s="15">
        <v>1</v>
      </c>
      <c r="AC225" s="15" t="s">
        <v>63</v>
      </c>
      <c r="AD225" s="16" t="s">
        <v>59</v>
      </c>
      <c r="AE225" s="16"/>
      <c r="AF225" s="16" t="str" cm="1">
        <f t="array" ref="AF225">_xlfn.IFS(ISTEXT(#REF!),#REF!,ISTEXT(#REF!),#REF!, TRUE, AG225)</f>
        <v>TVA LAGOON CREEK COMBUSTION TURBINE PLANT</v>
      </c>
      <c r="AG225" s="16" t="s">
        <v>1440</v>
      </c>
      <c r="AH225" s="20">
        <v>4</v>
      </c>
      <c r="AI225" s="15" t="s">
        <v>114</v>
      </c>
      <c r="AJ225" s="18" t="s">
        <v>115</v>
      </c>
      <c r="AK225" s="16" t="s">
        <v>1427</v>
      </c>
      <c r="AL225" s="15" t="s">
        <v>117</v>
      </c>
      <c r="AM225" s="20" t="s">
        <v>118</v>
      </c>
      <c r="AN225" s="18">
        <v>-89.396856349999993</v>
      </c>
      <c r="AO225" s="18">
        <v>35.656385684900002</v>
      </c>
      <c r="AP225" s="21" t="s">
        <v>208</v>
      </c>
    </row>
    <row r="226" spans="1:42" x14ac:dyDescent="0.25">
      <c r="A226" s="15">
        <v>121</v>
      </c>
      <c r="B226" s="15">
        <v>225</v>
      </c>
      <c r="C226" s="23" t="s">
        <v>1432</v>
      </c>
      <c r="D226" s="15" t="s">
        <v>1445</v>
      </c>
      <c r="E226" s="187">
        <v>7845</v>
      </c>
      <c r="F226" s="180" t="s">
        <v>1446</v>
      </c>
      <c r="G226" s="16" t="s">
        <v>1447</v>
      </c>
      <c r="H226" s="15" t="s">
        <v>1448</v>
      </c>
      <c r="I226" s="16" t="s">
        <v>1437</v>
      </c>
      <c r="J226" s="16" t="s">
        <v>53</v>
      </c>
      <c r="K226" s="48" t="s">
        <v>81</v>
      </c>
      <c r="L226" s="15" t="s">
        <v>180</v>
      </c>
      <c r="M226" s="16" t="s">
        <v>181</v>
      </c>
      <c r="N226" s="15" t="s">
        <v>182</v>
      </c>
      <c r="O226" s="15" t="s">
        <v>100</v>
      </c>
      <c r="P226" s="15" t="s">
        <v>110</v>
      </c>
      <c r="Q226" s="15" t="s">
        <v>1438</v>
      </c>
      <c r="R226" s="15" t="s">
        <v>124</v>
      </c>
      <c r="S226" s="26" t="s">
        <v>206</v>
      </c>
      <c r="T226" s="16" t="s">
        <v>1439</v>
      </c>
      <c r="U226" s="15" t="s">
        <v>53</v>
      </c>
      <c r="V226" s="15">
        <v>1215</v>
      </c>
      <c r="W226" s="15" t="s">
        <v>84</v>
      </c>
      <c r="X226" s="17">
        <f>V226*Sheet1!$B$4*Sheet1!$B$3</f>
        <v>124.62801749999998</v>
      </c>
      <c r="Y226" s="18">
        <v>1290</v>
      </c>
      <c r="Z226" s="18" t="s">
        <v>131</v>
      </c>
      <c r="AA226" s="19"/>
      <c r="AB226" s="15">
        <v>1</v>
      </c>
      <c r="AC226" s="15" t="s">
        <v>63</v>
      </c>
      <c r="AD226" s="16" t="s">
        <v>59</v>
      </c>
      <c r="AE226" s="16"/>
      <c r="AF226" s="16" t="str" cm="1">
        <f t="array" ref="AF226">_xlfn.IFS(ISTEXT(#REF!),#REF!,ISTEXT(#REF!),#REF!, TRUE, AG226)</f>
        <v>TVA LAGOON CREEK COMBUSTION TURBINE PLANT</v>
      </c>
      <c r="AG226" s="16" t="s">
        <v>1440</v>
      </c>
      <c r="AH226" s="20">
        <v>4</v>
      </c>
      <c r="AI226" s="15" t="s">
        <v>114</v>
      </c>
      <c r="AJ226" s="18" t="s">
        <v>115</v>
      </c>
      <c r="AK226" s="16" t="s">
        <v>1427</v>
      </c>
      <c r="AL226" s="15" t="s">
        <v>117</v>
      </c>
      <c r="AM226" s="20" t="s">
        <v>118</v>
      </c>
      <c r="AN226" s="18">
        <v>-89.396234077599999</v>
      </c>
      <c r="AO226" s="18">
        <v>35.657457927000003</v>
      </c>
      <c r="AP226" s="21" t="s">
        <v>208</v>
      </c>
    </row>
    <row r="227" spans="1:42" x14ac:dyDescent="0.25">
      <c r="A227" s="15">
        <v>121</v>
      </c>
      <c r="B227" s="15">
        <v>226</v>
      </c>
      <c r="C227" s="23" t="s">
        <v>1432</v>
      </c>
      <c r="D227" s="15" t="s">
        <v>1449</v>
      </c>
      <c r="E227" s="187">
        <v>7845</v>
      </c>
      <c r="F227" s="180" t="s">
        <v>1450</v>
      </c>
      <c r="G227" s="16" t="s">
        <v>1451</v>
      </c>
      <c r="H227" s="15" t="s">
        <v>1452</v>
      </c>
      <c r="I227" s="16" t="s">
        <v>1437</v>
      </c>
      <c r="J227" s="16" t="s">
        <v>53</v>
      </c>
      <c r="K227" s="16" t="s">
        <v>81</v>
      </c>
      <c r="L227" s="15" t="s">
        <v>180</v>
      </c>
      <c r="M227" s="16" t="s">
        <v>181</v>
      </c>
      <c r="N227" s="15" t="s">
        <v>182</v>
      </c>
      <c r="O227" s="15" t="s">
        <v>100</v>
      </c>
      <c r="P227" s="15" t="s">
        <v>110</v>
      </c>
      <c r="Q227" s="15" t="s">
        <v>1438</v>
      </c>
      <c r="R227" s="15" t="s">
        <v>124</v>
      </c>
      <c r="S227" s="26" t="s">
        <v>206</v>
      </c>
      <c r="T227" s="16" t="s">
        <v>1439</v>
      </c>
      <c r="U227" s="15" t="s">
        <v>53</v>
      </c>
      <c r="V227" s="15">
        <v>1215</v>
      </c>
      <c r="W227" s="15" t="s">
        <v>84</v>
      </c>
      <c r="X227" s="17">
        <f>V227*Sheet1!$B$4*Sheet1!$B$3</f>
        <v>124.62801749999998</v>
      </c>
      <c r="Y227" s="18">
        <v>1290</v>
      </c>
      <c r="Z227" s="18" t="s">
        <v>131</v>
      </c>
      <c r="AA227" s="19"/>
      <c r="AB227" s="15">
        <v>1</v>
      </c>
      <c r="AC227" s="15" t="s">
        <v>63</v>
      </c>
      <c r="AD227" s="16" t="s">
        <v>59</v>
      </c>
      <c r="AE227" s="16"/>
      <c r="AF227" s="16" t="str" cm="1">
        <f t="array" ref="AF227">_xlfn.IFS(ISTEXT(#REF!),#REF!,ISTEXT(#REF!),#REF!, TRUE, AG227)</f>
        <v>TVA LAGOON CREEK COMBUSTION TURBINE PLANT</v>
      </c>
      <c r="AG227" s="16" t="s">
        <v>1440</v>
      </c>
      <c r="AH227" s="20">
        <v>4</v>
      </c>
      <c r="AI227" s="15" t="s">
        <v>114</v>
      </c>
      <c r="AJ227" s="18" t="s">
        <v>115</v>
      </c>
      <c r="AK227" s="16" t="s">
        <v>1427</v>
      </c>
      <c r="AL227" s="15" t="s">
        <v>117</v>
      </c>
      <c r="AM227" s="20" t="s">
        <v>118</v>
      </c>
      <c r="AN227" s="18">
        <v>-89.396051687300002</v>
      </c>
      <c r="AO227" s="18">
        <v>35.6577891859</v>
      </c>
      <c r="AP227" s="21" t="s">
        <v>208</v>
      </c>
    </row>
    <row r="228" spans="1:42" x14ac:dyDescent="0.25">
      <c r="A228" s="15">
        <v>121</v>
      </c>
      <c r="B228" s="15">
        <v>227</v>
      </c>
      <c r="C228" s="23" t="s">
        <v>1432</v>
      </c>
      <c r="D228" s="15" t="s">
        <v>1453</v>
      </c>
      <c r="E228" s="187">
        <v>7845</v>
      </c>
      <c r="F228" s="180" t="s">
        <v>1454</v>
      </c>
      <c r="G228" s="16" t="s">
        <v>1455</v>
      </c>
      <c r="H228" s="15" t="s">
        <v>1456</v>
      </c>
      <c r="I228" s="16" t="s">
        <v>1437</v>
      </c>
      <c r="J228" s="16" t="s">
        <v>53</v>
      </c>
      <c r="K228" s="16" t="s">
        <v>81</v>
      </c>
      <c r="L228" s="15" t="s">
        <v>180</v>
      </c>
      <c r="M228" s="16" t="s">
        <v>181</v>
      </c>
      <c r="N228" s="15" t="s">
        <v>182</v>
      </c>
      <c r="O228" s="15" t="s">
        <v>100</v>
      </c>
      <c r="P228" s="15" t="s">
        <v>110</v>
      </c>
      <c r="Q228" s="15" t="s">
        <v>1438</v>
      </c>
      <c r="R228" s="15" t="s">
        <v>124</v>
      </c>
      <c r="S228" s="26" t="s">
        <v>206</v>
      </c>
      <c r="T228" s="16" t="s">
        <v>1439</v>
      </c>
      <c r="U228" s="15" t="s">
        <v>53</v>
      </c>
      <c r="V228" s="15">
        <v>1215</v>
      </c>
      <c r="W228" s="15" t="s">
        <v>84</v>
      </c>
      <c r="X228" s="17">
        <f>V228*Sheet1!$B$4*Sheet1!$B$3</f>
        <v>124.62801749999998</v>
      </c>
      <c r="Y228" s="18">
        <v>1290</v>
      </c>
      <c r="Z228" s="18" t="s">
        <v>131</v>
      </c>
      <c r="AA228" s="19"/>
      <c r="AB228" s="15">
        <v>1</v>
      </c>
      <c r="AC228" s="15" t="s">
        <v>63</v>
      </c>
      <c r="AD228" s="16" t="s">
        <v>59</v>
      </c>
      <c r="AE228" s="16"/>
      <c r="AF228" s="16" t="str" cm="1">
        <f t="array" ref="AF228">_xlfn.IFS(ISTEXT(#REF!),#REF!,ISTEXT(#REF!),#REF!, TRUE, AG228)</f>
        <v>TVA LAGOON CREEK COMBUSTION TURBINE PLANT</v>
      </c>
      <c r="AG228" s="16" t="s">
        <v>1440</v>
      </c>
      <c r="AH228" s="20">
        <v>4</v>
      </c>
      <c r="AI228" s="15" t="s">
        <v>114</v>
      </c>
      <c r="AJ228" s="18" t="s">
        <v>115</v>
      </c>
      <c r="AK228" s="16" t="s">
        <v>1427</v>
      </c>
      <c r="AL228" s="15" t="s">
        <v>117</v>
      </c>
      <c r="AM228" s="20" t="s">
        <v>118</v>
      </c>
      <c r="AN228" s="18">
        <v>-89.396437925399994</v>
      </c>
      <c r="AO228" s="18">
        <v>35.657109232000003</v>
      </c>
      <c r="AP228" s="21" t="s">
        <v>208</v>
      </c>
    </row>
    <row r="229" spans="1:42" x14ac:dyDescent="0.25">
      <c r="A229" s="15">
        <v>121</v>
      </c>
      <c r="B229" s="15">
        <v>228</v>
      </c>
      <c r="C229" s="23" t="s">
        <v>1432</v>
      </c>
      <c r="D229" s="15" t="s">
        <v>1457</v>
      </c>
      <c r="E229" s="187">
        <v>7845</v>
      </c>
      <c r="F229" s="180" t="s">
        <v>1458</v>
      </c>
      <c r="G229" s="16" t="s">
        <v>1459</v>
      </c>
      <c r="H229" s="15" t="s">
        <v>1460</v>
      </c>
      <c r="I229" s="16" t="s">
        <v>1437</v>
      </c>
      <c r="J229" s="16" t="s">
        <v>53</v>
      </c>
      <c r="K229" s="16" t="s">
        <v>81</v>
      </c>
      <c r="L229" s="15" t="s">
        <v>180</v>
      </c>
      <c r="M229" s="16" t="s">
        <v>181</v>
      </c>
      <c r="N229" s="15" t="s">
        <v>182</v>
      </c>
      <c r="O229" s="15" t="s">
        <v>100</v>
      </c>
      <c r="P229" s="15" t="s">
        <v>110</v>
      </c>
      <c r="Q229" s="15" t="s">
        <v>1438</v>
      </c>
      <c r="R229" s="15" t="s">
        <v>124</v>
      </c>
      <c r="S229" s="26" t="s">
        <v>206</v>
      </c>
      <c r="T229" s="16" t="s">
        <v>1439</v>
      </c>
      <c r="U229" s="15" t="s">
        <v>53</v>
      </c>
      <c r="V229" s="15">
        <v>1215</v>
      </c>
      <c r="W229" s="15" t="s">
        <v>84</v>
      </c>
      <c r="X229" s="17">
        <f>V229*Sheet1!$B$4*Sheet1!$B$3</f>
        <v>124.62801749999998</v>
      </c>
      <c r="Y229" s="18">
        <v>1290</v>
      </c>
      <c r="Z229" s="18" t="s">
        <v>131</v>
      </c>
      <c r="AA229" s="19"/>
      <c r="AB229" s="15">
        <v>1</v>
      </c>
      <c r="AC229" s="15" t="s">
        <v>63</v>
      </c>
      <c r="AD229" s="16" t="s">
        <v>59</v>
      </c>
      <c r="AE229" s="16"/>
      <c r="AF229" s="16" t="str" cm="1">
        <f t="array" ref="AF229">_xlfn.IFS(ISTEXT(#REF!),#REF!,ISTEXT(#REF!),#REF!, TRUE, AG229)</f>
        <v>TVA LAGOON CREEK COMBUSTION TURBINE PLANT</v>
      </c>
      <c r="AG229" s="16" t="s">
        <v>1440</v>
      </c>
      <c r="AH229" s="20">
        <v>4</v>
      </c>
      <c r="AI229" s="15" t="s">
        <v>114</v>
      </c>
      <c r="AJ229" s="18" t="s">
        <v>115</v>
      </c>
      <c r="AK229" s="16" t="s">
        <v>1427</v>
      </c>
      <c r="AL229" s="15" t="s">
        <v>117</v>
      </c>
      <c r="AM229" s="20" t="s">
        <v>118</v>
      </c>
      <c r="AN229" s="18">
        <v>-89.396888536600002</v>
      </c>
      <c r="AO229" s="18">
        <v>35.656002115100002</v>
      </c>
      <c r="AP229" s="21" t="s">
        <v>208</v>
      </c>
    </row>
    <row r="230" spans="1:42" x14ac:dyDescent="0.25">
      <c r="A230" s="15">
        <v>121</v>
      </c>
      <c r="B230" s="15">
        <v>229</v>
      </c>
      <c r="C230" s="23" t="s">
        <v>1432</v>
      </c>
      <c r="D230" s="15" t="s">
        <v>1461</v>
      </c>
      <c r="E230" s="187">
        <v>7845</v>
      </c>
      <c r="F230" s="180" t="s">
        <v>1462</v>
      </c>
      <c r="G230" s="16" t="s">
        <v>1463</v>
      </c>
      <c r="H230" s="15" t="s">
        <v>1464</v>
      </c>
      <c r="I230" s="16" t="s">
        <v>1437</v>
      </c>
      <c r="J230" s="16" t="s">
        <v>53</v>
      </c>
      <c r="K230" s="16" t="s">
        <v>81</v>
      </c>
      <c r="L230" s="15" t="s">
        <v>180</v>
      </c>
      <c r="M230" s="16" t="s">
        <v>181</v>
      </c>
      <c r="N230" s="15" t="s">
        <v>182</v>
      </c>
      <c r="O230" s="15" t="s">
        <v>100</v>
      </c>
      <c r="P230" s="15" t="s">
        <v>110</v>
      </c>
      <c r="Q230" s="15" t="s">
        <v>1438</v>
      </c>
      <c r="R230" s="15" t="s">
        <v>124</v>
      </c>
      <c r="S230" s="26" t="s">
        <v>206</v>
      </c>
      <c r="T230" s="16" t="s">
        <v>1439</v>
      </c>
      <c r="U230" s="15" t="s">
        <v>53</v>
      </c>
      <c r="V230" s="15">
        <v>1215</v>
      </c>
      <c r="W230" s="15" t="s">
        <v>84</v>
      </c>
      <c r="X230" s="17">
        <f>V230*Sheet1!$B$4*Sheet1!$B$3</f>
        <v>124.62801749999998</v>
      </c>
      <c r="Y230" s="18">
        <v>1290</v>
      </c>
      <c r="Z230" s="18" t="s">
        <v>131</v>
      </c>
      <c r="AA230" s="19"/>
      <c r="AB230" s="15">
        <v>1</v>
      </c>
      <c r="AC230" s="15" t="s">
        <v>63</v>
      </c>
      <c r="AD230" s="16" t="s">
        <v>59</v>
      </c>
      <c r="AE230" s="16"/>
      <c r="AF230" s="16" t="str" cm="1">
        <f t="array" ref="AF230">_xlfn.IFS(ISTEXT(#REF!),#REF!,ISTEXT(#REF!),#REF!, TRUE, AG230)</f>
        <v>TVA LAGOON CREEK COMBUSTION TURBINE PLANT</v>
      </c>
      <c r="AG230" s="16" t="s">
        <v>1440</v>
      </c>
      <c r="AH230" s="20">
        <v>4</v>
      </c>
      <c r="AI230" s="15" t="s">
        <v>114</v>
      </c>
      <c r="AJ230" s="18" t="s">
        <v>115</v>
      </c>
      <c r="AK230" s="16" t="s">
        <v>1427</v>
      </c>
      <c r="AL230" s="15" t="s">
        <v>117</v>
      </c>
      <c r="AM230" s="20" t="s">
        <v>118</v>
      </c>
      <c r="AN230" s="18">
        <v>-89.395236295800004</v>
      </c>
      <c r="AO230" s="18">
        <v>35.659149076399999</v>
      </c>
      <c r="AP230" s="21" t="s">
        <v>208</v>
      </c>
    </row>
    <row r="231" spans="1:42" ht="16.350000000000001" customHeight="1" x14ac:dyDescent="0.25">
      <c r="A231" s="15">
        <v>121</v>
      </c>
      <c r="B231" s="15">
        <v>230</v>
      </c>
      <c r="C231" s="23" t="s">
        <v>1432</v>
      </c>
      <c r="D231" s="15" t="s">
        <v>1465</v>
      </c>
      <c r="E231" s="187">
        <v>7845</v>
      </c>
      <c r="F231" s="180" t="s">
        <v>1466</v>
      </c>
      <c r="G231" s="16" t="s">
        <v>1467</v>
      </c>
      <c r="H231" s="15" t="s">
        <v>1468</v>
      </c>
      <c r="I231" s="16" t="s">
        <v>1437</v>
      </c>
      <c r="J231" s="16" t="s">
        <v>53</v>
      </c>
      <c r="K231" s="16" t="s">
        <v>81</v>
      </c>
      <c r="L231" s="15" t="s">
        <v>180</v>
      </c>
      <c r="M231" s="16" t="s">
        <v>181</v>
      </c>
      <c r="N231" s="15" t="s">
        <v>182</v>
      </c>
      <c r="O231" s="15" t="s">
        <v>100</v>
      </c>
      <c r="P231" s="15" t="s">
        <v>110</v>
      </c>
      <c r="Q231" s="15" t="s">
        <v>1438</v>
      </c>
      <c r="R231" s="15" t="s">
        <v>124</v>
      </c>
      <c r="S231" s="26" t="s">
        <v>206</v>
      </c>
      <c r="T231" s="16" t="s">
        <v>1439</v>
      </c>
      <c r="U231" s="15" t="s">
        <v>53</v>
      </c>
      <c r="V231" s="15">
        <v>1215</v>
      </c>
      <c r="W231" s="15" t="s">
        <v>84</v>
      </c>
      <c r="X231" s="17">
        <f>V231*Sheet1!$B$4*Sheet1!$B$3</f>
        <v>124.62801749999998</v>
      </c>
      <c r="Y231" s="18">
        <v>1290</v>
      </c>
      <c r="Z231" s="18" t="s">
        <v>131</v>
      </c>
      <c r="AA231" s="19"/>
      <c r="AB231" s="15">
        <v>1</v>
      </c>
      <c r="AC231" s="15" t="s">
        <v>63</v>
      </c>
      <c r="AD231" s="16" t="s">
        <v>59</v>
      </c>
      <c r="AE231" s="16"/>
      <c r="AF231" s="16" t="str" cm="1">
        <f t="array" ref="AF231">_xlfn.IFS(ISTEXT(#REF!),#REF!,ISTEXT(#REF!),#REF!, TRUE, AG231)</f>
        <v>TVA LAGOON CREEK COMBUSTION TURBINE PLANT</v>
      </c>
      <c r="AG231" s="16" t="s">
        <v>1440</v>
      </c>
      <c r="AH231" s="20">
        <v>4</v>
      </c>
      <c r="AI231" s="15" t="s">
        <v>114</v>
      </c>
      <c r="AJ231" s="18" t="s">
        <v>115</v>
      </c>
      <c r="AK231" s="16" t="s">
        <v>1427</v>
      </c>
      <c r="AL231" s="15" t="s">
        <v>117</v>
      </c>
      <c r="AM231" s="20" t="s">
        <v>118</v>
      </c>
      <c r="AN231" s="18">
        <v>-89.396920723099996</v>
      </c>
      <c r="AO231" s="18">
        <v>35.6556446962</v>
      </c>
      <c r="AP231" s="21" t="s">
        <v>208</v>
      </c>
    </row>
    <row r="232" spans="1:42" ht="15" customHeight="1" x14ac:dyDescent="0.25">
      <c r="A232" s="15">
        <v>121</v>
      </c>
      <c r="B232" s="15">
        <v>231</v>
      </c>
      <c r="C232" s="23" t="s">
        <v>1432</v>
      </c>
      <c r="D232" s="15" t="s">
        <v>1469</v>
      </c>
      <c r="E232" s="187">
        <v>7845</v>
      </c>
      <c r="F232" s="180" t="s">
        <v>1470</v>
      </c>
      <c r="G232" s="16" t="s">
        <v>1471</v>
      </c>
      <c r="H232" s="15" t="s">
        <v>1472</v>
      </c>
      <c r="I232" s="16" t="s">
        <v>1437</v>
      </c>
      <c r="J232" s="16" t="s">
        <v>53</v>
      </c>
      <c r="K232" s="16" t="s">
        <v>81</v>
      </c>
      <c r="L232" s="15" t="s">
        <v>180</v>
      </c>
      <c r="M232" s="16" t="s">
        <v>181</v>
      </c>
      <c r="N232" s="15" t="s">
        <v>182</v>
      </c>
      <c r="O232" s="15" t="s">
        <v>100</v>
      </c>
      <c r="P232" s="15" t="s">
        <v>110</v>
      </c>
      <c r="Q232" s="15" t="s">
        <v>1438</v>
      </c>
      <c r="R232" s="15" t="s">
        <v>124</v>
      </c>
      <c r="S232" s="26" t="s">
        <v>206</v>
      </c>
      <c r="T232" s="16" t="s">
        <v>1439</v>
      </c>
      <c r="U232" s="15" t="s">
        <v>53</v>
      </c>
      <c r="V232" s="15">
        <v>1215</v>
      </c>
      <c r="W232" s="15" t="s">
        <v>84</v>
      </c>
      <c r="X232" s="17">
        <f>V232*Sheet1!$B$4*Sheet1!$B$3</f>
        <v>124.62801749999998</v>
      </c>
      <c r="Y232" s="18">
        <v>1290</v>
      </c>
      <c r="Z232" s="18" t="s">
        <v>131</v>
      </c>
      <c r="AA232" s="19"/>
      <c r="AB232" s="15">
        <v>1</v>
      </c>
      <c r="AC232" s="15" t="s">
        <v>63</v>
      </c>
      <c r="AD232" s="16" t="s">
        <v>59</v>
      </c>
      <c r="AE232" s="16"/>
      <c r="AF232" s="16" t="str" cm="1">
        <f t="array" ref="AF232">_xlfn.IFS(ISTEXT(#REF!),#REF!,ISTEXT(#REF!),#REF!, TRUE, AG232)</f>
        <v>TVA LAGOON CREEK COMBUSTION TURBINE PLANT</v>
      </c>
      <c r="AG232" s="16" t="s">
        <v>1440</v>
      </c>
      <c r="AH232" s="20">
        <v>4</v>
      </c>
      <c r="AI232" s="15" t="s">
        <v>114</v>
      </c>
      <c r="AJ232" s="18" t="s">
        <v>115</v>
      </c>
      <c r="AK232" s="16" t="s">
        <v>1427</v>
      </c>
      <c r="AL232" s="15" t="s">
        <v>117</v>
      </c>
      <c r="AM232" s="20" t="s">
        <v>118</v>
      </c>
      <c r="AN232" s="18">
        <v>-89.3954401437</v>
      </c>
      <c r="AO232" s="18">
        <v>35.658782954400003</v>
      </c>
      <c r="AP232" s="21" t="s">
        <v>208</v>
      </c>
    </row>
    <row r="233" spans="1:42" x14ac:dyDescent="0.25">
      <c r="A233" s="15">
        <v>121</v>
      </c>
      <c r="B233" s="15">
        <v>232</v>
      </c>
      <c r="C233" s="23" t="s">
        <v>1432</v>
      </c>
      <c r="D233" s="15" t="s">
        <v>1473</v>
      </c>
      <c r="E233" s="187">
        <v>7845</v>
      </c>
      <c r="F233" s="180" t="s">
        <v>1474</v>
      </c>
      <c r="G233" s="16" t="s">
        <v>1475</v>
      </c>
      <c r="H233" s="15" t="s">
        <v>1476</v>
      </c>
      <c r="I233" s="16" t="s">
        <v>1437</v>
      </c>
      <c r="J233" s="16" t="s">
        <v>53</v>
      </c>
      <c r="K233" s="16" t="s">
        <v>81</v>
      </c>
      <c r="L233" s="15" t="s">
        <v>180</v>
      </c>
      <c r="M233" s="16" t="s">
        <v>181</v>
      </c>
      <c r="N233" s="15" t="s">
        <v>182</v>
      </c>
      <c r="O233" s="15" t="s">
        <v>100</v>
      </c>
      <c r="P233" s="15" t="s">
        <v>110</v>
      </c>
      <c r="Q233" s="15" t="s">
        <v>1438</v>
      </c>
      <c r="R233" s="15" t="s">
        <v>124</v>
      </c>
      <c r="S233" s="26" t="s">
        <v>206</v>
      </c>
      <c r="T233" s="16" t="s">
        <v>1439</v>
      </c>
      <c r="U233" s="15" t="s">
        <v>53</v>
      </c>
      <c r="V233" s="15">
        <v>1215</v>
      </c>
      <c r="W233" s="15" t="s">
        <v>84</v>
      </c>
      <c r="X233" s="17">
        <f>V233*Sheet1!$B$4*Sheet1!$B$3</f>
        <v>124.62801749999998</v>
      </c>
      <c r="Y233" s="18">
        <v>1290</v>
      </c>
      <c r="Z233" s="18" t="s">
        <v>131</v>
      </c>
      <c r="AA233" s="19"/>
      <c r="AB233" s="15">
        <v>1</v>
      </c>
      <c r="AC233" s="15" t="s">
        <v>63</v>
      </c>
      <c r="AD233" s="16" t="s">
        <v>59</v>
      </c>
      <c r="AE233" s="16"/>
      <c r="AF233" s="16" t="str" cm="1">
        <f t="array" ref="AF233">_xlfn.IFS(ISTEXT(#REF!),#REF!,ISTEXT(#REF!),#REF!, TRUE, AG233)</f>
        <v>TVA LAGOON CREEK COMBUSTION TURBINE PLANT</v>
      </c>
      <c r="AG233" s="16" t="s">
        <v>1440</v>
      </c>
      <c r="AH233" s="20">
        <v>4</v>
      </c>
      <c r="AI233" s="15" t="s">
        <v>114</v>
      </c>
      <c r="AJ233" s="18" t="s">
        <v>115</v>
      </c>
      <c r="AK233" s="16" t="s">
        <v>1427</v>
      </c>
      <c r="AL233" s="15" t="s">
        <v>117</v>
      </c>
      <c r="AM233" s="20" t="s">
        <v>118</v>
      </c>
      <c r="AN233" s="18">
        <v>-89.395847839499993</v>
      </c>
      <c r="AO233" s="18">
        <v>35.6581030089</v>
      </c>
      <c r="AP233" s="21" t="s">
        <v>208</v>
      </c>
    </row>
    <row r="234" spans="1:42" x14ac:dyDescent="0.25">
      <c r="A234" s="15">
        <v>121</v>
      </c>
      <c r="B234" s="15">
        <v>233</v>
      </c>
      <c r="C234" s="23" t="s">
        <v>1432</v>
      </c>
      <c r="D234" s="15" t="s">
        <v>1477</v>
      </c>
      <c r="E234" s="187">
        <v>7845</v>
      </c>
      <c r="F234" s="180" t="s">
        <v>1478</v>
      </c>
      <c r="G234" s="16" t="s">
        <v>1479</v>
      </c>
      <c r="H234" s="15" t="s">
        <v>1480</v>
      </c>
      <c r="I234" s="16" t="s">
        <v>1437</v>
      </c>
      <c r="J234" s="16" t="s">
        <v>53</v>
      </c>
      <c r="K234" s="16" t="s">
        <v>81</v>
      </c>
      <c r="L234" s="15" t="s">
        <v>180</v>
      </c>
      <c r="M234" s="16" t="s">
        <v>181</v>
      </c>
      <c r="N234" s="15" t="s">
        <v>182</v>
      </c>
      <c r="O234" s="15" t="s">
        <v>100</v>
      </c>
      <c r="P234" s="15" t="s">
        <v>110</v>
      </c>
      <c r="Q234" s="15" t="s">
        <v>1438</v>
      </c>
      <c r="R234" s="15" t="s">
        <v>124</v>
      </c>
      <c r="S234" s="26" t="s">
        <v>206</v>
      </c>
      <c r="T234" s="16" t="s">
        <v>1439</v>
      </c>
      <c r="U234" s="15" t="s">
        <v>53</v>
      </c>
      <c r="V234" s="15">
        <v>1215</v>
      </c>
      <c r="W234" s="15" t="s">
        <v>84</v>
      </c>
      <c r="X234" s="17">
        <f>V234*Sheet1!$B$4*Sheet1!$B$3</f>
        <v>124.62801749999998</v>
      </c>
      <c r="Y234" s="18">
        <v>1290</v>
      </c>
      <c r="Z234" s="18" t="s">
        <v>131</v>
      </c>
      <c r="AA234" s="19"/>
      <c r="AB234" s="15">
        <v>1</v>
      </c>
      <c r="AC234" s="15" t="s">
        <v>63</v>
      </c>
      <c r="AD234" s="16" t="s">
        <v>59</v>
      </c>
      <c r="AE234" s="16"/>
      <c r="AF234" s="16" t="str" cm="1">
        <f t="array" ref="AF234">_xlfn.IFS(ISTEXT(#REF!),#REF!,ISTEXT(#REF!),#REF!, TRUE, AG234)</f>
        <v>TVA LAGOON CREEK COMBUSTION TURBINE PLANT</v>
      </c>
      <c r="AG234" s="16" t="s">
        <v>1440</v>
      </c>
      <c r="AH234" s="20">
        <v>4</v>
      </c>
      <c r="AI234" s="15" t="s">
        <v>114</v>
      </c>
      <c r="AJ234" s="18" t="s">
        <v>115</v>
      </c>
      <c r="AK234" s="16" t="s">
        <v>1427</v>
      </c>
      <c r="AL234" s="15" t="s">
        <v>117</v>
      </c>
      <c r="AM234" s="20" t="s">
        <v>118</v>
      </c>
      <c r="AN234" s="18">
        <v>-89.395665449199996</v>
      </c>
      <c r="AO234" s="18">
        <v>35.658469134100002</v>
      </c>
      <c r="AP234" s="21" t="s">
        <v>208</v>
      </c>
    </row>
    <row r="235" spans="1:42" x14ac:dyDescent="0.25">
      <c r="A235" s="15">
        <v>121</v>
      </c>
      <c r="B235" s="15">
        <v>234</v>
      </c>
      <c r="C235" s="23" t="s">
        <v>1432</v>
      </c>
      <c r="D235" s="15" t="s">
        <v>1481</v>
      </c>
      <c r="E235" s="187">
        <v>7845</v>
      </c>
      <c r="F235" s="180" t="s">
        <v>1482</v>
      </c>
      <c r="G235" s="16" t="s">
        <v>1483</v>
      </c>
      <c r="H235" s="15" t="s">
        <v>1484</v>
      </c>
      <c r="I235" s="16" t="s">
        <v>1437</v>
      </c>
      <c r="J235" s="16" t="s">
        <v>53</v>
      </c>
      <c r="K235" s="16" t="s">
        <v>81</v>
      </c>
      <c r="L235" s="15" t="s">
        <v>180</v>
      </c>
      <c r="M235" s="16" t="s">
        <v>181</v>
      </c>
      <c r="N235" s="15" t="s">
        <v>182</v>
      </c>
      <c r="O235" s="15" t="s">
        <v>100</v>
      </c>
      <c r="P235" s="15" t="s">
        <v>110</v>
      </c>
      <c r="Q235" s="15" t="s">
        <v>1438</v>
      </c>
      <c r="R235" s="15" t="s">
        <v>124</v>
      </c>
      <c r="S235" s="26" t="s">
        <v>206</v>
      </c>
      <c r="T235" s="16" t="s">
        <v>1439</v>
      </c>
      <c r="U235" s="15" t="s">
        <v>53</v>
      </c>
      <c r="V235" s="15">
        <v>1215</v>
      </c>
      <c r="W235" s="15" t="s">
        <v>84</v>
      </c>
      <c r="X235" s="17">
        <f>V235*Sheet1!$B$4*Sheet1!$B$3</f>
        <v>124.62801749999998</v>
      </c>
      <c r="Y235" s="18">
        <v>1290</v>
      </c>
      <c r="Z235" s="18" t="s">
        <v>131</v>
      </c>
      <c r="AA235" s="19"/>
      <c r="AB235" s="15">
        <v>1</v>
      </c>
      <c r="AC235" s="15" t="s">
        <v>63</v>
      </c>
      <c r="AD235" s="16" t="s">
        <v>59</v>
      </c>
      <c r="AE235" s="16"/>
      <c r="AF235" s="16" t="str" cm="1">
        <f t="array" ref="AF235">_xlfn.IFS(ISTEXT(#REF!),#REF!,ISTEXT(#REF!),#REF!, TRUE, AG235)</f>
        <v>TVA LAGOON CREEK COMBUSTION TURBINE PLANT</v>
      </c>
      <c r="AG235" s="16" t="s">
        <v>1440</v>
      </c>
      <c r="AH235" s="20">
        <v>4</v>
      </c>
      <c r="AI235" s="15" t="s">
        <v>114</v>
      </c>
      <c r="AJ235" s="18" t="s">
        <v>115</v>
      </c>
      <c r="AK235" s="16" t="s">
        <v>1427</v>
      </c>
      <c r="AL235" s="15" t="s">
        <v>117</v>
      </c>
      <c r="AM235" s="20" t="s">
        <v>118</v>
      </c>
      <c r="AN235" s="18">
        <v>-89.396909994200001</v>
      </c>
      <c r="AO235" s="18">
        <v>35.655278557999999</v>
      </c>
      <c r="AP235" s="21" t="s">
        <v>208</v>
      </c>
    </row>
    <row r="236" spans="1:42" x14ac:dyDescent="0.25">
      <c r="A236" s="15">
        <v>122</v>
      </c>
      <c r="B236" s="15">
        <v>235</v>
      </c>
      <c r="C236" s="23" t="s">
        <v>1485</v>
      </c>
      <c r="D236" s="15" t="s">
        <v>1486</v>
      </c>
      <c r="E236" s="187"/>
      <c r="F236" s="180"/>
      <c r="G236" s="16" t="s">
        <v>1487</v>
      </c>
      <c r="H236" s="15" t="s">
        <v>1486</v>
      </c>
      <c r="I236" s="16" t="s">
        <v>1487</v>
      </c>
      <c r="J236" s="16" t="s">
        <v>53</v>
      </c>
      <c r="K236" s="16" t="s">
        <v>107</v>
      </c>
      <c r="L236" s="15">
        <v>20200201</v>
      </c>
      <c r="M236" s="16" t="s">
        <v>108</v>
      </c>
      <c r="N236" s="15" t="s">
        <v>109</v>
      </c>
      <c r="O236" s="15" t="s">
        <v>53</v>
      </c>
      <c r="P236" s="15" t="s">
        <v>57</v>
      </c>
      <c r="Q236" s="15" t="s">
        <v>1488</v>
      </c>
      <c r="R236" s="15" t="s">
        <v>124</v>
      </c>
      <c r="S236" s="15" t="s">
        <v>100</v>
      </c>
      <c r="T236" s="16" t="s">
        <v>1489</v>
      </c>
      <c r="U236" s="15" t="s">
        <v>100</v>
      </c>
      <c r="V236" s="15">
        <v>68.34</v>
      </c>
      <c r="W236" s="15" t="s">
        <v>84</v>
      </c>
      <c r="X236" s="17">
        <f>V236*Sheet1!$B$4*Sheet1!$B$3</f>
        <v>7.0099413299999993</v>
      </c>
      <c r="Y236" s="18">
        <v>7700</v>
      </c>
      <c r="Z236" s="18" t="s">
        <v>62</v>
      </c>
      <c r="AA236" s="156">
        <v>42248</v>
      </c>
      <c r="AB236" s="15">
        <v>1</v>
      </c>
      <c r="AC236" s="123" t="s">
        <v>101</v>
      </c>
      <c r="AD236" s="122" t="s">
        <v>1490</v>
      </c>
      <c r="AE236" s="16"/>
      <c r="AF236" s="16" t="str" cm="1">
        <f t="array" ref="AF236">_xlfn.IFS(ISTEXT(#REF!),#REF!,ISTEXT(#REF!),#REF!, TRUE, AG236)</f>
        <v>Texas Eastern Transmission - Lebanon (1483060328)</v>
      </c>
      <c r="AG236" s="16" t="s">
        <v>1491</v>
      </c>
      <c r="AH236" s="20" t="s">
        <v>1492</v>
      </c>
      <c r="AI236" s="15" t="s">
        <v>627</v>
      </c>
      <c r="AJ236" s="18" t="s">
        <v>1493</v>
      </c>
      <c r="AK236" s="16" t="s">
        <v>1494</v>
      </c>
      <c r="AL236" s="15" t="s">
        <v>1495</v>
      </c>
      <c r="AM236" s="20" t="s">
        <v>1496</v>
      </c>
      <c r="AN236" s="18">
        <v>-84.222059999999999</v>
      </c>
      <c r="AO236" s="18">
        <v>39.485950000000003</v>
      </c>
      <c r="AP236" s="21" t="s">
        <v>139</v>
      </c>
    </row>
    <row r="237" spans="1:42" x14ac:dyDescent="0.25">
      <c r="A237" s="15">
        <v>123</v>
      </c>
      <c r="B237" s="15">
        <v>236</v>
      </c>
      <c r="C237" s="23" t="s">
        <v>1497</v>
      </c>
      <c r="D237" s="15" t="s">
        <v>1498</v>
      </c>
      <c r="E237" s="187"/>
      <c r="F237" s="180"/>
      <c r="G237" s="16" t="s">
        <v>1499</v>
      </c>
      <c r="H237" s="15" t="s">
        <v>1500</v>
      </c>
      <c r="I237" s="16" t="s">
        <v>382</v>
      </c>
      <c r="J237" s="16" t="s">
        <v>53</v>
      </c>
      <c r="K237" s="16" t="s">
        <v>151</v>
      </c>
      <c r="L237" s="15">
        <v>20200201</v>
      </c>
      <c r="M237" s="16" t="s">
        <v>108</v>
      </c>
      <c r="N237" s="15" t="s">
        <v>109</v>
      </c>
      <c r="O237" s="15" t="s">
        <v>53</v>
      </c>
      <c r="P237" s="15" t="s">
        <v>57</v>
      </c>
      <c r="Q237" s="15" t="s">
        <v>1501</v>
      </c>
      <c r="R237" s="15" t="s">
        <v>59</v>
      </c>
      <c r="S237" s="15"/>
      <c r="T237" s="16" t="s">
        <v>59</v>
      </c>
      <c r="U237" s="15"/>
      <c r="V237" s="15">
        <v>36.200000000000003</v>
      </c>
      <c r="W237" s="15" t="s">
        <v>84</v>
      </c>
      <c r="X237" s="17">
        <f>V237*Sheet1!$B$4*Sheet1!$B$3</f>
        <v>3.7131969000000002</v>
      </c>
      <c r="Y237" s="18">
        <v>36.200000000000003</v>
      </c>
      <c r="Z237" s="18" t="s">
        <v>131</v>
      </c>
      <c r="AA237" s="24">
        <v>28856</v>
      </c>
      <c r="AB237" s="15">
        <v>1</v>
      </c>
      <c r="AC237" s="15" t="s">
        <v>63</v>
      </c>
      <c r="AD237" s="16" t="s">
        <v>1502</v>
      </c>
      <c r="AE237" s="16"/>
      <c r="AF237" s="16" t="str" cm="1">
        <f t="array" ref="AF237">_xlfn.IFS(ISTEXT(#REF!),#REF!,ISTEXT(#REF!),#REF!, TRUE, AG237)</f>
        <v>Linam Ranch Gas Plant</v>
      </c>
      <c r="AG237" s="16" t="s">
        <v>1503</v>
      </c>
      <c r="AH237" s="20">
        <v>6</v>
      </c>
      <c r="AI237" s="15" t="s">
        <v>386</v>
      </c>
      <c r="AJ237" s="18" t="s">
        <v>1504</v>
      </c>
      <c r="AK237" s="16" t="s">
        <v>1505</v>
      </c>
      <c r="AL237" s="15" t="s">
        <v>1506</v>
      </c>
      <c r="AM237" s="20" t="s">
        <v>1507</v>
      </c>
      <c r="AN237" s="18">
        <v>-103.287573283</v>
      </c>
      <c r="AO237" s="18">
        <v>32.6946418064</v>
      </c>
      <c r="AP237" s="21" t="s">
        <v>119</v>
      </c>
    </row>
    <row r="238" spans="1:42" x14ac:dyDescent="0.25">
      <c r="A238" s="15">
        <v>123</v>
      </c>
      <c r="B238" s="15">
        <v>237</v>
      </c>
      <c r="C238" s="23" t="s">
        <v>1497</v>
      </c>
      <c r="D238" s="15" t="s">
        <v>1508</v>
      </c>
      <c r="E238" s="187"/>
      <c r="F238" s="180"/>
      <c r="G238" s="16" t="s">
        <v>1509</v>
      </c>
      <c r="H238" s="15" t="s">
        <v>1510</v>
      </c>
      <c r="I238" s="16" t="s">
        <v>382</v>
      </c>
      <c r="J238" s="16" t="s">
        <v>53</v>
      </c>
      <c r="K238" s="16" t="s">
        <v>151</v>
      </c>
      <c r="L238" s="15">
        <v>20200201</v>
      </c>
      <c r="M238" s="16" t="s">
        <v>108</v>
      </c>
      <c r="N238" s="15" t="s">
        <v>109</v>
      </c>
      <c r="O238" s="15" t="s">
        <v>53</v>
      </c>
      <c r="P238" s="15" t="s">
        <v>57</v>
      </c>
      <c r="Q238" s="15" t="s">
        <v>1511</v>
      </c>
      <c r="R238" s="15" t="s">
        <v>59</v>
      </c>
      <c r="S238" s="15"/>
      <c r="T238" s="16" t="s">
        <v>59</v>
      </c>
      <c r="U238" s="15"/>
      <c r="V238" s="15">
        <v>36.799999999999997</v>
      </c>
      <c r="W238" s="15" t="s">
        <v>84</v>
      </c>
      <c r="X238" s="17">
        <f>V238*Sheet1!$B$4*Sheet1!$B$3</f>
        <v>3.7747415999999991</v>
      </c>
      <c r="Y238" s="18">
        <v>48.1</v>
      </c>
      <c r="Z238" s="18" t="s">
        <v>131</v>
      </c>
      <c r="AA238" s="24">
        <v>34700</v>
      </c>
      <c r="AB238" s="15">
        <v>1</v>
      </c>
      <c r="AC238" s="15" t="s">
        <v>63</v>
      </c>
      <c r="AD238" s="16" t="s">
        <v>1512</v>
      </c>
      <c r="AE238" s="16"/>
      <c r="AF238" s="16" t="str" cm="1">
        <f t="array" ref="AF238">_xlfn.IFS(ISTEXT(#REF!),#REF!,ISTEXT(#REF!),#REF!, TRUE, AG238)</f>
        <v>Linam Ranch Gas Plant</v>
      </c>
      <c r="AG238" s="16" t="s">
        <v>1503</v>
      </c>
      <c r="AH238" s="20">
        <v>6</v>
      </c>
      <c r="AI238" s="15" t="s">
        <v>386</v>
      </c>
      <c r="AJ238" s="18" t="s">
        <v>1504</v>
      </c>
      <c r="AK238" s="16" t="s">
        <v>1505</v>
      </c>
      <c r="AL238" s="15" t="s">
        <v>1506</v>
      </c>
      <c r="AM238" s="20" t="s">
        <v>1507</v>
      </c>
      <c r="AN238" s="18">
        <v>-103.287573283</v>
      </c>
      <c r="AO238" s="18">
        <v>32.694682436800001</v>
      </c>
      <c r="AP238" s="21" t="s">
        <v>119</v>
      </c>
    </row>
    <row r="239" spans="1:42" x14ac:dyDescent="0.25">
      <c r="A239" s="15">
        <v>123</v>
      </c>
      <c r="B239" s="15">
        <v>238</v>
      </c>
      <c r="C239" s="23" t="s">
        <v>1497</v>
      </c>
      <c r="D239" s="15" t="s">
        <v>1513</v>
      </c>
      <c r="E239" s="187"/>
      <c r="F239" s="180"/>
      <c r="G239" s="16" t="s">
        <v>1514</v>
      </c>
      <c r="H239" s="15" t="s">
        <v>1515</v>
      </c>
      <c r="I239" s="16" t="s">
        <v>382</v>
      </c>
      <c r="J239" s="16" t="s">
        <v>53</v>
      </c>
      <c r="K239" s="16" t="s">
        <v>151</v>
      </c>
      <c r="L239" s="15">
        <v>20200201</v>
      </c>
      <c r="M239" s="16" t="s">
        <v>108</v>
      </c>
      <c r="N239" s="15" t="s">
        <v>109</v>
      </c>
      <c r="O239" s="15" t="s">
        <v>53</v>
      </c>
      <c r="P239" s="15" t="s">
        <v>57</v>
      </c>
      <c r="Q239" s="15" t="s">
        <v>1516</v>
      </c>
      <c r="R239" s="15" t="s">
        <v>59</v>
      </c>
      <c r="S239" s="15"/>
      <c r="T239" s="16" t="s">
        <v>59</v>
      </c>
      <c r="U239" s="15"/>
      <c r="V239" s="15"/>
      <c r="W239" s="15" t="s">
        <v>84</v>
      </c>
      <c r="X239" s="17">
        <f>Y239*0.0007457</f>
        <v>7.3824299999999994</v>
      </c>
      <c r="Y239" s="18">
        <v>9900</v>
      </c>
      <c r="Z239" s="18" t="s">
        <v>62</v>
      </c>
      <c r="AA239" s="24">
        <v>34700</v>
      </c>
      <c r="AB239" s="15">
        <v>1</v>
      </c>
      <c r="AC239" s="15" t="s">
        <v>63</v>
      </c>
      <c r="AD239" s="16" t="s">
        <v>1512</v>
      </c>
      <c r="AE239" s="16"/>
      <c r="AF239" s="16" t="str" cm="1">
        <f t="array" ref="AF239">_xlfn.IFS(ISTEXT(#REF!),#REF!,ISTEXT(#REF!),#REF!, TRUE, AG239)</f>
        <v>Linam Ranch Gas Plant</v>
      </c>
      <c r="AG239" s="16" t="s">
        <v>1503</v>
      </c>
      <c r="AH239" s="20">
        <v>6</v>
      </c>
      <c r="AI239" s="15" t="s">
        <v>386</v>
      </c>
      <c r="AJ239" s="18" t="s">
        <v>1504</v>
      </c>
      <c r="AK239" s="16" t="s">
        <v>1505</v>
      </c>
      <c r="AL239" s="15" t="s">
        <v>1506</v>
      </c>
      <c r="AM239" s="20" t="s">
        <v>1507</v>
      </c>
      <c r="AN239" s="18">
        <v>-103.287573283</v>
      </c>
      <c r="AO239" s="18">
        <v>32.6945966615</v>
      </c>
      <c r="AP239" s="21" t="s">
        <v>119</v>
      </c>
    </row>
    <row r="240" spans="1:42" x14ac:dyDescent="0.25">
      <c r="A240" s="15">
        <v>123</v>
      </c>
      <c r="B240" s="15">
        <v>239</v>
      </c>
      <c r="C240" s="23" t="s">
        <v>1497</v>
      </c>
      <c r="D240" s="15" t="s">
        <v>1517</v>
      </c>
      <c r="E240" s="187"/>
      <c r="F240" s="180"/>
      <c r="G240" s="16" t="s">
        <v>1518</v>
      </c>
      <c r="H240" s="15" t="s">
        <v>1519</v>
      </c>
      <c r="I240" s="16" t="s">
        <v>382</v>
      </c>
      <c r="J240" s="16" t="s">
        <v>53</v>
      </c>
      <c r="K240" s="16" t="s">
        <v>151</v>
      </c>
      <c r="L240" s="15">
        <v>20200201</v>
      </c>
      <c r="M240" s="16" t="s">
        <v>108</v>
      </c>
      <c r="N240" s="15" t="s">
        <v>109</v>
      </c>
      <c r="O240" s="15" t="s">
        <v>53</v>
      </c>
      <c r="P240" s="15" t="s">
        <v>57</v>
      </c>
      <c r="Q240" s="15" t="s">
        <v>1516</v>
      </c>
      <c r="R240" s="15" t="s">
        <v>59</v>
      </c>
      <c r="S240" s="15"/>
      <c r="T240" s="16" t="s">
        <v>59</v>
      </c>
      <c r="U240" s="15"/>
      <c r="V240" s="15"/>
      <c r="W240" s="15" t="s">
        <v>84</v>
      </c>
      <c r="X240" s="17">
        <f>Y240*0.0007457</f>
        <v>7.9789899999999996</v>
      </c>
      <c r="Y240" s="18">
        <v>10700</v>
      </c>
      <c r="Z240" s="18" t="s">
        <v>62</v>
      </c>
      <c r="AA240" s="24">
        <v>34700</v>
      </c>
      <c r="AB240" s="15">
        <v>1</v>
      </c>
      <c r="AC240" s="15" t="s">
        <v>63</v>
      </c>
      <c r="AD240" s="16" t="s">
        <v>1512</v>
      </c>
      <c r="AE240" s="16"/>
      <c r="AF240" s="16" t="str" cm="1">
        <f t="array" ref="AF240">_xlfn.IFS(ISTEXT(#REF!),#REF!,ISTEXT(#REF!),#REF!, TRUE, AG240)</f>
        <v>Linam Ranch Gas Plant</v>
      </c>
      <c r="AG240" s="16" t="s">
        <v>1503</v>
      </c>
      <c r="AH240" s="20">
        <v>6</v>
      </c>
      <c r="AI240" s="15" t="s">
        <v>386</v>
      </c>
      <c r="AJ240" s="18" t="s">
        <v>1504</v>
      </c>
      <c r="AK240" s="16" t="s">
        <v>1505</v>
      </c>
      <c r="AL240" s="15" t="s">
        <v>1506</v>
      </c>
      <c r="AM240" s="20" t="s">
        <v>1507</v>
      </c>
      <c r="AN240" s="18">
        <v>-103.287562554</v>
      </c>
      <c r="AO240" s="18">
        <v>32.694560545599998</v>
      </c>
      <c r="AP240" s="21" t="s">
        <v>119</v>
      </c>
    </row>
    <row r="241" spans="1:42" x14ac:dyDescent="0.25">
      <c r="A241" s="15">
        <v>123</v>
      </c>
      <c r="B241" s="15">
        <v>240</v>
      </c>
      <c r="C241" s="23" t="s">
        <v>1497</v>
      </c>
      <c r="D241" s="15" t="s">
        <v>1520</v>
      </c>
      <c r="E241" s="187"/>
      <c r="F241" s="180"/>
      <c r="G241" s="16" t="s">
        <v>1521</v>
      </c>
      <c r="H241" s="15" t="s">
        <v>1522</v>
      </c>
      <c r="I241" s="16" t="s">
        <v>382</v>
      </c>
      <c r="J241" s="16" t="s">
        <v>53</v>
      </c>
      <c r="K241" s="16" t="s">
        <v>151</v>
      </c>
      <c r="L241" s="15">
        <v>20200201</v>
      </c>
      <c r="M241" s="16" t="s">
        <v>108</v>
      </c>
      <c r="N241" s="15" t="s">
        <v>109</v>
      </c>
      <c r="O241" s="15" t="s">
        <v>53</v>
      </c>
      <c r="P241" s="15" t="s">
        <v>57</v>
      </c>
      <c r="Q241" s="15" t="s">
        <v>1523</v>
      </c>
      <c r="R241" s="15" t="s">
        <v>59</v>
      </c>
      <c r="S241" s="15"/>
      <c r="T241" s="16" t="s">
        <v>59</v>
      </c>
      <c r="U241" s="15"/>
      <c r="V241" s="15">
        <v>63.4</v>
      </c>
      <c r="W241" s="15" t="s">
        <v>84</v>
      </c>
      <c r="X241" s="17">
        <f>V241*Sheet1!$B$4*Sheet1!$B$3</f>
        <v>6.5032233000000002</v>
      </c>
      <c r="Y241" s="18">
        <v>63.4</v>
      </c>
      <c r="Z241" s="18" t="s">
        <v>131</v>
      </c>
      <c r="AA241" s="24">
        <v>40909</v>
      </c>
      <c r="AB241" s="15">
        <v>1</v>
      </c>
      <c r="AC241" s="15" t="s">
        <v>101</v>
      </c>
      <c r="AD241" s="16" t="s">
        <v>1524</v>
      </c>
      <c r="AE241" s="16"/>
      <c r="AF241" s="16" t="str" cm="1">
        <f t="array" ref="AF241">_xlfn.IFS(ISTEXT(#REF!),#REF!,ISTEXT(#REF!),#REF!, TRUE, AG241)</f>
        <v>Linam Ranch Gas Plant</v>
      </c>
      <c r="AG241" s="16" t="s">
        <v>1503</v>
      </c>
      <c r="AH241" s="20">
        <v>6</v>
      </c>
      <c r="AI241" s="15" t="s">
        <v>386</v>
      </c>
      <c r="AJ241" s="18" t="s">
        <v>1504</v>
      </c>
      <c r="AK241" s="16" t="s">
        <v>1505</v>
      </c>
      <c r="AL241" s="15" t="s">
        <v>1506</v>
      </c>
      <c r="AM241" s="20" t="s">
        <v>1507</v>
      </c>
      <c r="AN241" s="18">
        <v>-103.287562554</v>
      </c>
      <c r="AO241" s="18">
        <v>32.694542487600003</v>
      </c>
      <c r="AP241" s="21" t="s">
        <v>119</v>
      </c>
    </row>
    <row r="242" spans="1:42" x14ac:dyDescent="0.25">
      <c r="A242" s="15">
        <v>124</v>
      </c>
      <c r="B242" s="15">
        <v>241</v>
      </c>
      <c r="C242" s="23" t="s">
        <v>1525</v>
      </c>
      <c r="D242" s="15" t="s">
        <v>1526</v>
      </c>
      <c r="E242" s="187">
        <v>54768</v>
      </c>
      <c r="F242" s="180" t="s">
        <v>211</v>
      </c>
      <c r="G242" s="16" t="s">
        <v>50</v>
      </c>
      <c r="H242" s="15" t="s">
        <v>1527</v>
      </c>
      <c r="I242" s="16" t="s">
        <v>1528</v>
      </c>
      <c r="J242" s="16" t="s">
        <v>53</v>
      </c>
      <c r="K242" s="16" t="s">
        <v>81</v>
      </c>
      <c r="L242" s="15">
        <v>20200203</v>
      </c>
      <c r="M242" s="16" t="s">
        <v>369</v>
      </c>
      <c r="N242" s="15" t="s">
        <v>109</v>
      </c>
      <c r="O242" s="15" t="s">
        <v>53</v>
      </c>
      <c r="P242" s="15" t="s">
        <v>110</v>
      </c>
      <c r="Q242" s="15" t="s">
        <v>240</v>
      </c>
      <c r="R242" s="15" t="s">
        <v>59</v>
      </c>
      <c r="S242" s="15"/>
      <c r="T242" s="16" t="s">
        <v>241</v>
      </c>
      <c r="U242" s="15" t="s">
        <v>100</v>
      </c>
      <c r="V242" s="15">
        <v>48</v>
      </c>
      <c r="W242" s="15" t="s">
        <v>185</v>
      </c>
      <c r="X242" s="17">
        <f>V242</f>
        <v>48</v>
      </c>
      <c r="Y242" s="18"/>
      <c r="Z242" s="18"/>
      <c r="AA242" s="19"/>
      <c r="AB242" s="15">
        <v>1</v>
      </c>
      <c r="AC242" s="15" t="s">
        <v>112</v>
      </c>
      <c r="AD242" s="16" t="s">
        <v>59</v>
      </c>
      <c r="AE242" s="16"/>
      <c r="AF242" s="16" t="str" cm="1">
        <f t="array" ref="AF242">_xlfn.IFS(ISTEXT(#REF!),#REF!,ISTEXT(#REF!),#REF!, TRUE, AG242)</f>
        <v>LIVE OAK LIMITED</v>
      </c>
      <c r="AG242" s="16" t="s">
        <v>1529</v>
      </c>
      <c r="AH242" s="20">
        <v>9</v>
      </c>
      <c r="AI242" s="15" t="s">
        <v>67</v>
      </c>
      <c r="AJ242" s="18" t="s">
        <v>219</v>
      </c>
      <c r="AK242" s="16" t="s">
        <v>1530</v>
      </c>
      <c r="AL242" s="15" t="s">
        <v>221</v>
      </c>
      <c r="AM242" s="20" t="s">
        <v>222</v>
      </c>
      <c r="AN242" s="18">
        <v>-118.959124571</v>
      </c>
      <c r="AO242" s="18">
        <v>35.592814476500003</v>
      </c>
      <c r="AP242" s="21" t="s">
        <v>119</v>
      </c>
    </row>
    <row r="243" spans="1:42" x14ac:dyDescent="0.25">
      <c r="A243" s="15">
        <v>126</v>
      </c>
      <c r="B243" s="15">
        <v>242</v>
      </c>
      <c r="C243" s="23" t="s">
        <v>1531</v>
      </c>
      <c r="D243" s="15" t="s">
        <v>1532</v>
      </c>
      <c r="E243" s="187"/>
      <c r="F243" s="180"/>
      <c r="G243" s="16" t="s">
        <v>1533</v>
      </c>
      <c r="H243" s="15" t="s">
        <v>1534</v>
      </c>
      <c r="I243" s="16"/>
      <c r="J243" s="16" t="s">
        <v>53</v>
      </c>
      <c r="K243" s="16" t="s">
        <v>151</v>
      </c>
      <c r="L243" s="15" t="s">
        <v>1535</v>
      </c>
      <c r="M243" s="16" t="s">
        <v>1536</v>
      </c>
      <c r="N243" s="15" t="s">
        <v>1537</v>
      </c>
      <c r="O243" s="15" t="s">
        <v>100</v>
      </c>
      <c r="P243" s="15" t="s">
        <v>1094</v>
      </c>
      <c r="Q243" s="15" t="s">
        <v>1538</v>
      </c>
      <c r="R243" s="15" t="s">
        <v>59</v>
      </c>
      <c r="S243" s="15"/>
      <c r="T243" s="16" t="s">
        <v>241</v>
      </c>
      <c r="U243" s="15" t="s">
        <v>100</v>
      </c>
      <c r="V243" s="15">
        <v>646.29999999999995</v>
      </c>
      <c r="W243" s="15" t="s">
        <v>84</v>
      </c>
      <c r="X243" s="17">
        <f>V243*Sheet1!$B$4*Sheet1!$B$3</f>
        <v>66.29389934999999</v>
      </c>
      <c r="Y243" s="18"/>
      <c r="Z243" s="18"/>
      <c r="AA243" s="19"/>
      <c r="AB243" s="15">
        <v>1</v>
      </c>
      <c r="AC243" s="15" t="s">
        <v>63</v>
      </c>
      <c r="AD243" s="16" t="s">
        <v>59</v>
      </c>
      <c r="AE243" s="16"/>
      <c r="AF243" s="16" t="str" cm="1">
        <f t="array" ref="AF243">_xlfn.IFS(ISTEXT(#REF!),#REF!,ISTEXT(#REF!),#REF!, TRUE, AG243)</f>
        <v>PHILLIPS 66 CO/LA REFINERY WILMINGTON PL</v>
      </c>
      <c r="AG243" s="16" t="s">
        <v>1539</v>
      </c>
      <c r="AH243" s="20">
        <v>9</v>
      </c>
      <c r="AI243" s="15" t="s">
        <v>67</v>
      </c>
      <c r="AJ243" s="18" t="s">
        <v>792</v>
      </c>
      <c r="AK243" s="16" t="s">
        <v>1540</v>
      </c>
      <c r="AL243" s="15" t="s">
        <v>816</v>
      </c>
      <c r="AM243" s="20" t="s">
        <v>817</v>
      </c>
      <c r="AN243" s="18">
        <v>-118.28797684</v>
      </c>
      <c r="AO243" s="18">
        <v>33.776106667500002</v>
      </c>
      <c r="AP243" s="21" t="s">
        <v>1541</v>
      </c>
    </row>
    <row r="244" spans="1:42" x14ac:dyDescent="0.25">
      <c r="A244" s="15">
        <v>129</v>
      </c>
      <c r="B244" s="15">
        <v>243</v>
      </c>
      <c r="C244" s="23" t="s">
        <v>1542</v>
      </c>
      <c r="D244" s="15" t="s">
        <v>1543</v>
      </c>
      <c r="E244" s="187"/>
      <c r="F244" s="180"/>
      <c r="G244" s="16" t="s">
        <v>1544</v>
      </c>
      <c r="H244" s="15" t="s">
        <v>1545</v>
      </c>
      <c r="I244" s="16" t="s">
        <v>1544</v>
      </c>
      <c r="J244" s="16" t="s">
        <v>53</v>
      </c>
      <c r="K244" s="16" t="s">
        <v>151</v>
      </c>
      <c r="L244" s="15">
        <v>20300203</v>
      </c>
      <c r="M244" s="16" t="s">
        <v>1546</v>
      </c>
      <c r="N244" s="15" t="s">
        <v>109</v>
      </c>
      <c r="O244" s="15" t="s">
        <v>53</v>
      </c>
      <c r="P244" s="15" t="s">
        <v>110</v>
      </c>
      <c r="Q244" s="15" t="s">
        <v>487</v>
      </c>
      <c r="R244" s="15" t="s">
        <v>59</v>
      </c>
      <c r="S244" s="15"/>
      <c r="T244" s="16" t="s">
        <v>59</v>
      </c>
      <c r="U244" s="15"/>
      <c r="V244" s="15"/>
      <c r="W244" s="15" t="s">
        <v>59</v>
      </c>
      <c r="X244" s="17">
        <f>Y244*Sheet1!$B$4*Sheet1!$B$3</f>
        <v>56.210825999999997</v>
      </c>
      <c r="Y244" s="18">
        <v>548</v>
      </c>
      <c r="Z244" s="18" t="s">
        <v>131</v>
      </c>
      <c r="AA244" s="19"/>
      <c r="AB244" s="15">
        <v>1</v>
      </c>
      <c r="AC244" s="15" t="s">
        <v>63</v>
      </c>
      <c r="AD244" s="16" t="s">
        <v>153</v>
      </c>
      <c r="AE244" s="16"/>
      <c r="AF244" s="16" t="str" cm="1">
        <f t="array" ref="AF244">_xlfn.IFS(ISTEXT(#REF!),#REF!,ISTEXT(#REF!),#REF!, TRUE, AG244)</f>
        <v>SHELL MARTINEZ REFINERY</v>
      </c>
      <c r="AG244" s="16" t="s">
        <v>1547</v>
      </c>
      <c r="AH244" s="20">
        <v>9</v>
      </c>
      <c r="AI244" s="15" t="s">
        <v>67</v>
      </c>
      <c r="AJ244" s="18" t="s">
        <v>1548</v>
      </c>
      <c r="AK244" s="16" t="s">
        <v>1549</v>
      </c>
      <c r="AL244" s="15" t="s">
        <v>1550</v>
      </c>
      <c r="AM244" s="20" t="s">
        <v>1551</v>
      </c>
      <c r="AN244" s="18">
        <v>-122.115013197</v>
      </c>
      <c r="AO244" s="18">
        <v>38.016604986399997</v>
      </c>
      <c r="AP244" s="21" t="s">
        <v>119</v>
      </c>
    </row>
    <row r="245" spans="1:42" x14ac:dyDescent="0.25">
      <c r="A245" s="15">
        <v>129</v>
      </c>
      <c r="B245" s="15">
        <v>244</v>
      </c>
      <c r="C245" s="23" t="s">
        <v>1542</v>
      </c>
      <c r="D245" s="15" t="s">
        <v>1552</v>
      </c>
      <c r="E245" s="187"/>
      <c r="F245" s="180"/>
      <c r="G245" s="16" t="s">
        <v>1553</v>
      </c>
      <c r="H245" s="15" t="s">
        <v>1554</v>
      </c>
      <c r="I245" s="16" t="s">
        <v>1553</v>
      </c>
      <c r="J245" s="16" t="s">
        <v>53</v>
      </c>
      <c r="K245" s="16" t="s">
        <v>151</v>
      </c>
      <c r="L245" s="15">
        <v>20300203</v>
      </c>
      <c r="M245" s="16" t="s">
        <v>1546</v>
      </c>
      <c r="N245" s="15" t="s">
        <v>109</v>
      </c>
      <c r="O245" s="15" t="s">
        <v>53</v>
      </c>
      <c r="P245" s="15" t="s">
        <v>110</v>
      </c>
      <c r="Q245" s="15" t="s">
        <v>487</v>
      </c>
      <c r="R245" s="15" t="s">
        <v>59</v>
      </c>
      <c r="S245" s="15"/>
      <c r="T245" s="16" t="s">
        <v>59</v>
      </c>
      <c r="U245" s="15"/>
      <c r="V245" s="15"/>
      <c r="W245" s="15" t="s">
        <v>59</v>
      </c>
      <c r="X245" s="17">
        <f>Y245*Sheet1!$B$4*Sheet1!$B$3</f>
        <v>56.210825999999997</v>
      </c>
      <c r="Y245" s="18">
        <v>548</v>
      </c>
      <c r="Z245" s="18" t="s">
        <v>131</v>
      </c>
      <c r="AA245" s="19"/>
      <c r="AB245" s="15">
        <v>1</v>
      </c>
      <c r="AC245" s="15" t="s">
        <v>63</v>
      </c>
      <c r="AD245" s="16" t="s">
        <v>153</v>
      </c>
      <c r="AE245" s="16"/>
      <c r="AF245" s="16" t="str" cm="1">
        <f t="array" ref="AF245">_xlfn.IFS(ISTEXT(#REF!),#REF!,ISTEXT(#REF!),#REF!, TRUE, AG245)</f>
        <v>SHELL MARTINEZ REFINERY</v>
      </c>
      <c r="AG245" s="16" t="s">
        <v>1547</v>
      </c>
      <c r="AH245" s="20">
        <v>9</v>
      </c>
      <c r="AI245" s="15" t="s">
        <v>67</v>
      </c>
      <c r="AJ245" s="18" t="s">
        <v>1548</v>
      </c>
      <c r="AK245" s="16" t="s">
        <v>1549</v>
      </c>
      <c r="AL245" s="15" t="s">
        <v>1550</v>
      </c>
      <c r="AM245" s="20" t="s">
        <v>1551</v>
      </c>
      <c r="AN245" s="18">
        <v>-122.115013197</v>
      </c>
      <c r="AO245" s="18">
        <v>38.016604986399997</v>
      </c>
      <c r="AP245" s="21" t="s">
        <v>119</v>
      </c>
    </row>
    <row r="246" spans="1:42" x14ac:dyDescent="0.25">
      <c r="A246" s="15">
        <v>130</v>
      </c>
      <c r="B246" s="15">
        <v>245</v>
      </c>
      <c r="C246" s="23" t="s">
        <v>1555</v>
      </c>
      <c r="D246" s="15" t="s">
        <v>1556</v>
      </c>
      <c r="E246" s="187">
        <v>6124</v>
      </c>
      <c r="F246" s="190" t="s">
        <v>618</v>
      </c>
      <c r="G246" s="16" t="s">
        <v>1557</v>
      </c>
      <c r="H246" s="15" t="s">
        <v>1558</v>
      </c>
      <c r="I246" s="16" t="s">
        <v>1559</v>
      </c>
      <c r="J246" s="16" t="s">
        <v>53</v>
      </c>
      <c r="K246" s="16" t="s">
        <v>81</v>
      </c>
      <c r="L246" s="15" t="s">
        <v>1289</v>
      </c>
      <c r="M246" s="16" t="s">
        <v>1290</v>
      </c>
      <c r="N246" s="15" t="s">
        <v>182</v>
      </c>
      <c r="O246" s="15" t="s">
        <v>100</v>
      </c>
      <c r="P246" s="15" t="s">
        <v>1560</v>
      </c>
      <c r="Q246" s="15" t="s">
        <v>1561</v>
      </c>
      <c r="R246" s="15" t="s">
        <v>124</v>
      </c>
      <c r="S246" s="15" t="s">
        <v>53</v>
      </c>
      <c r="T246" s="16" t="s">
        <v>726</v>
      </c>
      <c r="U246" s="15" t="s">
        <v>53</v>
      </c>
      <c r="V246" s="15">
        <v>1208</v>
      </c>
      <c r="W246" s="15" t="s">
        <v>84</v>
      </c>
      <c r="X246" s="17">
        <v>95</v>
      </c>
      <c r="Y246" s="18"/>
      <c r="Z246" s="18"/>
      <c r="AA246" s="19">
        <v>1994</v>
      </c>
      <c r="AB246" s="15">
        <v>1</v>
      </c>
      <c r="AC246" s="15" t="s">
        <v>63</v>
      </c>
      <c r="AD246" s="16" t="s">
        <v>696</v>
      </c>
      <c r="AE246" s="16"/>
      <c r="AF246" s="16" t="str" cm="1">
        <f t="array" ref="AF246">_xlfn.IFS(ISTEXT(#REF!),#REF!,ISTEXT(#REF!),#REF!, TRUE, AG246)</f>
        <v>Ga Power Co Plt McIntosh</v>
      </c>
      <c r="AG246" s="16" t="s">
        <v>1562</v>
      </c>
      <c r="AH246" s="20">
        <v>4</v>
      </c>
      <c r="AI246" s="15" t="s">
        <v>420</v>
      </c>
      <c r="AJ246" s="18" t="s">
        <v>1030</v>
      </c>
      <c r="AK246" s="16" t="s">
        <v>1563</v>
      </c>
      <c r="AL246" s="15" t="s">
        <v>1032</v>
      </c>
      <c r="AM246" s="20" t="s">
        <v>1033</v>
      </c>
      <c r="AN246" s="18">
        <v>-81.171103196399997</v>
      </c>
      <c r="AO246" s="18">
        <v>32.356806239599997</v>
      </c>
      <c r="AP246" s="21" t="s">
        <v>119</v>
      </c>
    </row>
    <row r="247" spans="1:42" x14ac:dyDescent="0.25">
      <c r="A247" s="15">
        <v>130</v>
      </c>
      <c r="B247" s="15">
        <v>246</v>
      </c>
      <c r="C247" s="23" t="s">
        <v>1555</v>
      </c>
      <c r="D247" s="15" t="s">
        <v>1565</v>
      </c>
      <c r="E247" s="187">
        <v>6124</v>
      </c>
      <c r="F247" s="190" t="s">
        <v>614</v>
      </c>
      <c r="G247" s="16" t="s">
        <v>1566</v>
      </c>
      <c r="H247" s="15" t="s">
        <v>1567</v>
      </c>
      <c r="I247" s="16" t="s">
        <v>1559</v>
      </c>
      <c r="J247" s="16" t="s">
        <v>53</v>
      </c>
      <c r="K247" s="16" t="s">
        <v>81</v>
      </c>
      <c r="L247" s="15" t="s">
        <v>1289</v>
      </c>
      <c r="M247" s="16" t="s">
        <v>1290</v>
      </c>
      <c r="N247" s="15" t="s">
        <v>182</v>
      </c>
      <c r="O247" s="15" t="s">
        <v>100</v>
      </c>
      <c r="P247" s="15" t="s">
        <v>1560</v>
      </c>
      <c r="Q247" s="15" t="s">
        <v>1561</v>
      </c>
      <c r="R247" s="15" t="s">
        <v>124</v>
      </c>
      <c r="S247" s="15" t="s">
        <v>53</v>
      </c>
      <c r="T247" s="16" t="s">
        <v>726</v>
      </c>
      <c r="U247" s="15" t="s">
        <v>53</v>
      </c>
      <c r="V247" s="15">
        <v>1208</v>
      </c>
      <c r="W247" s="15" t="s">
        <v>84</v>
      </c>
      <c r="X247" s="17">
        <v>95</v>
      </c>
      <c r="Y247" s="18"/>
      <c r="Z247" s="18"/>
      <c r="AA247" s="19">
        <v>1994</v>
      </c>
      <c r="AB247" s="15">
        <v>1</v>
      </c>
      <c r="AC247" s="15" t="s">
        <v>63</v>
      </c>
      <c r="AD247" s="16" t="s">
        <v>696</v>
      </c>
      <c r="AE247" s="16"/>
      <c r="AF247" s="16" t="str" cm="1">
        <f t="array" ref="AF247">_xlfn.IFS(ISTEXT(#REF!),#REF!,ISTEXT(#REF!),#REF!, TRUE, AG247)</f>
        <v>Ga Power Co Plt McIntosh</v>
      </c>
      <c r="AG247" s="16" t="s">
        <v>1562</v>
      </c>
      <c r="AH247" s="20">
        <v>4</v>
      </c>
      <c r="AI247" s="15" t="s">
        <v>420</v>
      </c>
      <c r="AJ247" s="18" t="s">
        <v>1030</v>
      </c>
      <c r="AK247" s="16" t="s">
        <v>1563</v>
      </c>
      <c r="AL247" s="15" t="s">
        <v>1032</v>
      </c>
      <c r="AM247" s="20" t="s">
        <v>1033</v>
      </c>
      <c r="AN247" s="18">
        <v>-81.171303196699995</v>
      </c>
      <c r="AO247" s="18">
        <v>32.356606239400001</v>
      </c>
      <c r="AP247" s="21" t="s">
        <v>119</v>
      </c>
    </row>
    <row r="248" spans="1:42" x14ac:dyDescent="0.25">
      <c r="A248" s="15">
        <v>130</v>
      </c>
      <c r="B248" s="15">
        <v>247</v>
      </c>
      <c r="C248" s="23" t="s">
        <v>1555</v>
      </c>
      <c r="D248" s="15" t="s">
        <v>1568</v>
      </c>
      <c r="E248" s="187">
        <v>6124</v>
      </c>
      <c r="F248" s="190" t="s">
        <v>1569</v>
      </c>
      <c r="G248" s="16" t="s">
        <v>1570</v>
      </c>
      <c r="H248" s="15" t="s">
        <v>1571</v>
      </c>
      <c r="I248" s="16" t="s">
        <v>1559</v>
      </c>
      <c r="J248" s="16" t="s">
        <v>53</v>
      </c>
      <c r="K248" s="16" t="s">
        <v>81</v>
      </c>
      <c r="L248" s="15" t="s">
        <v>1289</v>
      </c>
      <c r="M248" s="16" t="s">
        <v>1290</v>
      </c>
      <c r="N248" s="15" t="s">
        <v>182</v>
      </c>
      <c r="O248" s="15" t="s">
        <v>100</v>
      </c>
      <c r="P248" s="15" t="s">
        <v>1560</v>
      </c>
      <c r="Q248" s="15" t="s">
        <v>1561</v>
      </c>
      <c r="R248" s="15" t="s">
        <v>124</v>
      </c>
      <c r="S248" s="15" t="s">
        <v>53</v>
      </c>
      <c r="T248" s="16" t="s">
        <v>726</v>
      </c>
      <c r="U248" s="15" t="s">
        <v>53</v>
      </c>
      <c r="V248" s="15">
        <v>1208</v>
      </c>
      <c r="W248" s="15" t="s">
        <v>84</v>
      </c>
      <c r="X248" s="17">
        <v>95</v>
      </c>
      <c r="Y248" s="18"/>
      <c r="Z248" s="18"/>
      <c r="AA248" s="19">
        <v>1994</v>
      </c>
      <c r="AB248" s="15">
        <v>1</v>
      </c>
      <c r="AC248" s="15" t="s">
        <v>63</v>
      </c>
      <c r="AD248" s="16" t="s">
        <v>696</v>
      </c>
      <c r="AE248" s="16"/>
      <c r="AF248" s="16" t="str" cm="1">
        <f t="array" ref="AF248">_xlfn.IFS(ISTEXT(#REF!),#REF!,ISTEXT(#REF!),#REF!, TRUE, AG248)</f>
        <v>Ga Power Co Plt McIntosh</v>
      </c>
      <c r="AG248" s="16" t="s">
        <v>1562</v>
      </c>
      <c r="AH248" s="20">
        <v>4</v>
      </c>
      <c r="AI248" s="15" t="s">
        <v>420</v>
      </c>
      <c r="AJ248" s="18" t="s">
        <v>1030</v>
      </c>
      <c r="AK248" s="16" t="s">
        <v>1563</v>
      </c>
      <c r="AL248" s="15" t="s">
        <v>1032</v>
      </c>
      <c r="AM248" s="20" t="s">
        <v>1033</v>
      </c>
      <c r="AN248" s="18">
        <v>-81.170703196800005</v>
      </c>
      <c r="AO248" s="18">
        <v>32.357306239400003</v>
      </c>
      <c r="AP248" s="21" t="s">
        <v>119</v>
      </c>
    </row>
    <row r="249" spans="1:42" x14ac:dyDescent="0.25">
      <c r="A249" s="15">
        <v>130</v>
      </c>
      <c r="B249" s="15">
        <v>248</v>
      </c>
      <c r="C249" s="23" t="s">
        <v>1555</v>
      </c>
      <c r="D249" s="15" t="s">
        <v>1572</v>
      </c>
      <c r="E249" s="187">
        <v>6124</v>
      </c>
      <c r="F249" s="190" t="s">
        <v>1573</v>
      </c>
      <c r="G249" s="16" t="s">
        <v>1574</v>
      </c>
      <c r="H249" s="15" t="s">
        <v>1575</v>
      </c>
      <c r="I249" s="16" t="s">
        <v>1559</v>
      </c>
      <c r="J249" s="16" t="s">
        <v>53</v>
      </c>
      <c r="K249" s="16" t="s">
        <v>81</v>
      </c>
      <c r="L249" s="15" t="s">
        <v>1289</v>
      </c>
      <c r="M249" s="16" t="s">
        <v>1290</v>
      </c>
      <c r="N249" s="15" t="s">
        <v>182</v>
      </c>
      <c r="O249" s="15" t="s">
        <v>100</v>
      </c>
      <c r="P249" s="15" t="s">
        <v>1560</v>
      </c>
      <c r="Q249" s="15" t="s">
        <v>1561</v>
      </c>
      <c r="R249" s="15" t="s">
        <v>124</v>
      </c>
      <c r="S249" s="15" t="s">
        <v>53</v>
      </c>
      <c r="T249" s="16" t="s">
        <v>726</v>
      </c>
      <c r="U249" s="15" t="s">
        <v>53</v>
      </c>
      <c r="V249" s="15">
        <v>1208</v>
      </c>
      <c r="W249" s="15" t="s">
        <v>84</v>
      </c>
      <c r="X249" s="17">
        <v>95</v>
      </c>
      <c r="Y249" s="18"/>
      <c r="Z249" s="18"/>
      <c r="AA249" s="19">
        <v>1994</v>
      </c>
      <c r="AB249" s="15">
        <v>1</v>
      </c>
      <c r="AC249" s="15" t="s">
        <v>63</v>
      </c>
      <c r="AD249" s="16" t="s">
        <v>696</v>
      </c>
      <c r="AE249" s="16"/>
      <c r="AF249" s="16" t="str" cm="1">
        <f t="array" ref="AF249">_xlfn.IFS(ISTEXT(#REF!),#REF!,ISTEXT(#REF!),#REF!, TRUE, AG249)</f>
        <v>Ga Power Co Plt McIntosh</v>
      </c>
      <c r="AG249" s="16" t="s">
        <v>1562</v>
      </c>
      <c r="AH249" s="20">
        <v>4</v>
      </c>
      <c r="AI249" s="15" t="s">
        <v>420</v>
      </c>
      <c r="AJ249" s="18" t="s">
        <v>1030</v>
      </c>
      <c r="AK249" s="16" t="s">
        <v>1563</v>
      </c>
      <c r="AL249" s="15" t="s">
        <v>1032</v>
      </c>
      <c r="AM249" s="20" t="s">
        <v>1033</v>
      </c>
      <c r="AN249" s="18">
        <v>-81.170403196300001</v>
      </c>
      <c r="AO249" s="18">
        <v>32.357706239999999</v>
      </c>
      <c r="AP249" s="21" t="s">
        <v>119</v>
      </c>
    </row>
    <row r="250" spans="1:42" x14ac:dyDescent="0.25">
      <c r="A250" s="15">
        <v>130</v>
      </c>
      <c r="B250" s="15">
        <v>249</v>
      </c>
      <c r="C250" s="23" t="s">
        <v>1555</v>
      </c>
      <c r="D250" s="15" t="s">
        <v>1576</v>
      </c>
      <c r="E250" s="187">
        <v>6124</v>
      </c>
      <c r="F250" s="190" t="s">
        <v>1577</v>
      </c>
      <c r="G250" s="16" t="s">
        <v>1578</v>
      </c>
      <c r="H250" s="15" t="s">
        <v>1579</v>
      </c>
      <c r="I250" s="16" t="s">
        <v>1559</v>
      </c>
      <c r="J250" s="16" t="s">
        <v>53</v>
      </c>
      <c r="K250" s="16" t="s">
        <v>81</v>
      </c>
      <c r="L250" s="15" t="s">
        <v>1289</v>
      </c>
      <c r="M250" s="16" t="s">
        <v>1290</v>
      </c>
      <c r="N250" s="15" t="s">
        <v>182</v>
      </c>
      <c r="O250" s="15" t="s">
        <v>100</v>
      </c>
      <c r="P250" s="15" t="s">
        <v>1560</v>
      </c>
      <c r="Q250" s="15" t="s">
        <v>1561</v>
      </c>
      <c r="R250" s="15" t="s">
        <v>124</v>
      </c>
      <c r="S250" s="15" t="s">
        <v>53</v>
      </c>
      <c r="T250" s="16" t="s">
        <v>726</v>
      </c>
      <c r="U250" s="15" t="s">
        <v>53</v>
      </c>
      <c r="V250" s="15">
        <v>1208</v>
      </c>
      <c r="W250" s="15" t="s">
        <v>84</v>
      </c>
      <c r="X250" s="17">
        <v>95</v>
      </c>
      <c r="Y250" s="18"/>
      <c r="Z250" s="18"/>
      <c r="AA250" s="19">
        <v>1994</v>
      </c>
      <c r="AB250" s="15">
        <v>1</v>
      </c>
      <c r="AC250" s="15" t="s">
        <v>63</v>
      </c>
      <c r="AD250" s="16" t="s">
        <v>696</v>
      </c>
      <c r="AE250" s="16"/>
      <c r="AF250" s="16" t="str" cm="1">
        <f t="array" ref="AF250">_xlfn.IFS(ISTEXT(#REF!),#REF!,ISTEXT(#REF!),#REF!, TRUE, AG250)</f>
        <v>Ga Power Co Plt McIntosh</v>
      </c>
      <c r="AG250" s="16" t="s">
        <v>1562</v>
      </c>
      <c r="AH250" s="20">
        <v>4</v>
      </c>
      <c r="AI250" s="15" t="s">
        <v>420</v>
      </c>
      <c r="AJ250" s="18" t="s">
        <v>1030</v>
      </c>
      <c r="AK250" s="16" t="s">
        <v>1563</v>
      </c>
      <c r="AL250" s="15" t="s">
        <v>1032</v>
      </c>
      <c r="AM250" s="20" t="s">
        <v>1033</v>
      </c>
      <c r="AN250" s="18">
        <v>-81.170903197000001</v>
      </c>
      <c r="AO250" s="18">
        <v>32.357106240100002</v>
      </c>
      <c r="AP250" s="21" t="s">
        <v>119</v>
      </c>
    </row>
    <row r="251" spans="1:42" x14ac:dyDescent="0.25">
      <c r="A251" s="15">
        <v>130</v>
      </c>
      <c r="B251" s="15">
        <v>250</v>
      </c>
      <c r="C251" s="23" t="s">
        <v>1555</v>
      </c>
      <c r="D251" s="15" t="s">
        <v>1580</v>
      </c>
      <c r="E251" s="187">
        <v>6124</v>
      </c>
      <c r="F251" s="190" t="s">
        <v>1581</v>
      </c>
      <c r="G251" s="16" t="s">
        <v>1582</v>
      </c>
      <c r="H251" s="15" t="s">
        <v>1583</v>
      </c>
      <c r="I251" s="16" t="s">
        <v>1559</v>
      </c>
      <c r="J251" s="16" t="s">
        <v>53</v>
      </c>
      <c r="K251" s="16" t="s">
        <v>81</v>
      </c>
      <c r="L251" s="15" t="s">
        <v>1289</v>
      </c>
      <c r="M251" s="16" t="s">
        <v>1290</v>
      </c>
      <c r="N251" s="15" t="s">
        <v>182</v>
      </c>
      <c r="O251" s="15" t="s">
        <v>100</v>
      </c>
      <c r="P251" s="15" t="s">
        <v>1560</v>
      </c>
      <c r="Q251" s="15" t="s">
        <v>1561</v>
      </c>
      <c r="R251" s="15" t="s">
        <v>124</v>
      </c>
      <c r="S251" s="15" t="s">
        <v>53</v>
      </c>
      <c r="T251" s="16" t="s">
        <v>726</v>
      </c>
      <c r="U251" s="15" t="s">
        <v>53</v>
      </c>
      <c r="V251" s="15">
        <v>1208</v>
      </c>
      <c r="W251" s="15" t="s">
        <v>84</v>
      </c>
      <c r="X251" s="17">
        <v>95</v>
      </c>
      <c r="Y251" s="18"/>
      <c r="Z251" s="18"/>
      <c r="AA251" s="19">
        <v>1994</v>
      </c>
      <c r="AB251" s="15">
        <v>1</v>
      </c>
      <c r="AC251" s="15" t="s">
        <v>63</v>
      </c>
      <c r="AD251" s="16" t="s">
        <v>696</v>
      </c>
      <c r="AE251" s="16"/>
      <c r="AF251" s="16" t="str" cm="1">
        <f t="array" ref="AF251">_xlfn.IFS(ISTEXT(#REF!),#REF!,ISTEXT(#REF!),#REF!, TRUE, AG251)</f>
        <v>Ga Power Co Plt McIntosh</v>
      </c>
      <c r="AG251" s="16" t="s">
        <v>1562</v>
      </c>
      <c r="AH251" s="20">
        <v>4</v>
      </c>
      <c r="AI251" s="15" t="s">
        <v>420</v>
      </c>
      <c r="AJ251" s="18" t="s">
        <v>1030</v>
      </c>
      <c r="AK251" s="16" t="s">
        <v>1563</v>
      </c>
      <c r="AL251" s="15" t="s">
        <v>1032</v>
      </c>
      <c r="AM251" s="20" t="s">
        <v>1033</v>
      </c>
      <c r="AN251" s="18">
        <v>-81.170503196499993</v>
      </c>
      <c r="AO251" s="18">
        <v>32.357506239700001</v>
      </c>
      <c r="AP251" s="21" t="s">
        <v>119</v>
      </c>
    </row>
    <row r="252" spans="1:42" x14ac:dyDescent="0.25">
      <c r="A252" s="15">
        <v>130</v>
      </c>
      <c r="B252" s="15">
        <v>251</v>
      </c>
      <c r="C252" s="23" t="s">
        <v>1555</v>
      </c>
      <c r="D252" s="15" t="s">
        <v>1584</v>
      </c>
      <c r="E252" s="187">
        <v>6124</v>
      </c>
      <c r="F252" s="190" t="s">
        <v>600</v>
      </c>
      <c r="G252" s="16" t="s">
        <v>1585</v>
      </c>
      <c r="H252" s="15" t="s">
        <v>1586</v>
      </c>
      <c r="I252" s="16" t="s">
        <v>1559</v>
      </c>
      <c r="J252" s="16" t="s">
        <v>53</v>
      </c>
      <c r="K252" s="16" t="s">
        <v>81</v>
      </c>
      <c r="L252" s="15" t="s">
        <v>1289</v>
      </c>
      <c r="M252" s="16" t="s">
        <v>1290</v>
      </c>
      <c r="N252" s="15" t="s">
        <v>182</v>
      </c>
      <c r="O252" s="15" t="s">
        <v>100</v>
      </c>
      <c r="P252" s="15" t="s">
        <v>1560</v>
      </c>
      <c r="Q252" s="15" t="s">
        <v>1561</v>
      </c>
      <c r="R252" s="15" t="s">
        <v>124</v>
      </c>
      <c r="S252" s="15" t="s">
        <v>53</v>
      </c>
      <c r="T252" s="16" t="s">
        <v>726</v>
      </c>
      <c r="U252" s="15" t="s">
        <v>53</v>
      </c>
      <c r="V252" s="15">
        <v>1208</v>
      </c>
      <c r="W252" s="15" t="s">
        <v>84</v>
      </c>
      <c r="X252" s="17">
        <v>95</v>
      </c>
      <c r="Y252" s="18"/>
      <c r="Z252" s="18"/>
      <c r="AA252" s="19">
        <v>1994</v>
      </c>
      <c r="AB252" s="15">
        <v>1</v>
      </c>
      <c r="AC252" s="15" t="s">
        <v>63</v>
      </c>
      <c r="AD252" s="16" t="s">
        <v>696</v>
      </c>
      <c r="AE252" s="16"/>
      <c r="AF252" s="16" t="str" cm="1">
        <f t="array" ref="AF252">_xlfn.IFS(ISTEXT(#REF!),#REF!,ISTEXT(#REF!),#REF!, TRUE, AG252)</f>
        <v>Ga Power Co Plt McIntosh</v>
      </c>
      <c r="AG252" s="16" t="s">
        <v>1562</v>
      </c>
      <c r="AH252" s="20">
        <v>4</v>
      </c>
      <c r="AI252" s="15" t="s">
        <v>420</v>
      </c>
      <c r="AJ252" s="18" t="s">
        <v>1030</v>
      </c>
      <c r="AK252" s="16" t="s">
        <v>1563</v>
      </c>
      <c r="AL252" s="15" t="s">
        <v>1032</v>
      </c>
      <c r="AM252" s="20" t="s">
        <v>1033</v>
      </c>
      <c r="AN252" s="18">
        <v>-81.171703197300005</v>
      </c>
      <c r="AO252" s="18">
        <v>32.356206239700001</v>
      </c>
      <c r="AP252" s="21" t="s">
        <v>119</v>
      </c>
    </row>
    <row r="253" spans="1:42" x14ac:dyDescent="0.25">
      <c r="A253" s="15">
        <v>130</v>
      </c>
      <c r="B253" s="15">
        <v>252</v>
      </c>
      <c r="C253" s="23" t="s">
        <v>1555</v>
      </c>
      <c r="D253" s="15" t="s">
        <v>1587</v>
      </c>
      <c r="E253" s="187">
        <v>6124</v>
      </c>
      <c r="F253" s="190" t="s">
        <v>610</v>
      </c>
      <c r="G253" s="16" t="s">
        <v>1588</v>
      </c>
      <c r="H253" s="15" t="s">
        <v>1589</v>
      </c>
      <c r="I253" s="16" t="s">
        <v>1559</v>
      </c>
      <c r="J253" s="16" t="s">
        <v>53</v>
      </c>
      <c r="K253" s="16" t="s">
        <v>81</v>
      </c>
      <c r="L253" s="15" t="s">
        <v>1289</v>
      </c>
      <c r="M253" s="16" t="s">
        <v>1290</v>
      </c>
      <c r="N253" s="15" t="s">
        <v>182</v>
      </c>
      <c r="O253" s="15" t="s">
        <v>100</v>
      </c>
      <c r="P253" s="15" t="s">
        <v>1560</v>
      </c>
      <c r="Q253" s="15" t="s">
        <v>1561</v>
      </c>
      <c r="R253" s="15" t="s">
        <v>124</v>
      </c>
      <c r="S253" s="15" t="s">
        <v>53</v>
      </c>
      <c r="T253" s="16" t="s">
        <v>726</v>
      </c>
      <c r="U253" s="15" t="s">
        <v>53</v>
      </c>
      <c r="V253" s="15">
        <v>1208</v>
      </c>
      <c r="W253" s="15" t="s">
        <v>84</v>
      </c>
      <c r="X253" s="17">
        <v>95</v>
      </c>
      <c r="Y253" s="18"/>
      <c r="Z253" s="18"/>
      <c r="AA253" s="19">
        <v>1994</v>
      </c>
      <c r="AB253" s="15">
        <v>1</v>
      </c>
      <c r="AC253" s="15" t="s">
        <v>63</v>
      </c>
      <c r="AD253" s="16" t="s">
        <v>696</v>
      </c>
      <c r="AE253" s="16"/>
      <c r="AF253" s="16" t="str" cm="1">
        <f t="array" ref="AF253">_xlfn.IFS(ISTEXT(#REF!),#REF!,ISTEXT(#REF!),#REF!, TRUE, AG253)</f>
        <v>Ga Power Co Plt McIntosh</v>
      </c>
      <c r="AG253" s="16" t="s">
        <v>1562</v>
      </c>
      <c r="AH253" s="20">
        <v>4</v>
      </c>
      <c r="AI253" s="15" t="s">
        <v>420</v>
      </c>
      <c r="AJ253" s="18" t="s">
        <v>1030</v>
      </c>
      <c r="AK253" s="16" t="s">
        <v>1563</v>
      </c>
      <c r="AL253" s="15" t="s">
        <v>1032</v>
      </c>
      <c r="AM253" s="20" t="s">
        <v>1033</v>
      </c>
      <c r="AN253" s="18">
        <v>-81.171503197000007</v>
      </c>
      <c r="AO253" s="18">
        <v>32.356406239999998</v>
      </c>
      <c r="AP253" s="21" t="s">
        <v>119</v>
      </c>
    </row>
    <row r="254" spans="1:42" x14ac:dyDescent="0.25">
      <c r="A254" s="15">
        <v>130</v>
      </c>
      <c r="B254" s="15">
        <v>253</v>
      </c>
      <c r="C254" s="23" t="s">
        <v>1590</v>
      </c>
      <c r="D254" s="15" t="s">
        <v>1591</v>
      </c>
      <c r="E254" s="187">
        <v>56150</v>
      </c>
      <c r="F254" s="190" t="s">
        <v>1592</v>
      </c>
      <c r="G254" s="16" t="s">
        <v>1593</v>
      </c>
      <c r="H254" s="15" t="s">
        <v>1594</v>
      </c>
      <c r="I254" s="16" t="s">
        <v>1306</v>
      </c>
      <c r="J254" s="16" t="s">
        <v>53</v>
      </c>
      <c r="K254" s="16" t="s">
        <v>81</v>
      </c>
      <c r="L254" s="15" t="s">
        <v>180</v>
      </c>
      <c r="M254" s="16" t="s">
        <v>181</v>
      </c>
      <c r="N254" s="15" t="s">
        <v>182</v>
      </c>
      <c r="O254" s="15" t="s">
        <v>100</v>
      </c>
      <c r="P254" s="15" t="s">
        <v>110</v>
      </c>
      <c r="Q254" s="15" t="s">
        <v>204</v>
      </c>
      <c r="R254" s="15" t="s">
        <v>205</v>
      </c>
      <c r="S254" s="26" t="s">
        <v>100</v>
      </c>
      <c r="T254" s="16" t="s">
        <v>1595</v>
      </c>
      <c r="U254" s="15" t="s">
        <v>100</v>
      </c>
      <c r="V254" s="15">
        <v>1846</v>
      </c>
      <c r="W254" s="15" t="s">
        <v>84</v>
      </c>
      <c r="X254" s="17">
        <v>184</v>
      </c>
      <c r="Y254" s="18"/>
      <c r="Z254" s="18"/>
      <c r="AA254" s="19">
        <v>2003</v>
      </c>
      <c r="AB254" s="15">
        <v>1</v>
      </c>
      <c r="AC254" s="15" t="s">
        <v>101</v>
      </c>
      <c r="AD254" s="16" t="s">
        <v>696</v>
      </c>
      <c r="AE254" s="16"/>
      <c r="AF254" s="16" t="str" cm="1">
        <f t="array" ref="AF254">_xlfn.IFS(ISTEXT(#REF!),#REF!,ISTEXT(#REF!),#REF!, TRUE, AG254)</f>
        <v>Ga Power Company - McIntosh Combined Cycle Facility</v>
      </c>
      <c r="AG254" s="16" t="s">
        <v>1596</v>
      </c>
      <c r="AH254" s="20">
        <v>4</v>
      </c>
      <c r="AI254" s="15" t="s">
        <v>420</v>
      </c>
      <c r="AJ254" s="18" t="s">
        <v>1030</v>
      </c>
      <c r="AK254" s="16" t="s">
        <v>1597</v>
      </c>
      <c r="AL254" s="15" t="s">
        <v>1032</v>
      </c>
      <c r="AM254" s="20" t="s">
        <v>1033</v>
      </c>
      <c r="AN254" s="18">
        <v>-81.182903199500004</v>
      </c>
      <c r="AO254" s="18">
        <v>32.347706237499999</v>
      </c>
      <c r="AP254" s="21" t="s">
        <v>321</v>
      </c>
    </row>
    <row r="255" spans="1:42" x14ac:dyDescent="0.25">
      <c r="A255" s="15">
        <v>130</v>
      </c>
      <c r="B255" s="15">
        <v>254</v>
      </c>
      <c r="C255" s="23" t="s">
        <v>1590</v>
      </c>
      <c r="D255" s="15" t="s">
        <v>1599</v>
      </c>
      <c r="E255" s="187">
        <v>56150</v>
      </c>
      <c r="F255" s="190" t="s">
        <v>1600</v>
      </c>
      <c r="G255" s="16" t="s">
        <v>1601</v>
      </c>
      <c r="H255" s="15" t="s">
        <v>1602</v>
      </c>
      <c r="I255" s="16" t="s">
        <v>1306</v>
      </c>
      <c r="J255" s="16" t="s">
        <v>53</v>
      </c>
      <c r="K255" s="16" t="s">
        <v>81</v>
      </c>
      <c r="L255" s="15" t="s">
        <v>180</v>
      </c>
      <c r="M255" s="16" t="s">
        <v>181</v>
      </c>
      <c r="N255" s="15" t="s">
        <v>182</v>
      </c>
      <c r="O255" s="15" t="s">
        <v>100</v>
      </c>
      <c r="P255" s="15" t="s">
        <v>110</v>
      </c>
      <c r="Q255" s="15" t="s">
        <v>204</v>
      </c>
      <c r="R255" s="15" t="s">
        <v>205</v>
      </c>
      <c r="S255" s="26" t="s">
        <v>100</v>
      </c>
      <c r="T255" s="16" t="s">
        <v>1595</v>
      </c>
      <c r="U255" s="15" t="s">
        <v>100</v>
      </c>
      <c r="V255" s="15">
        <v>1846</v>
      </c>
      <c r="W255" s="15" t="s">
        <v>84</v>
      </c>
      <c r="X255" s="17">
        <v>184</v>
      </c>
      <c r="Y255" s="18"/>
      <c r="Z255" s="18"/>
      <c r="AA255" s="19">
        <v>2003</v>
      </c>
      <c r="AB255" s="15">
        <v>1</v>
      </c>
      <c r="AC255" s="15" t="s">
        <v>101</v>
      </c>
      <c r="AD255" s="16" t="s">
        <v>696</v>
      </c>
      <c r="AE255" s="16"/>
      <c r="AF255" s="16" t="str" cm="1">
        <f t="array" ref="AF255">_xlfn.IFS(ISTEXT(#REF!),#REF!,ISTEXT(#REF!),#REF!, TRUE, AG255)</f>
        <v>Ga Power Company - McIntosh Combined Cycle Facility</v>
      </c>
      <c r="AG255" s="16" t="s">
        <v>1596</v>
      </c>
      <c r="AH255" s="20">
        <v>4</v>
      </c>
      <c r="AI255" s="15" t="s">
        <v>420</v>
      </c>
      <c r="AJ255" s="18" t="s">
        <v>1030</v>
      </c>
      <c r="AK255" s="16" t="s">
        <v>1597</v>
      </c>
      <c r="AL255" s="15" t="s">
        <v>1032</v>
      </c>
      <c r="AM255" s="20" t="s">
        <v>1033</v>
      </c>
      <c r="AN255" s="18">
        <v>-81.182503199899998</v>
      </c>
      <c r="AO255" s="18">
        <v>32.347606237400001</v>
      </c>
      <c r="AP255" s="21" t="s">
        <v>321</v>
      </c>
    </row>
    <row r="256" spans="1:42" x14ac:dyDescent="0.25">
      <c r="A256" s="15">
        <v>130</v>
      </c>
      <c r="B256" s="15">
        <v>255</v>
      </c>
      <c r="C256" s="23" t="s">
        <v>1590</v>
      </c>
      <c r="D256" s="15" t="s">
        <v>1603</v>
      </c>
      <c r="E256" s="187">
        <v>56150</v>
      </c>
      <c r="F256" s="190" t="s">
        <v>1604</v>
      </c>
      <c r="G256" s="16" t="s">
        <v>1605</v>
      </c>
      <c r="H256" s="15" t="s">
        <v>1606</v>
      </c>
      <c r="I256" s="16" t="s">
        <v>1306</v>
      </c>
      <c r="J256" s="16" t="s">
        <v>53</v>
      </c>
      <c r="K256" s="16" t="s">
        <v>81</v>
      </c>
      <c r="L256" s="15" t="s">
        <v>180</v>
      </c>
      <c r="M256" s="16" t="s">
        <v>181</v>
      </c>
      <c r="N256" s="15" t="s">
        <v>182</v>
      </c>
      <c r="O256" s="15" t="s">
        <v>100</v>
      </c>
      <c r="P256" s="15" t="s">
        <v>110</v>
      </c>
      <c r="Q256" s="15" t="s">
        <v>204</v>
      </c>
      <c r="R256" s="15" t="s">
        <v>205</v>
      </c>
      <c r="S256" s="26" t="s">
        <v>100</v>
      </c>
      <c r="T256" s="16" t="s">
        <v>1595</v>
      </c>
      <c r="U256" s="15" t="s">
        <v>100</v>
      </c>
      <c r="V256" s="15">
        <v>1846</v>
      </c>
      <c r="W256" s="15" t="s">
        <v>84</v>
      </c>
      <c r="X256" s="17">
        <v>184</v>
      </c>
      <c r="Y256" s="18"/>
      <c r="Z256" s="18"/>
      <c r="AA256" s="19">
        <v>2003</v>
      </c>
      <c r="AB256" s="15">
        <v>1</v>
      </c>
      <c r="AC256" s="15" t="s">
        <v>101</v>
      </c>
      <c r="AD256" s="16" t="s">
        <v>696</v>
      </c>
      <c r="AE256" s="16"/>
      <c r="AF256" s="16" t="str" cm="1">
        <f t="array" ref="AF256">_xlfn.IFS(ISTEXT(#REF!),#REF!,ISTEXT(#REF!),#REF!, TRUE, AG256)</f>
        <v>Ga Power Company - McIntosh Combined Cycle Facility</v>
      </c>
      <c r="AG256" s="16" t="s">
        <v>1596</v>
      </c>
      <c r="AH256" s="20">
        <v>4</v>
      </c>
      <c r="AI256" s="15" t="s">
        <v>420</v>
      </c>
      <c r="AJ256" s="18" t="s">
        <v>1030</v>
      </c>
      <c r="AK256" s="16" t="s">
        <v>1597</v>
      </c>
      <c r="AL256" s="15" t="s">
        <v>1032</v>
      </c>
      <c r="AM256" s="20" t="s">
        <v>1033</v>
      </c>
      <c r="AN256" s="18">
        <v>-81.181303198999998</v>
      </c>
      <c r="AO256" s="18">
        <v>32.347406237199998</v>
      </c>
      <c r="AP256" s="21" t="s">
        <v>321</v>
      </c>
    </row>
    <row r="257" spans="1:42" x14ac:dyDescent="0.25">
      <c r="A257" s="15">
        <v>130</v>
      </c>
      <c r="B257" s="15">
        <v>256</v>
      </c>
      <c r="C257" s="23" t="s">
        <v>1590</v>
      </c>
      <c r="D257" s="15" t="s">
        <v>1607</v>
      </c>
      <c r="E257" s="187">
        <v>56150</v>
      </c>
      <c r="F257" s="190" t="s">
        <v>1608</v>
      </c>
      <c r="G257" s="16" t="s">
        <v>1609</v>
      </c>
      <c r="H257" s="15" t="s">
        <v>1610</v>
      </c>
      <c r="I257" s="16" t="s">
        <v>1306</v>
      </c>
      <c r="J257" s="16" t="s">
        <v>53</v>
      </c>
      <c r="K257" s="16" t="s">
        <v>81</v>
      </c>
      <c r="L257" s="15" t="s">
        <v>180</v>
      </c>
      <c r="M257" s="16" t="s">
        <v>181</v>
      </c>
      <c r="N257" s="15" t="s">
        <v>182</v>
      </c>
      <c r="O257" s="15" t="s">
        <v>100</v>
      </c>
      <c r="P257" s="15" t="s">
        <v>110</v>
      </c>
      <c r="Q257" s="15" t="s">
        <v>204</v>
      </c>
      <c r="R257" s="15" t="s">
        <v>205</v>
      </c>
      <c r="S257" s="26" t="s">
        <v>100</v>
      </c>
      <c r="T257" s="16" t="s">
        <v>1595</v>
      </c>
      <c r="U257" s="15" t="s">
        <v>100</v>
      </c>
      <c r="V257" s="15">
        <v>1846</v>
      </c>
      <c r="W257" s="15" t="s">
        <v>84</v>
      </c>
      <c r="X257" s="17">
        <v>184</v>
      </c>
      <c r="Y257" s="18"/>
      <c r="Z257" s="18"/>
      <c r="AA257" s="19">
        <v>2003</v>
      </c>
      <c r="AB257" s="15">
        <v>1</v>
      </c>
      <c r="AC257" s="15" t="s">
        <v>101</v>
      </c>
      <c r="AD257" s="16" t="s">
        <v>696</v>
      </c>
      <c r="AE257" s="16"/>
      <c r="AF257" s="16" t="str" cm="1">
        <f t="array" ref="AF257">_xlfn.IFS(ISTEXT(#REF!),#REF!,ISTEXT(#REF!),#REF!, TRUE, AG257)</f>
        <v>Ga Power Company - McIntosh Combined Cycle Facility</v>
      </c>
      <c r="AG257" s="16" t="s">
        <v>1596</v>
      </c>
      <c r="AH257" s="20">
        <v>4</v>
      </c>
      <c r="AI257" s="15" t="s">
        <v>420</v>
      </c>
      <c r="AJ257" s="18" t="s">
        <v>1030</v>
      </c>
      <c r="AK257" s="16" t="s">
        <v>1597</v>
      </c>
      <c r="AL257" s="15" t="s">
        <v>1032</v>
      </c>
      <c r="AM257" s="20" t="s">
        <v>1033</v>
      </c>
      <c r="AN257" s="18">
        <v>-81.180903199300005</v>
      </c>
      <c r="AO257" s="18">
        <v>32.347406237199998</v>
      </c>
      <c r="AP257" s="21" t="s">
        <v>321</v>
      </c>
    </row>
    <row r="258" spans="1:42" x14ac:dyDescent="0.25">
      <c r="A258" s="15">
        <v>131</v>
      </c>
      <c r="B258" s="15">
        <v>257</v>
      </c>
      <c r="C258" s="23" t="s">
        <v>1611</v>
      </c>
      <c r="D258" s="15" t="s">
        <v>1612</v>
      </c>
      <c r="E258" s="187">
        <v>50612</v>
      </c>
      <c r="F258" s="180" t="s">
        <v>211</v>
      </c>
      <c r="G258" s="16" t="s">
        <v>403</v>
      </c>
      <c r="H258" s="15" t="s">
        <v>1613</v>
      </c>
      <c r="I258" s="16" t="s">
        <v>214</v>
      </c>
      <c r="J258" s="16" t="s">
        <v>53</v>
      </c>
      <c r="K258" s="16" t="s">
        <v>81</v>
      </c>
      <c r="L258" s="15">
        <v>20100201</v>
      </c>
      <c r="M258" s="16" t="s">
        <v>215</v>
      </c>
      <c r="N258" s="15" t="s">
        <v>109</v>
      </c>
      <c r="O258" s="15" t="s">
        <v>53</v>
      </c>
      <c r="P258" s="15" t="s">
        <v>110</v>
      </c>
      <c r="Q258" s="15" t="s">
        <v>240</v>
      </c>
      <c r="R258" s="15" t="s">
        <v>59</v>
      </c>
      <c r="S258" s="15"/>
      <c r="T258" s="16" t="s">
        <v>1614</v>
      </c>
      <c r="U258" s="15" t="s">
        <v>100</v>
      </c>
      <c r="V258" s="15">
        <v>48</v>
      </c>
      <c r="W258" s="15" t="s">
        <v>185</v>
      </c>
      <c r="X258" s="17">
        <f>V258</f>
        <v>48</v>
      </c>
      <c r="Y258" s="18">
        <v>46</v>
      </c>
      <c r="Z258" s="18" t="s">
        <v>185</v>
      </c>
      <c r="AA258" s="19"/>
      <c r="AB258" s="15">
        <v>1</v>
      </c>
      <c r="AC258" s="15" t="s">
        <v>112</v>
      </c>
      <c r="AD258" s="16" t="s">
        <v>59</v>
      </c>
      <c r="AE258" s="16"/>
      <c r="AF258" s="16" t="str" cm="1">
        <f t="array" ref="AF258">_xlfn.IFS(ISTEXT(#REF!),#REF!,ISTEXT(#REF!),#REF!, TRUE, AG258)</f>
        <v>MCKITTRICK LIMITED</v>
      </c>
      <c r="AG258" s="16" t="s">
        <v>1615</v>
      </c>
      <c r="AH258" s="20">
        <v>9</v>
      </c>
      <c r="AI258" s="15" t="s">
        <v>67</v>
      </c>
      <c r="AJ258" s="18" t="s">
        <v>219</v>
      </c>
      <c r="AK258" s="16" t="s">
        <v>1616</v>
      </c>
      <c r="AL258" s="15" t="s">
        <v>221</v>
      </c>
      <c r="AM258" s="20" t="s">
        <v>222</v>
      </c>
      <c r="AN258" s="18">
        <v>-119.659437973</v>
      </c>
      <c r="AO258" s="18">
        <v>35.316184194900003</v>
      </c>
      <c r="AP258" s="21" t="s">
        <v>119</v>
      </c>
    </row>
    <row r="259" spans="1:42" x14ac:dyDescent="0.25">
      <c r="A259" s="15">
        <v>132</v>
      </c>
      <c r="B259" s="15">
        <v>258</v>
      </c>
      <c r="C259" s="23" t="s">
        <v>1617</v>
      </c>
      <c r="D259" s="15" t="s">
        <v>1618</v>
      </c>
      <c r="E259" s="187">
        <v>2104</v>
      </c>
      <c r="F259" s="190" t="s">
        <v>1364</v>
      </c>
      <c r="G259" s="16" t="s">
        <v>1619</v>
      </c>
      <c r="H259" s="15" t="s">
        <v>1620</v>
      </c>
      <c r="I259" s="16" t="s">
        <v>1621</v>
      </c>
      <c r="J259" s="16" t="s">
        <v>53</v>
      </c>
      <c r="K259" s="16" t="s">
        <v>81</v>
      </c>
      <c r="L259" s="15">
        <v>20100201</v>
      </c>
      <c r="M259" s="16" t="s">
        <v>215</v>
      </c>
      <c r="N259" s="15" t="s">
        <v>109</v>
      </c>
      <c r="O259" s="15" t="s">
        <v>53</v>
      </c>
      <c r="P259" s="15" t="s">
        <v>473</v>
      </c>
      <c r="Q259" s="15" t="s">
        <v>1622</v>
      </c>
      <c r="R259" s="15" t="s">
        <v>59</v>
      </c>
      <c r="S259" s="15"/>
      <c r="T259" s="16" t="s">
        <v>59</v>
      </c>
      <c r="U259" s="15"/>
      <c r="V259" s="15">
        <v>927</v>
      </c>
      <c r="W259" s="15" t="s">
        <v>84</v>
      </c>
      <c r="X259" s="17">
        <f>V259*Sheet1!$B$4*Sheet1!$B$3</f>
        <v>95.086561499999988</v>
      </c>
      <c r="Y259" s="18">
        <v>297</v>
      </c>
      <c r="Z259" s="18" t="s">
        <v>131</v>
      </c>
      <c r="AA259" s="24">
        <v>27030</v>
      </c>
      <c r="AB259" s="15">
        <v>1</v>
      </c>
      <c r="AC259" s="15" t="s">
        <v>63</v>
      </c>
      <c r="AD259" s="16" t="s">
        <v>1623</v>
      </c>
      <c r="AE259" s="16"/>
      <c r="AF259" s="16" t="str" cm="1">
        <f t="array" ref="AF259">_xlfn.IFS(ISTEXT(#REF!),#REF!,ISTEXT(#REF!),#REF!, TRUE, AG259)</f>
        <v>AMEREN MISSOURI-MERAMEC PLANT</v>
      </c>
      <c r="AG259" s="16" t="s">
        <v>1624</v>
      </c>
      <c r="AH259" s="20">
        <v>7</v>
      </c>
      <c r="AI259" s="15" t="s">
        <v>477</v>
      </c>
      <c r="AJ259" s="18" t="s">
        <v>1625</v>
      </c>
      <c r="AK259" s="16" t="s">
        <v>1626</v>
      </c>
      <c r="AL259" s="15" t="s">
        <v>1627</v>
      </c>
      <c r="AM259" s="20" t="s">
        <v>1628</v>
      </c>
      <c r="AN259" s="18">
        <v>-90.334906208000007</v>
      </c>
      <c r="AO259" s="18">
        <v>38.4013070938</v>
      </c>
      <c r="AP259" s="21" t="s">
        <v>119</v>
      </c>
    </row>
    <row r="260" spans="1:42" x14ac:dyDescent="0.25">
      <c r="A260" s="15">
        <v>132</v>
      </c>
      <c r="B260" s="15">
        <v>259</v>
      </c>
      <c r="C260" s="23" t="s">
        <v>1617</v>
      </c>
      <c r="D260" s="15" t="s">
        <v>1629</v>
      </c>
      <c r="E260" s="187">
        <v>2104</v>
      </c>
      <c r="F260" s="190" t="s">
        <v>1368</v>
      </c>
      <c r="G260" s="16" t="s">
        <v>1630</v>
      </c>
      <c r="H260" s="15" t="s">
        <v>1631</v>
      </c>
      <c r="I260" s="16" t="s">
        <v>1632</v>
      </c>
      <c r="J260" s="16" t="s">
        <v>53</v>
      </c>
      <c r="K260" s="16" t="s">
        <v>81</v>
      </c>
      <c r="L260" s="15">
        <v>20100201</v>
      </c>
      <c r="M260" s="16" t="s">
        <v>215</v>
      </c>
      <c r="N260" s="15" t="s">
        <v>109</v>
      </c>
      <c r="O260" s="15" t="s">
        <v>53</v>
      </c>
      <c r="P260" s="15" t="s">
        <v>473</v>
      </c>
      <c r="Q260" s="15" t="s">
        <v>1622</v>
      </c>
      <c r="R260" s="15" t="s">
        <v>59</v>
      </c>
      <c r="S260" s="15"/>
      <c r="T260" s="16" t="s">
        <v>59</v>
      </c>
      <c r="U260" s="15"/>
      <c r="V260" s="15">
        <v>927</v>
      </c>
      <c r="W260" s="15" t="s">
        <v>84</v>
      </c>
      <c r="X260" s="17">
        <f>V260*Sheet1!$B$4*Sheet1!$B$3</f>
        <v>95.086561499999988</v>
      </c>
      <c r="Y260" s="18">
        <v>297</v>
      </c>
      <c r="Z260" s="18" t="s">
        <v>131</v>
      </c>
      <c r="AA260" s="24">
        <v>27030</v>
      </c>
      <c r="AB260" s="15">
        <v>1</v>
      </c>
      <c r="AC260" s="15" t="s">
        <v>63</v>
      </c>
      <c r="AD260" s="16" t="s">
        <v>1623</v>
      </c>
      <c r="AE260" s="16"/>
      <c r="AF260" s="16" t="str" cm="1">
        <f t="array" ref="AF260">_xlfn.IFS(ISTEXT(#REF!),#REF!,ISTEXT(#REF!),#REF!, TRUE, AG260)</f>
        <v>AMEREN MISSOURI-MERAMEC PLANT</v>
      </c>
      <c r="AG260" s="16" t="s">
        <v>1624</v>
      </c>
      <c r="AH260" s="20">
        <v>7</v>
      </c>
      <c r="AI260" s="15" t="s">
        <v>477</v>
      </c>
      <c r="AJ260" s="18" t="s">
        <v>1625</v>
      </c>
      <c r="AK260" s="16" t="s">
        <v>1626</v>
      </c>
      <c r="AL260" s="15" t="s">
        <v>1627</v>
      </c>
      <c r="AM260" s="20" t="s">
        <v>1628</v>
      </c>
      <c r="AN260" s="18">
        <v>-90.334906208000007</v>
      </c>
      <c r="AO260" s="18">
        <v>38.4013070938</v>
      </c>
      <c r="AP260" s="21" t="s">
        <v>119</v>
      </c>
    </row>
    <row r="261" spans="1:42" x14ac:dyDescent="0.25">
      <c r="A261" s="15">
        <v>132</v>
      </c>
      <c r="B261" s="15">
        <v>260</v>
      </c>
      <c r="C261" s="23" t="s">
        <v>1617</v>
      </c>
      <c r="D261" s="15" t="s">
        <v>1633</v>
      </c>
      <c r="E261" s="187">
        <v>2104</v>
      </c>
      <c r="F261" s="190" t="s">
        <v>1634</v>
      </c>
      <c r="G261" s="16" t="s">
        <v>1635</v>
      </c>
      <c r="H261" s="15" t="s">
        <v>1636</v>
      </c>
      <c r="I261" s="16" t="s">
        <v>382</v>
      </c>
      <c r="J261" s="16" t="s">
        <v>53</v>
      </c>
      <c r="K261" s="16" t="s">
        <v>81</v>
      </c>
      <c r="L261" s="15">
        <v>20100101</v>
      </c>
      <c r="M261" s="16" t="s">
        <v>82</v>
      </c>
      <c r="N261" s="15" t="s">
        <v>83</v>
      </c>
      <c r="O261" s="15" t="s">
        <v>53</v>
      </c>
      <c r="P261" s="15" t="s">
        <v>110</v>
      </c>
      <c r="Q261" s="15" t="s">
        <v>1637</v>
      </c>
      <c r="R261" s="15" t="s">
        <v>59</v>
      </c>
      <c r="S261" s="15"/>
      <c r="T261" s="16" t="s">
        <v>59</v>
      </c>
      <c r="U261" s="15"/>
      <c r="V261" s="15">
        <v>891</v>
      </c>
      <c r="W261" s="15" t="s">
        <v>84</v>
      </c>
      <c r="X261" s="17">
        <f>Y261</f>
        <v>55</v>
      </c>
      <c r="Y261" s="18">
        <v>55</v>
      </c>
      <c r="Z261" s="18" t="s">
        <v>185</v>
      </c>
      <c r="AA261" s="24">
        <v>26604</v>
      </c>
      <c r="AB261" s="15">
        <v>1</v>
      </c>
      <c r="AC261" s="15" t="s">
        <v>63</v>
      </c>
      <c r="AD261" s="16" t="s">
        <v>1638</v>
      </c>
      <c r="AE261" s="16"/>
      <c r="AF261" s="16" t="str" cm="1">
        <f t="array" ref="AF261">_xlfn.IFS(ISTEXT(#REF!),#REF!,ISTEXT(#REF!),#REF!, TRUE, AG261)</f>
        <v>AMEREN MISSOURI-MERAMEC PLANT</v>
      </c>
      <c r="AG261" s="16" t="s">
        <v>1624</v>
      </c>
      <c r="AH261" s="20">
        <v>7</v>
      </c>
      <c r="AI261" s="15" t="s">
        <v>477</v>
      </c>
      <c r="AJ261" s="18" t="s">
        <v>1625</v>
      </c>
      <c r="AK261" s="16" t="s">
        <v>1626</v>
      </c>
      <c r="AL261" s="15" t="s">
        <v>1627</v>
      </c>
      <c r="AM261" s="20" t="s">
        <v>1628</v>
      </c>
      <c r="AN261" s="18">
        <v>-90.334906208000007</v>
      </c>
      <c r="AO261" s="18">
        <v>38.4013070938</v>
      </c>
      <c r="AP261" s="21" t="s">
        <v>92</v>
      </c>
    </row>
    <row r="262" spans="1:42" x14ac:dyDescent="0.25">
      <c r="A262" s="15">
        <v>136</v>
      </c>
      <c r="B262" s="15">
        <v>261</v>
      </c>
      <c r="C262" s="23" t="s">
        <v>1639</v>
      </c>
      <c r="D262" s="15" t="s">
        <v>1640</v>
      </c>
      <c r="E262" s="187">
        <v>6664</v>
      </c>
      <c r="F262" s="180"/>
      <c r="G262" s="16" t="s">
        <v>1641</v>
      </c>
      <c r="H262" s="15" t="s">
        <v>1642</v>
      </c>
      <c r="I262" s="16" t="s">
        <v>1643</v>
      </c>
      <c r="J262" s="16" t="s">
        <v>100</v>
      </c>
      <c r="K262" s="16" t="s">
        <v>81</v>
      </c>
      <c r="L262" s="15">
        <v>20200101</v>
      </c>
      <c r="M262" s="16" t="s">
        <v>1644</v>
      </c>
      <c r="N262" s="15" t="s">
        <v>83</v>
      </c>
      <c r="O262" s="15" t="s">
        <v>53</v>
      </c>
      <c r="P262" s="15" t="s">
        <v>59</v>
      </c>
      <c r="Q262" s="15" t="s">
        <v>59</v>
      </c>
      <c r="R262" s="15" t="s">
        <v>59</v>
      </c>
      <c r="S262" s="15"/>
      <c r="T262" s="16" t="s">
        <v>538</v>
      </c>
      <c r="U262" s="15" t="s">
        <v>53</v>
      </c>
      <c r="V262" s="15">
        <v>16.440000000000001</v>
      </c>
      <c r="W262" s="15" t="s">
        <v>84</v>
      </c>
      <c r="X262" s="17">
        <f>V262*Sheet1!$B$4*Sheet1!$B$3</f>
        <v>1.6863247799999999</v>
      </c>
      <c r="Y262" s="18"/>
      <c r="Z262" s="18"/>
      <c r="AA262" s="19"/>
      <c r="AB262" s="15">
        <v>1</v>
      </c>
      <c r="AC262" s="15" t="s">
        <v>112</v>
      </c>
      <c r="AD262" s="16" t="s">
        <v>59</v>
      </c>
      <c r="AE262" s="16"/>
      <c r="AF262" s="16" t="str" cm="1">
        <f t="array" ref="AF262">_xlfn.IFS(ISTEXT(#REF!),#REF!,ISTEXT(#REF!),#REF!, TRUE, AG262)</f>
        <v>MIDAMERICAN ENERGY CO - LOUISA STATION</v>
      </c>
      <c r="AG262" s="16" t="s">
        <v>1645</v>
      </c>
      <c r="AH262" s="20">
        <v>7</v>
      </c>
      <c r="AI262" s="15" t="s">
        <v>86</v>
      </c>
      <c r="AJ262" s="18" t="s">
        <v>1646</v>
      </c>
      <c r="AK262" s="16" t="s">
        <v>1647</v>
      </c>
      <c r="AL262" s="15" t="s">
        <v>1648</v>
      </c>
      <c r="AM262" s="20" t="s">
        <v>1649</v>
      </c>
      <c r="AN262" s="18">
        <v>-91.093606694200005</v>
      </c>
      <c r="AO262" s="18">
        <v>41.316907559999997</v>
      </c>
      <c r="AP262" s="21" t="s">
        <v>92</v>
      </c>
    </row>
    <row r="263" spans="1:42" x14ac:dyDescent="0.25">
      <c r="A263" s="15">
        <v>136</v>
      </c>
      <c r="B263" s="15">
        <v>262</v>
      </c>
      <c r="C263" s="23" t="s">
        <v>1639</v>
      </c>
      <c r="D263" s="15" t="s">
        <v>1650</v>
      </c>
      <c r="E263" s="187">
        <v>6664</v>
      </c>
      <c r="F263" s="180"/>
      <c r="G263" s="16" t="s">
        <v>1651</v>
      </c>
      <c r="H263" s="15" t="s">
        <v>1652</v>
      </c>
      <c r="I263" s="16" t="s">
        <v>1653</v>
      </c>
      <c r="J263" s="16" t="s">
        <v>100</v>
      </c>
      <c r="K263" s="16" t="s">
        <v>81</v>
      </c>
      <c r="L263" s="15">
        <v>20200101</v>
      </c>
      <c r="M263" s="16" t="s">
        <v>1644</v>
      </c>
      <c r="N263" s="15" t="s">
        <v>83</v>
      </c>
      <c r="O263" s="15" t="s">
        <v>53</v>
      </c>
      <c r="P263" s="15" t="s">
        <v>59</v>
      </c>
      <c r="Q263" s="15" t="s">
        <v>59</v>
      </c>
      <c r="R263" s="15" t="s">
        <v>59</v>
      </c>
      <c r="S263" s="15"/>
      <c r="T263" s="16" t="s">
        <v>538</v>
      </c>
      <c r="U263" s="15" t="s">
        <v>53</v>
      </c>
      <c r="V263" s="15">
        <v>16.440000000000001</v>
      </c>
      <c r="W263" s="15" t="s">
        <v>84</v>
      </c>
      <c r="X263" s="17">
        <f>V263*Sheet1!$B$4*Sheet1!$B$3</f>
        <v>1.6863247799999999</v>
      </c>
      <c r="Y263" s="18"/>
      <c r="Z263" s="18"/>
      <c r="AA263" s="19"/>
      <c r="AB263" s="15">
        <v>1</v>
      </c>
      <c r="AC263" s="15" t="s">
        <v>112</v>
      </c>
      <c r="AD263" s="16" t="s">
        <v>59</v>
      </c>
      <c r="AE263" s="16"/>
      <c r="AF263" s="16" t="str" cm="1">
        <f t="array" ref="AF263">_xlfn.IFS(ISTEXT(#REF!),#REF!,ISTEXT(#REF!),#REF!, TRUE, AG263)</f>
        <v>MIDAMERICAN ENERGY CO - LOUISA STATION</v>
      </c>
      <c r="AG263" s="16" t="s">
        <v>1645</v>
      </c>
      <c r="AH263" s="20">
        <v>7</v>
      </c>
      <c r="AI263" s="15" t="s">
        <v>86</v>
      </c>
      <c r="AJ263" s="18" t="s">
        <v>1646</v>
      </c>
      <c r="AK263" s="16" t="s">
        <v>1647</v>
      </c>
      <c r="AL263" s="15" t="s">
        <v>1648</v>
      </c>
      <c r="AM263" s="20" t="s">
        <v>1649</v>
      </c>
      <c r="AN263" s="18">
        <v>-91.093606694200005</v>
      </c>
      <c r="AO263" s="18">
        <v>41.316907559999997</v>
      </c>
      <c r="AP263" s="21" t="s">
        <v>92</v>
      </c>
    </row>
    <row r="264" spans="1:42" x14ac:dyDescent="0.25">
      <c r="A264" s="15">
        <v>137</v>
      </c>
      <c r="B264" s="15">
        <v>263</v>
      </c>
      <c r="C264" s="23" t="s">
        <v>1654</v>
      </c>
      <c r="D264" s="15" t="s">
        <v>1655</v>
      </c>
      <c r="E264" s="187">
        <v>562</v>
      </c>
      <c r="F264" s="180">
        <v>10</v>
      </c>
      <c r="G264" s="16" t="s">
        <v>1656</v>
      </c>
      <c r="H264" s="15" t="s">
        <v>1657</v>
      </c>
      <c r="I264" s="16" t="s">
        <v>1658</v>
      </c>
      <c r="J264" s="16" t="s">
        <v>53</v>
      </c>
      <c r="K264" s="16" t="s">
        <v>81</v>
      </c>
      <c r="L264" s="15">
        <v>20100901</v>
      </c>
      <c r="M264" s="16" t="s">
        <v>1659</v>
      </c>
      <c r="N264" s="15" t="s">
        <v>83</v>
      </c>
      <c r="O264" s="15" t="s">
        <v>53</v>
      </c>
      <c r="P264" s="15" t="s">
        <v>473</v>
      </c>
      <c r="Q264" s="15" t="s">
        <v>1660</v>
      </c>
      <c r="R264" s="15" t="s">
        <v>124</v>
      </c>
      <c r="S264" s="15" t="s">
        <v>53</v>
      </c>
      <c r="T264" s="16" t="s">
        <v>538</v>
      </c>
      <c r="U264" s="15" t="s">
        <v>53</v>
      </c>
      <c r="V264" s="15">
        <v>20</v>
      </c>
      <c r="W264" s="15" t="s">
        <v>185</v>
      </c>
      <c r="X264" s="17">
        <f t="shared" ref="X264:X269" si="6">V264</f>
        <v>20</v>
      </c>
      <c r="Y264" s="18">
        <v>256</v>
      </c>
      <c r="Z264" s="18" t="s">
        <v>131</v>
      </c>
      <c r="AA264" s="24">
        <v>24320</v>
      </c>
      <c r="AB264" s="15">
        <v>1</v>
      </c>
      <c r="AC264" s="15" t="s">
        <v>63</v>
      </c>
      <c r="AD264" s="16" t="s">
        <v>1661</v>
      </c>
      <c r="AE264" s="16"/>
      <c r="AF264" s="16" t="str" cm="1">
        <f t="array" ref="AF264">_xlfn.IFS(ISTEXT(#REF!),#REF!,ISTEXT(#REF!),#REF!, TRUE, AG264)</f>
        <v>MIDDLETOWN POWER LLC</v>
      </c>
      <c r="AG264" s="16" t="s">
        <v>1662</v>
      </c>
      <c r="AH264" s="20">
        <v>1</v>
      </c>
      <c r="AI264" s="15" t="s">
        <v>1663</v>
      </c>
      <c r="AJ264" s="18" t="s">
        <v>1664</v>
      </c>
      <c r="AK264" s="16" t="s">
        <v>1665</v>
      </c>
      <c r="AL264" s="15" t="s">
        <v>1666</v>
      </c>
      <c r="AM264" s="20" t="s">
        <v>1667</v>
      </c>
      <c r="AN264" s="18">
        <v>-72.579101039299999</v>
      </c>
      <c r="AO264" s="18">
        <v>41.554808469199997</v>
      </c>
      <c r="AP264" s="21" t="s">
        <v>92</v>
      </c>
    </row>
    <row r="265" spans="1:42" x14ac:dyDescent="0.25">
      <c r="A265" s="15">
        <v>137</v>
      </c>
      <c r="B265" s="15">
        <v>264</v>
      </c>
      <c r="C265" s="23" t="s">
        <v>1654</v>
      </c>
      <c r="D265" s="15" t="s">
        <v>1671</v>
      </c>
      <c r="E265" s="187">
        <v>562</v>
      </c>
      <c r="F265" s="190" t="s">
        <v>1672</v>
      </c>
      <c r="G265" s="16" t="s">
        <v>1673</v>
      </c>
      <c r="H265" s="15" t="s">
        <v>1674</v>
      </c>
      <c r="I265" s="16" t="s">
        <v>1675</v>
      </c>
      <c r="J265" s="16" t="s">
        <v>53</v>
      </c>
      <c r="K265" s="16" t="s">
        <v>81</v>
      </c>
      <c r="L265" s="15" t="s">
        <v>180</v>
      </c>
      <c r="M265" s="16" t="s">
        <v>181</v>
      </c>
      <c r="N265" s="15" t="s">
        <v>1676</v>
      </c>
      <c r="O265" s="15" t="s">
        <v>100</v>
      </c>
      <c r="P265" s="15" t="s">
        <v>110</v>
      </c>
      <c r="Q265" s="15" t="s">
        <v>1677</v>
      </c>
      <c r="R265" s="15" t="s">
        <v>124</v>
      </c>
      <c r="S265" s="15" t="s">
        <v>100</v>
      </c>
      <c r="T265" s="16" t="s">
        <v>1678</v>
      </c>
      <c r="U265" s="15" t="s">
        <v>100</v>
      </c>
      <c r="V265" s="15">
        <v>50</v>
      </c>
      <c r="W265" s="15" t="s">
        <v>185</v>
      </c>
      <c r="X265" s="17">
        <f t="shared" si="6"/>
        <v>50</v>
      </c>
      <c r="Y265" s="18">
        <v>510.9</v>
      </c>
      <c r="Z265" s="18" t="s">
        <v>131</v>
      </c>
      <c r="AA265" s="147">
        <v>2009</v>
      </c>
      <c r="AB265" s="15">
        <v>1</v>
      </c>
      <c r="AC265" s="15" t="s">
        <v>101</v>
      </c>
      <c r="AD265" s="16" t="s">
        <v>1679</v>
      </c>
      <c r="AE265" s="16"/>
      <c r="AF265" s="16" t="str" cm="1">
        <f t="array" ref="AF265">_xlfn.IFS(ISTEXT(#REF!),#REF!,ISTEXT(#REF!),#REF!, TRUE, AG265)</f>
        <v>MIDDLETOWN POWER LLC</v>
      </c>
      <c r="AG265" s="16" t="s">
        <v>1662</v>
      </c>
      <c r="AH265" s="20">
        <v>1</v>
      </c>
      <c r="AI265" s="15" t="s">
        <v>1663</v>
      </c>
      <c r="AJ265" s="18" t="s">
        <v>1664</v>
      </c>
      <c r="AK265" s="16" t="s">
        <v>1665</v>
      </c>
      <c r="AL265" s="15" t="s">
        <v>1666</v>
      </c>
      <c r="AM265" s="20" t="s">
        <v>1667</v>
      </c>
      <c r="AN265" s="18">
        <v>-72.579801039399996</v>
      </c>
      <c r="AO265" s="18">
        <v>41.554708468999998</v>
      </c>
      <c r="AP265" s="21" t="s">
        <v>208</v>
      </c>
    </row>
    <row r="266" spans="1:42" x14ac:dyDescent="0.25">
      <c r="A266" s="15">
        <v>137</v>
      </c>
      <c r="B266" s="15">
        <v>265</v>
      </c>
      <c r="C266" s="23" t="s">
        <v>1654</v>
      </c>
      <c r="D266" s="15" t="s">
        <v>1680</v>
      </c>
      <c r="E266" s="187">
        <v>562</v>
      </c>
      <c r="F266" s="190" t="s">
        <v>1681</v>
      </c>
      <c r="G266" s="16" t="s">
        <v>1682</v>
      </c>
      <c r="H266" s="15" t="s">
        <v>1683</v>
      </c>
      <c r="I266" s="16" t="s">
        <v>1684</v>
      </c>
      <c r="J266" s="16" t="s">
        <v>53</v>
      </c>
      <c r="K266" s="16" t="s">
        <v>81</v>
      </c>
      <c r="L266" s="15" t="s">
        <v>180</v>
      </c>
      <c r="M266" s="16" t="s">
        <v>181</v>
      </c>
      <c r="N266" s="15" t="s">
        <v>1676</v>
      </c>
      <c r="O266" s="15" t="s">
        <v>100</v>
      </c>
      <c r="P266" s="15" t="s">
        <v>110</v>
      </c>
      <c r="Q266" s="15" t="s">
        <v>1677</v>
      </c>
      <c r="R266" s="15" t="s">
        <v>124</v>
      </c>
      <c r="S266" s="15" t="s">
        <v>100</v>
      </c>
      <c r="T266" s="16" t="s">
        <v>1678</v>
      </c>
      <c r="U266" s="15" t="s">
        <v>100</v>
      </c>
      <c r="V266" s="15">
        <v>50</v>
      </c>
      <c r="W266" s="15" t="s">
        <v>185</v>
      </c>
      <c r="X266" s="17">
        <f t="shared" si="6"/>
        <v>50</v>
      </c>
      <c r="Y266" s="18">
        <v>510.9</v>
      </c>
      <c r="Z266" s="18" t="s">
        <v>131</v>
      </c>
      <c r="AA266" s="147">
        <v>2009</v>
      </c>
      <c r="AB266" s="15">
        <v>1</v>
      </c>
      <c r="AC266" s="15" t="s">
        <v>101</v>
      </c>
      <c r="AD266" s="16" t="s">
        <v>1685</v>
      </c>
      <c r="AE266" s="16"/>
      <c r="AF266" s="16" t="str" cm="1">
        <f t="array" ref="AF266">_xlfn.IFS(ISTEXT(#REF!),#REF!,ISTEXT(#REF!),#REF!, TRUE, AG266)</f>
        <v>MIDDLETOWN POWER LLC</v>
      </c>
      <c r="AG266" s="16" t="s">
        <v>1662</v>
      </c>
      <c r="AH266" s="20">
        <v>1</v>
      </c>
      <c r="AI266" s="15" t="s">
        <v>1663</v>
      </c>
      <c r="AJ266" s="18" t="s">
        <v>1664</v>
      </c>
      <c r="AK266" s="16" t="s">
        <v>1665</v>
      </c>
      <c r="AL266" s="15" t="s">
        <v>1666</v>
      </c>
      <c r="AM266" s="20" t="s">
        <v>1667</v>
      </c>
      <c r="AN266" s="18">
        <v>-72.579801039399996</v>
      </c>
      <c r="AO266" s="18">
        <v>41.554708468999998</v>
      </c>
      <c r="AP266" s="21" t="s">
        <v>208</v>
      </c>
    </row>
    <row r="267" spans="1:42" x14ac:dyDescent="0.25">
      <c r="A267" s="15">
        <v>137</v>
      </c>
      <c r="B267" s="15">
        <v>266</v>
      </c>
      <c r="C267" s="23" t="s">
        <v>1654</v>
      </c>
      <c r="D267" s="15" t="s">
        <v>1686</v>
      </c>
      <c r="E267" s="187">
        <v>562</v>
      </c>
      <c r="F267" s="190" t="s">
        <v>1687</v>
      </c>
      <c r="G267" s="16" t="s">
        <v>1688</v>
      </c>
      <c r="H267" s="15" t="s">
        <v>1689</v>
      </c>
      <c r="I267" s="16" t="s">
        <v>1690</v>
      </c>
      <c r="J267" s="16" t="s">
        <v>53</v>
      </c>
      <c r="K267" s="16" t="s">
        <v>81</v>
      </c>
      <c r="L267" s="15" t="s">
        <v>180</v>
      </c>
      <c r="M267" s="16" t="s">
        <v>181</v>
      </c>
      <c r="N267" s="15" t="s">
        <v>1676</v>
      </c>
      <c r="O267" s="15" t="s">
        <v>100</v>
      </c>
      <c r="P267" s="15" t="s">
        <v>110</v>
      </c>
      <c r="Q267" s="15" t="s">
        <v>1677</v>
      </c>
      <c r="R267" s="15" t="s">
        <v>124</v>
      </c>
      <c r="S267" s="15" t="s">
        <v>100</v>
      </c>
      <c r="T267" s="16" t="s">
        <v>1678</v>
      </c>
      <c r="U267" s="15" t="s">
        <v>100</v>
      </c>
      <c r="V267" s="15">
        <v>50</v>
      </c>
      <c r="W267" s="15" t="s">
        <v>185</v>
      </c>
      <c r="X267" s="17">
        <f t="shared" si="6"/>
        <v>50</v>
      </c>
      <c r="Y267" s="18">
        <v>510.9</v>
      </c>
      <c r="Z267" s="18" t="s">
        <v>131</v>
      </c>
      <c r="AA267" s="147">
        <v>2009</v>
      </c>
      <c r="AB267" s="15">
        <v>1</v>
      </c>
      <c r="AC267" s="15" t="s">
        <v>101</v>
      </c>
      <c r="AD267" s="16" t="s">
        <v>1691</v>
      </c>
      <c r="AE267" s="16"/>
      <c r="AF267" s="16" t="str" cm="1">
        <f t="array" ref="AF267">_xlfn.IFS(ISTEXT(#REF!),#REF!,ISTEXT(#REF!),#REF!, TRUE, AG267)</f>
        <v>MIDDLETOWN POWER LLC</v>
      </c>
      <c r="AG267" s="16" t="s">
        <v>1662</v>
      </c>
      <c r="AH267" s="20">
        <v>1</v>
      </c>
      <c r="AI267" s="15" t="s">
        <v>1663</v>
      </c>
      <c r="AJ267" s="18" t="s">
        <v>1664</v>
      </c>
      <c r="AK267" s="16" t="s">
        <v>1665</v>
      </c>
      <c r="AL267" s="15" t="s">
        <v>1666</v>
      </c>
      <c r="AM267" s="20" t="s">
        <v>1667</v>
      </c>
      <c r="AN267" s="18">
        <v>-72.579801039399996</v>
      </c>
      <c r="AO267" s="18">
        <v>41.554708468999998</v>
      </c>
      <c r="AP267" s="21" t="s">
        <v>208</v>
      </c>
    </row>
    <row r="268" spans="1:42" x14ac:dyDescent="0.25">
      <c r="A268" s="15">
        <v>137</v>
      </c>
      <c r="B268" s="15">
        <v>267</v>
      </c>
      <c r="C268" s="23" t="s">
        <v>1654</v>
      </c>
      <c r="D268" s="15" t="s">
        <v>1692</v>
      </c>
      <c r="E268" s="187">
        <v>562</v>
      </c>
      <c r="F268" s="190" t="s">
        <v>1693</v>
      </c>
      <c r="G268" s="16" t="s">
        <v>1694</v>
      </c>
      <c r="H268" s="15" t="s">
        <v>1695</v>
      </c>
      <c r="I268" s="16" t="s">
        <v>1696</v>
      </c>
      <c r="J268" s="16" t="s">
        <v>53</v>
      </c>
      <c r="K268" s="16" t="s">
        <v>81</v>
      </c>
      <c r="L268" s="15" t="s">
        <v>180</v>
      </c>
      <c r="M268" s="16" t="s">
        <v>181</v>
      </c>
      <c r="N268" s="15" t="s">
        <v>1676</v>
      </c>
      <c r="O268" s="15" t="s">
        <v>100</v>
      </c>
      <c r="P268" s="15" t="s">
        <v>110</v>
      </c>
      <c r="Q268" s="15" t="s">
        <v>1677</v>
      </c>
      <c r="R268" s="15" t="s">
        <v>124</v>
      </c>
      <c r="S268" s="15" t="s">
        <v>100</v>
      </c>
      <c r="T268" s="16" t="s">
        <v>1678</v>
      </c>
      <c r="U268" s="15" t="s">
        <v>100</v>
      </c>
      <c r="V268" s="15">
        <v>50</v>
      </c>
      <c r="W268" s="15" t="s">
        <v>185</v>
      </c>
      <c r="X268" s="17">
        <f t="shared" si="6"/>
        <v>50</v>
      </c>
      <c r="Y268" s="18">
        <v>510.9</v>
      </c>
      <c r="Z268" s="18" t="s">
        <v>131</v>
      </c>
      <c r="AA268" s="147">
        <v>2009</v>
      </c>
      <c r="AB268" s="15">
        <v>1</v>
      </c>
      <c r="AC268" s="15" t="s">
        <v>101</v>
      </c>
      <c r="AD268" s="16" t="s">
        <v>1697</v>
      </c>
      <c r="AE268" s="16"/>
      <c r="AF268" s="16" t="str" cm="1">
        <f t="array" ref="AF268">_xlfn.IFS(ISTEXT(#REF!),#REF!,ISTEXT(#REF!),#REF!, TRUE, AG268)</f>
        <v>MIDDLETOWN POWER LLC</v>
      </c>
      <c r="AG268" s="16" t="s">
        <v>1662</v>
      </c>
      <c r="AH268" s="20">
        <v>1</v>
      </c>
      <c r="AI268" s="15" t="s">
        <v>1663</v>
      </c>
      <c r="AJ268" s="18" t="s">
        <v>1664</v>
      </c>
      <c r="AK268" s="16" t="s">
        <v>1665</v>
      </c>
      <c r="AL268" s="15" t="s">
        <v>1666</v>
      </c>
      <c r="AM268" s="20" t="s">
        <v>1667</v>
      </c>
      <c r="AN268" s="18">
        <v>-72.579801039399996</v>
      </c>
      <c r="AO268" s="18">
        <v>41.554708468999998</v>
      </c>
      <c r="AP268" s="21" t="s">
        <v>208</v>
      </c>
    </row>
    <row r="269" spans="1:42" x14ac:dyDescent="0.25">
      <c r="A269" s="15">
        <v>138</v>
      </c>
      <c r="B269" s="15">
        <v>268</v>
      </c>
      <c r="C269" s="23" t="s">
        <v>1698</v>
      </c>
      <c r="D269" s="15" t="s">
        <v>1699</v>
      </c>
      <c r="E269" s="187"/>
      <c r="F269" s="180"/>
      <c r="G269" s="16" t="s">
        <v>1700</v>
      </c>
      <c r="H269" s="15" t="s">
        <v>1701</v>
      </c>
      <c r="I269" s="16" t="s">
        <v>486</v>
      </c>
      <c r="J269" s="16" t="s">
        <v>53</v>
      </c>
      <c r="K269" s="16" t="s">
        <v>151</v>
      </c>
      <c r="L269" s="15">
        <v>20200203</v>
      </c>
      <c r="M269" s="16" t="s">
        <v>369</v>
      </c>
      <c r="N269" s="15" t="s">
        <v>109</v>
      </c>
      <c r="O269" s="15" t="s">
        <v>53</v>
      </c>
      <c r="P269" s="15" t="s">
        <v>110</v>
      </c>
      <c r="Q269" s="15" t="s">
        <v>1702</v>
      </c>
      <c r="R269" s="15" t="s">
        <v>59</v>
      </c>
      <c r="S269" s="15"/>
      <c r="T269" s="16" t="s">
        <v>1703</v>
      </c>
      <c r="U269" s="15" t="s">
        <v>53</v>
      </c>
      <c r="V269" s="15">
        <v>39.86</v>
      </c>
      <c r="W269" s="15" t="s">
        <v>185</v>
      </c>
      <c r="X269" s="17">
        <f t="shared" si="6"/>
        <v>39.86</v>
      </c>
      <c r="Y269" s="18">
        <v>36</v>
      </c>
      <c r="Z269" s="18" t="s">
        <v>185</v>
      </c>
      <c r="AA269" s="19"/>
      <c r="AB269" s="15">
        <v>1</v>
      </c>
      <c r="AC269" s="15" t="s">
        <v>112</v>
      </c>
      <c r="AD269" s="16" t="s">
        <v>59</v>
      </c>
      <c r="AE269" s="16"/>
      <c r="AF269" s="16" t="str" cm="1">
        <f t="array" ref="AF269">_xlfn.IFS(ISTEXT(#REF!),#REF!,ISTEXT(#REF!),#REF!, TRUE, AG269)</f>
        <v>MID-SET COGENERATION COMPANY</v>
      </c>
      <c r="AG269" s="16" t="s">
        <v>1704</v>
      </c>
      <c r="AH269" s="20">
        <v>9</v>
      </c>
      <c r="AI269" s="15" t="s">
        <v>67</v>
      </c>
      <c r="AJ269" s="18" t="s">
        <v>219</v>
      </c>
      <c r="AK269" s="16" t="s">
        <v>1705</v>
      </c>
      <c r="AL269" s="15" t="s">
        <v>1706</v>
      </c>
      <c r="AM269" s="20" t="s">
        <v>1707</v>
      </c>
      <c r="AN269" s="18">
        <v>-119.57086101100001</v>
      </c>
      <c r="AO269" s="18">
        <v>35.194093067899999</v>
      </c>
      <c r="AP269" s="21" t="s">
        <v>119</v>
      </c>
    </row>
    <row r="270" spans="1:42" x14ac:dyDescent="0.25">
      <c r="A270" s="15">
        <v>139</v>
      </c>
      <c r="B270" s="15">
        <v>269</v>
      </c>
      <c r="C270" s="23" t="s">
        <v>1708</v>
      </c>
      <c r="D270" s="15" t="s">
        <v>1709</v>
      </c>
      <c r="E270" s="187">
        <v>52169</v>
      </c>
      <c r="F270" s="180"/>
      <c r="G270" s="16" t="s">
        <v>50</v>
      </c>
      <c r="H270" s="15" t="s">
        <v>1710</v>
      </c>
      <c r="I270" s="16" t="s">
        <v>50</v>
      </c>
      <c r="J270" s="16" t="s">
        <v>53</v>
      </c>
      <c r="K270" s="16" t="s">
        <v>81</v>
      </c>
      <c r="L270" s="15">
        <v>20300203</v>
      </c>
      <c r="M270" s="16" t="s">
        <v>1546</v>
      </c>
      <c r="N270" s="15" t="s">
        <v>109</v>
      </c>
      <c r="O270" s="15" t="s">
        <v>53</v>
      </c>
      <c r="P270" s="15" t="s">
        <v>59</v>
      </c>
      <c r="Q270" s="15" t="s">
        <v>59</v>
      </c>
      <c r="R270" s="15" t="s">
        <v>59</v>
      </c>
      <c r="S270" s="15"/>
      <c r="T270" s="16" t="s">
        <v>59</v>
      </c>
      <c r="U270" s="15"/>
      <c r="V270" s="15"/>
      <c r="W270" s="15" t="s">
        <v>1402</v>
      </c>
      <c r="X270" s="17"/>
      <c r="Y270" s="18"/>
      <c r="Z270" s="18"/>
      <c r="AA270" s="19"/>
      <c r="AB270" s="19">
        <v>1</v>
      </c>
      <c r="AC270" s="15" t="s">
        <v>112</v>
      </c>
      <c r="AD270" s="16" t="s">
        <v>59</v>
      </c>
      <c r="AE270" s="16"/>
      <c r="AF270" s="16" t="str" cm="1">
        <f t="array" ref="AF270">_xlfn.IFS(ISTEXT(#REF!),#REF!,ISTEXT(#REF!),#REF!, TRUE, AG270)</f>
        <v>MIDSUN PARTNERS L.P. COGENERAT</v>
      </c>
      <c r="AG270" s="16" t="s">
        <v>1711</v>
      </c>
      <c r="AH270" s="20">
        <v>9</v>
      </c>
      <c r="AI270" s="15" t="s">
        <v>67</v>
      </c>
      <c r="AJ270" s="18" t="s">
        <v>219</v>
      </c>
      <c r="AK270" s="16" t="s">
        <v>1712</v>
      </c>
      <c r="AL270" s="15" t="s">
        <v>1706</v>
      </c>
      <c r="AM270" s="20" t="s">
        <v>1713</v>
      </c>
      <c r="AN270" s="18">
        <v>-119.629976445</v>
      </c>
      <c r="AO270" s="18">
        <v>35.227318460100001</v>
      </c>
      <c r="AP270" s="21" t="s">
        <v>119</v>
      </c>
    </row>
    <row r="271" spans="1:42" x14ac:dyDescent="0.25">
      <c r="A271" s="15">
        <v>143</v>
      </c>
      <c r="B271" s="15">
        <v>270</v>
      </c>
      <c r="C271" s="23" t="s">
        <v>1714</v>
      </c>
      <c r="D271" s="15" t="s">
        <v>1715</v>
      </c>
      <c r="E271" s="187"/>
      <c r="F271" s="180"/>
      <c r="G271" s="16" t="s">
        <v>1716</v>
      </c>
      <c r="H271" s="15" t="s">
        <v>1717</v>
      </c>
      <c r="I271" s="16" t="s">
        <v>59</v>
      </c>
      <c r="J271" s="16" t="s">
        <v>53</v>
      </c>
      <c r="K271" s="16" t="s">
        <v>107</v>
      </c>
      <c r="L271" s="15">
        <v>20200201</v>
      </c>
      <c r="M271" s="16" t="s">
        <v>108</v>
      </c>
      <c r="N271" s="15" t="s">
        <v>109</v>
      </c>
      <c r="O271" s="15" t="s">
        <v>53</v>
      </c>
      <c r="P271" s="15" t="s">
        <v>57</v>
      </c>
      <c r="Q271" s="15" t="s">
        <v>1718</v>
      </c>
      <c r="R271" s="15" t="s">
        <v>59</v>
      </c>
      <c r="S271" s="15"/>
      <c r="T271" s="16" t="s">
        <v>59</v>
      </c>
      <c r="U271" s="15"/>
      <c r="V271" s="15">
        <v>9700</v>
      </c>
      <c r="W271" s="15" t="s">
        <v>62</v>
      </c>
      <c r="X271" s="17">
        <f>V271*0.0007457</f>
        <v>7.2332899999999993</v>
      </c>
      <c r="Y271" s="18">
        <v>70.8</v>
      </c>
      <c r="Z271" s="18" t="s">
        <v>131</v>
      </c>
      <c r="AA271" s="147">
        <v>1998</v>
      </c>
      <c r="AB271" s="15">
        <v>1</v>
      </c>
      <c r="AC271" s="15" t="s">
        <v>63</v>
      </c>
      <c r="AD271" s="16" t="s">
        <v>1719</v>
      </c>
      <c r="AE271" s="16" t="s">
        <v>499</v>
      </c>
      <c r="AF271" s="16" t="str" cm="1">
        <f t="array" ref="AF271">_xlfn.IFS(ISTEXT(#REF!),#REF!,ISTEXT(#REF!),#REF!, TRUE, AG271)</f>
        <v>Natural Gas Pipeline Co of America</v>
      </c>
      <c r="AG271" s="16" t="s">
        <v>1720</v>
      </c>
      <c r="AH271" s="20">
        <v>5</v>
      </c>
      <c r="AI271" s="15" t="s">
        <v>134</v>
      </c>
      <c r="AJ271" s="18" t="s">
        <v>1721</v>
      </c>
      <c r="AK271" s="16" t="s">
        <v>1722</v>
      </c>
      <c r="AL271" s="15" t="s">
        <v>1723</v>
      </c>
      <c r="AM271" s="20" t="s">
        <v>1724</v>
      </c>
      <c r="AN271" s="18">
        <v>-90.168619497999998</v>
      </c>
      <c r="AO271" s="18">
        <v>41.3911366699</v>
      </c>
      <c r="AP271" s="21" t="s">
        <v>119</v>
      </c>
    </row>
    <row r="272" spans="1:42" x14ac:dyDescent="0.25">
      <c r="A272" s="15">
        <v>145</v>
      </c>
      <c r="B272" s="15">
        <v>271</v>
      </c>
      <c r="C272" s="23" t="s">
        <v>1725</v>
      </c>
      <c r="D272" s="15" t="s">
        <v>1726</v>
      </c>
      <c r="E272" s="187">
        <v>6064</v>
      </c>
      <c r="F272" s="190" t="s">
        <v>618</v>
      </c>
      <c r="G272" s="16" t="s">
        <v>1727</v>
      </c>
      <c r="H272" s="15" t="s">
        <v>1728</v>
      </c>
      <c r="I272" s="16" t="s">
        <v>1729</v>
      </c>
      <c r="J272" s="16" t="s">
        <v>53</v>
      </c>
      <c r="K272" s="16" t="s">
        <v>81</v>
      </c>
      <c r="L272" s="15" t="s">
        <v>180</v>
      </c>
      <c r="M272" s="16" t="s">
        <v>181</v>
      </c>
      <c r="N272" s="15" t="s">
        <v>182</v>
      </c>
      <c r="O272" s="15" t="s">
        <v>100</v>
      </c>
      <c r="P272" s="15" t="s">
        <v>110</v>
      </c>
      <c r="Q272" s="15" t="s">
        <v>59</v>
      </c>
      <c r="R272" s="15" t="s">
        <v>124</v>
      </c>
      <c r="S272" s="15"/>
      <c r="T272" s="16" t="s">
        <v>59</v>
      </c>
      <c r="U272" s="15"/>
      <c r="V272" s="15">
        <v>955</v>
      </c>
      <c r="W272" s="15" t="s">
        <v>84</v>
      </c>
      <c r="X272" s="17">
        <f>V272*Sheet1!$B$4*Sheet1!$B$3</f>
        <v>97.958647499999984</v>
      </c>
      <c r="Y272" s="18"/>
      <c r="Z272" s="18"/>
      <c r="AA272" s="19"/>
      <c r="AB272" s="15">
        <v>1</v>
      </c>
      <c r="AC272" s="15" t="s">
        <v>101</v>
      </c>
      <c r="AD272" s="16" t="s">
        <v>59</v>
      </c>
      <c r="AE272" s="16"/>
      <c r="AF272" s="16" t="str" cm="1">
        <f t="array" ref="AF272">_xlfn.IFS(ISTEXT(#REF!),#REF!,ISTEXT(#REF!),#REF!, TRUE, AG272)</f>
        <v>Kansas City BPU - Nearman</v>
      </c>
      <c r="AG272" s="16" t="s">
        <v>1730</v>
      </c>
      <c r="AH272" s="20">
        <v>7</v>
      </c>
      <c r="AI272" s="15" t="s">
        <v>1731</v>
      </c>
      <c r="AJ272" s="18" t="s">
        <v>1732</v>
      </c>
      <c r="AK272" s="16" t="s">
        <v>1733</v>
      </c>
      <c r="AL272" s="15" t="s">
        <v>1170</v>
      </c>
      <c r="AM272" s="20" t="s">
        <v>1734</v>
      </c>
      <c r="AN272" s="18">
        <v>-94.692551157799997</v>
      </c>
      <c r="AO272" s="18">
        <v>39.170429893399998</v>
      </c>
      <c r="AP272" s="21" t="s">
        <v>193</v>
      </c>
    </row>
    <row r="273" spans="1:42" x14ac:dyDescent="0.25">
      <c r="A273" s="15">
        <v>148</v>
      </c>
      <c r="B273" s="15">
        <v>272</v>
      </c>
      <c r="C273" s="23" t="s">
        <v>1735</v>
      </c>
      <c r="D273" s="15" t="s">
        <v>1736</v>
      </c>
      <c r="E273" s="187">
        <v>6156</v>
      </c>
      <c r="F273" s="190" t="s">
        <v>1737</v>
      </c>
      <c r="G273" s="16" t="s">
        <v>1738</v>
      </c>
      <c r="H273" s="15" t="s">
        <v>1739</v>
      </c>
      <c r="I273" s="16"/>
      <c r="J273" s="16" t="s">
        <v>53</v>
      </c>
      <c r="K273" s="16" t="s">
        <v>81</v>
      </c>
      <c r="L273" s="15" t="s">
        <v>180</v>
      </c>
      <c r="M273" s="16" t="s">
        <v>181</v>
      </c>
      <c r="N273" s="15" t="s">
        <v>182</v>
      </c>
      <c r="O273" s="15" t="s">
        <v>100</v>
      </c>
      <c r="P273" s="15" t="s">
        <v>110</v>
      </c>
      <c r="Q273" s="15" t="s">
        <v>1677</v>
      </c>
      <c r="R273" s="15" t="s">
        <v>59</v>
      </c>
      <c r="S273" s="15"/>
      <c r="T273" s="16" t="s">
        <v>1740</v>
      </c>
      <c r="U273" s="15" t="s">
        <v>100</v>
      </c>
      <c r="V273" s="15">
        <v>50</v>
      </c>
      <c r="W273" s="15" t="s">
        <v>185</v>
      </c>
      <c r="X273" s="17">
        <f>V273</f>
        <v>50</v>
      </c>
      <c r="Y273" s="18">
        <v>484</v>
      </c>
      <c r="Z273" s="18" t="s">
        <v>131</v>
      </c>
      <c r="AA273" s="24">
        <v>41061</v>
      </c>
      <c r="AB273" s="15">
        <v>1</v>
      </c>
      <c r="AC273" s="15" t="s">
        <v>101</v>
      </c>
      <c r="AD273" s="16" t="s">
        <v>1741</v>
      </c>
      <c r="AE273" s="16" t="s">
        <v>1742</v>
      </c>
      <c r="AF273" s="16" t="str" cm="1">
        <f t="array" ref="AF273">_xlfn.IFS(ISTEXT(#REF!),#REF!,ISTEXT(#REF!),#REF!, TRUE, AG273)</f>
        <v>PSEG FOSSIL LLC/ POWER CT LLC</v>
      </c>
      <c r="AG273" s="16" t="s">
        <v>1743</v>
      </c>
      <c r="AH273" s="20">
        <v>1</v>
      </c>
      <c r="AI273" s="15" t="s">
        <v>1663</v>
      </c>
      <c r="AJ273" s="18" t="s">
        <v>1744</v>
      </c>
      <c r="AK273" s="16" t="s">
        <v>1745</v>
      </c>
      <c r="AL273" s="15" t="s">
        <v>1746</v>
      </c>
      <c r="AM273" s="20" t="s">
        <v>1747</v>
      </c>
      <c r="AN273" s="18">
        <v>-72.903701127999994</v>
      </c>
      <c r="AO273" s="18">
        <v>41.283908405600002</v>
      </c>
      <c r="AP273" s="21" t="s">
        <v>193</v>
      </c>
    </row>
    <row r="274" spans="1:42" x14ac:dyDescent="0.25">
      <c r="A274" s="15">
        <v>148</v>
      </c>
      <c r="B274" s="15">
        <v>273</v>
      </c>
      <c r="C274" s="23" t="s">
        <v>1735</v>
      </c>
      <c r="D274" s="15" t="s">
        <v>1748</v>
      </c>
      <c r="E274" s="187">
        <v>6156</v>
      </c>
      <c r="F274" s="190" t="s">
        <v>1749</v>
      </c>
      <c r="G274" s="16" t="s">
        <v>1750</v>
      </c>
      <c r="H274" s="15" t="s">
        <v>1751</v>
      </c>
      <c r="I274" s="16"/>
      <c r="J274" s="16" t="s">
        <v>53</v>
      </c>
      <c r="K274" s="16" t="s">
        <v>81</v>
      </c>
      <c r="L274" s="15" t="s">
        <v>180</v>
      </c>
      <c r="M274" s="16" t="s">
        <v>181</v>
      </c>
      <c r="N274" s="15" t="s">
        <v>182</v>
      </c>
      <c r="O274" s="15" t="s">
        <v>100</v>
      </c>
      <c r="P274" s="15" t="s">
        <v>110</v>
      </c>
      <c r="Q274" s="15" t="s">
        <v>1677</v>
      </c>
      <c r="R274" s="15" t="s">
        <v>59</v>
      </c>
      <c r="S274" s="15"/>
      <c r="T274" s="16" t="s">
        <v>1740</v>
      </c>
      <c r="U274" s="15" t="s">
        <v>100</v>
      </c>
      <c r="V274" s="15">
        <v>50</v>
      </c>
      <c r="W274" s="15" t="s">
        <v>185</v>
      </c>
      <c r="X274" s="17">
        <f>V274</f>
        <v>50</v>
      </c>
      <c r="Y274" s="18">
        <v>484</v>
      </c>
      <c r="Z274" s="18" t="s">
        <v>131</v>
      </c>
      <c r="AA274" s="24">
        <v>41061</v>
      </c>
      <c r="AB274" s="15">
        <v>1</v>
      </c>
      <c r="AC274" s="15" t="s">
        <v>101</v>
      </c>
      <c r="AD274" s="16" t="s">
        <v>1741</v>
      </c>
      <c r="AE274" s="16" t="s">
        <v>1742</v>
      </c>
      <c r="AF274" s="16" t="str" cm="1">
        <f t="array" ref="AF274">_xlfn.IFS(ISTEXT(#REF!),#REF!,ISTEXT(#REF!),#REF!, TRUE, AG274)</f>
        <v>PSEG FOSSIL LLC/ POWER CT LLC</v>
      </c>
      <c r="AG274" s="16" t="s">
        <v>1743</v>
      </c>
      <c r="AH274" s="20">
        <v>1</v>
      </c>
      <c r="AI274" s="15" t="s">
        <v>1663</v>
      </c>
      <c r="AJ274" s="18" t="s">
        <v>1744</v>
      </c>
      <c r="AK274" s="16" t="s">
        <v>1745</v>
      </c>
      <c r="AL274" s="15" t="s">
        <v>1746</v>
      </c>
      <c r="AM274" s="20" t="s">
        <v>1747</v>
      </c>
      <c r="AN274" s="18">
        <v>-72.903701127999994</v>
      </c>
      <c r="AO274" s="18">
        <v>41.283908405600002</v>
      </c>
      <c r="AP274" s="21" t="s">
        <v>193</v>
      </c>
    </row>
    <row r="275" spans="1:42" x14ac:dyDescent="0.25">
      <c r="A275" s="15">
        <v>148</v>
      </c>
      <c r="B275" s="15">
        <v>274</v>
      </c>
      <c r="C275" s="23" t="s">
        <v>1735</v>
      </c>
      <c r="D275" s="15" t="s">
        <v>1752</v>
      </c>
      <c r="E275" s="187">
        <v>6156</v>
      </c>
      <c r="F275" s="190" t="s">
        <v>1753</v>
      </c>
      <c r="G275" s="16" t="s">
        <v>1754</v>
      </c>
      <c r="H275" s="15" t="s">
        <v>1755</v>
      </c>
      <c r="I275" s="16" t="s">
        <v>1756</v>
      </c>
      <c r="J275" s="16" t="s">
        <v>53</v>
      </c>
      <c r="K275" s="16" t="s">
        <v>81</v>
      </c>
      <c r="L275" s="15" t="s">
        <v>180</v>
      </c>
      <c r="M275" s="16" t="s">
        <v>181</v>
      </c>
      <c r="N275" s="15" t="s">
        <v>182</v>
      </c>
      <c r="O275" s="15" t="s">
        <v>100</v>
      </c>
      <c r="P275" s="15" t="s">
        <v>110</v>
      </c>
      <c r="Q275" s="15" t="s">
        <v>1677</v>
      </c>
      <c r="R275" s="15" t="s">
        <v>59</v>
      </c>
      <c r="S275" s="15"/>
      <c r="T275" s="16" t="s">
        <v>1740</v>
      </c>
      <c r="U275" s="15" t="s">
        <v>100</v>
      </c>
      <c r="V275" s="15">
        <v>50</v>
      </c>
      <c r="W275" s="15" t="s">
        <v>185</v>
      </c>
      <c r="X275" s="17">
        <f>V275</f>
        <v>50</v>
      </c>
      <c r="Y275" s="18">
        <v>484</v>
      </c>
      <c r="Z275" s="18" t="s">
        <v>131</v>
      </c>
      <c r="AA275" s="24">
        <v>41061</v>
      </c>
      <c r="AB275" s="15">
        <v>1</v>
      </c>
      <c r="AC275" s="15" t="s">
        <v>101</v>
      </c>
      <c r="AD275" s="16" t="s">
        <v>1741</v>
      </c>
      <c r="AE275" s="16" t="s">
        <v>1742</v>
      </c>
      <c r="AF275" s="16" t="str" cm="1">
        <f t="array" ref="AF275">_xlfn.IFS(ISTEXT(#REF!),#REF!,ISTEXT(#REF!),#REF!, TRUE, AG275)</f>
        <v>PSEG FOSSIL LLC/ POWER CT LLC</v>
      </c>
      <c r="AG275" s="16" t="s">
        <v>1743</v>
      </c>
      <c r="AH275" s="20">
        <v>1</v>
      </c>
      <c r="AI275" s="15" t="s">
        <v>1663</v>
      </c>
      <c r="AJ275" s="18" t="s">
        <v>1744</v>
      </c>
      <c r="AK275" s="16" t="s">
        <v>1745</v>
      </c>
      <c r="AL275" s="15" t="s">
        <v>1746</v>
      </c>
      <c r="AM275" s="20" t="s">
        <v>1747</v>
      </c>
      <c r="AN275" s="18">
        <v>-72.903701127999994</v>
      </c>
      <c r="AO275" s="18">
        <v>41.283908405600002</v>
      </c>
      <c r="AP275" s="21" t="s">
        <v>193</v>
      </c>
    </row>
    <row r="276" spans="1:42" x14ac:dyDescent="0.25">
      <c r="A276" s="15">
        <v>148</v>
      </c>
      <c r="B276" s="15">
        <v>275</v>
      </c>
      <c r="C276" s="23" t="s">
        <v>1735</v>
      </c>
      <c r="D276" s="15" t="s">
        <v>1757</v>
      </c>
      <c r="E276" s="187">
        <v>6156</v>
      </c>
      <c r="F276" s="180"/>
      <c r="G276" s="16" t="s">
        <v>1758</v>
      </c>
      <c r="H276" s="15" t="s">
        <v>1759</v>
      </c>
      <c r="I276" s="16" t="s">
        <v>1760</v>
      </c>
      <c r="J276" s="16" t="s">
        <v>100</v>
      </c>
      <c r="K276" s="16" t="s">
        <v>81</v>
      </c>
      <c r="L276" s="15">
        <v>20300102</v>
      </c>
      <c r="M276" s="16" t="s">
        <v>1761</v>
      </c>
      <c r="N276" s="15" t="s">
        <v>83</v>
      </c>
      <c r="O276" s="15" t="s">
        <v>53</v>
      </c>
      <c r="P276" s="15" t="s">
        <v>57</v>
      </c>
      <c r="Q276" s="15" t="s">
        <v>1762</v>
      </c>
      <c r="R276" s="15" t="s">
        <v>59</v>
      </c>
      <c r="S276" s="15"/>
      <c r="T276" s="16" t="s">
        <v>59</v>
      </c>
      <c r="U276" s="15"/>
      <c r="V276" s="15">
        <v>5.48</v>
      </c>
      <c r="W276" s="15" t="s">
        <v>84</v>
      </c>
      <c r="X276" s="17">
        <f>V276*Sheet1!$B$4*Sheet1!$B$3</f>
        <v>0.56210826000000003</v>
      </c>
      <c r="Y276" s="18">
        <v>6</v>
      </c>
      <c r="Z276" s="18" t="s">
        <v>131</v>
      </c>
      <c r="AA276" s="24">
        <v>27546</v>
      </c>
      <c r="AB276" s="15">
        <v>1</v>
      </c>
      <c r="AC276" s="15" t="s">
        <v>63</v>
      </c>
      <c r="AD276" s="16" t="s">
        <v>59</v>
      </c>
      <c r="AE276" s="16"/>
      <c r="AF276" s="16" t="str" cm="1">
        <f t="array" ref="AF276">_xlfn.IFS(ISTEXT(#REF!),#REF!,ISTEXT(#REF!),#REF!, TRUE, AG276)</f>
        <v>PSEG FOSSIL LLC/ POWER CT LLC</v>
      </c>
      <c r="AG276" s="16" t="s">
        <v>1743</v>
      </c>
      <c r="AH276" s="20">
        <v>1</v>
      </c>
      <c r="AI276" s="15" t="s">
        <v>1663</v>
      </c>
      <c r="AJ276" s="18" t="s">
        <v>1744</v>
      </c>
      <c r="AK276" s="16" t="s">
        <v>1745</v>
      </c>
      <c r="AL276" s="15" t="s">
        <v>1746</v>
      </c>
      <c r="AM276" s="20" t="s">
        <v>1747</v>
      </c>
      <c r="AN276" s="18">
        <v>-72.903947660300005</v>
      </c>
      <c r="AO276" s="18">
        <v>41.289563112499998</v>
      </c>
      <c r="AP276" s="21" t="s">
        <v>173</v>
      </c>
    </row>
    <row r="277" spans="1:42" x14ac:dyDescent="0.25">
      <c r="A277" s="15">
        <v>149</v>
      </c>
      <c r="B277" s="15">
        <v>276</v>
      </c>
      <c r="C277" s="23" t="s">
        <v>1763</v>
      </c>
      <c r="D277" s="15" t="s">
        <v>1764</v>
      </c>
      <c r="E277" s="187"/>
      <c r="F277" s="180"/>
      <c r="G277" s="16" t="s">
        <v>1765</v>
      </c>
      <c r="H277" s="15" t="s">
        <v>1766</v>
      </c>
      <c r="I277" s="16" t="s">
        <v>59</v>
      </c>
      <c r="J277" s="16" t="s">
        <v>53</v>
      </c>
      <c r="K277" s="16" t="s">
        <v>151</v>
      </c>
      <c r="L277" s="15">
        <v>20300202</v>
      </c>
      <c r="M277" s="16" t="s">
        <v>556</v>
      </c>
      <c r="N277" s="15" t="s">
        <v>109</v>
      </c>
      <c r="O277" s="15" t="s">
        <v>53</v>
      </c>
      <c r="P277" s="15" t="s">
        <v>110</v>
      </c>
      <c r="Q277" s="15" t="s">
        <v>1767</v>
      </c>
      <c r="R277" s="15" t="s">
        <v>59</v>
      </c>
      <c r="S277" s="15"/>
      <c r="T277" s="16" t="s">
        <v>1768</v>
      </c>
      <c r="U277" s="15" t="s">
        <v>53</v>
      </c>
      <c r="V277" s="15">
        <v>466</v>
      </c>
      <c r="W277" s="15" t="s">
        <v>84</v>
      </c>
      <c r="X277" s="17">
        <f>V277*Sheet1!$B$4*Sheet1!$B$3</f>
        <v>47.799716999999994</v>
      </c>
      <c r="Y277" s="18"/>
      <c r="Z277" s="18"/>
      <c r="AA277" s="19"/>
      <c r="AB277" s="15">
        <v>1</v>
      </c>
      <c r="AC277" s="15" t="s">
        <v>112</v>
      </c>
      <c r="AD277" s="16" t="s">
        <v>59</v>
      </c>
      <c r="AE277" s="16"/>
      <c r="AF277" s="16" t="str" cm="1">
        <f t="array" ref="AF277">_xlfn.IFS(ISTEXT(#REF!),#REF!,ISTEXT(#REF!),#REF!, TRUE, AG277)</f>
        <v>NEW- INDY ONTARIO, LLC</v>
      </c>
      <c r="AG277" s="16" t="s">
        <v>1769</v>
      </c>
      <c r="AH277" s="20">
        <v>9</v>
      </c>
      <c r="AI277" s="15" t="s">
        <v>67</v>
      </c>
      <c r="AJ277" s="18" t="s">
        <v>1770</v>
      </c>
      <c r="AK277" s="16" t="s">
        <v>1771</v>
      </c>
      <c r="AL277" s="15" t="s">
        <v>1772</v>
      </c>
      <c r="AM277" s="20" t="s">
        <v>1773</v>
      </c>
      <c r="AN277" s="18">
        <v>-117.54001206700001</v>
      </c>
      <c r="AO277" s="18">
        <v>34.045504894700002</v>
      </c>
      <c r="AP277" s="21" t="s">
        <v>119</v>
      </c>
    </row>
    <row r="278" spans="1:42" x14ac:dyDescent="0.25">
      <c r="A278" s="15">
        <v>151</v>
      </c>
      <c r="B278" s="15">
        <v>277</v>
      </c>
      <c r="C278" s="23">
        <v>5521211</v>
      </c>
      <c r="D278" s="15" t="s">
        <v>1774</v>
      </c>
      <c r="E278" s="187">
        <v>1403</v>
      </c>
      <c r="F278" s="180" t="s">
        <v>1260</v>
      </c>
      <c r="G278" s="16" t="s">
        <v>1775</v>
      </c>
      <c r="H278" s="15" t="s">
        <v>1776</v>
      </c>
      <c r="I278" s="16" t="s">
        <v>1775</v>
      </c>
      <c r="J278" s="16" t="s">
        <v>53</v>
      </c>
      <c r="K278" s="16" t="s">
        <v>81</v>
      </c>
      <c r="L278" s="15">
        <v>20100209</v>
      </c>
      <c r="M278" s="16" t="s">
        <v>1777</v>
      </c>
      <c r="N278" s="15" t="s">
        <v>109</v>
      </c>
      <c r="O278" s="15" t="s">
        <v>53</v>
      </c>
      <c r="P278" s="15" t="s">
        <v>59</v>
      </c>
      <c r="Q278" s="15" t="s">
        <v>59</v>
      </c>
      <c r="R278" s="15" t="s">
        <v>205</v>
      </c>
      <c r="S278" s="26" t="s">
        <v>100</v>
      </c>
      <c r="T278" s="16" t="s">
        <v>416</v>
      </c>
      <c r="U278" s="15" t="s">
        <v>100</v>
      </c>
      <c r="V278" s="15"/>
      <c r="W278" s="15" t="s">
        <v>1402</v>
      </c>
      <c r="X278" s="184">
        <v>168</v>
      </c>
      <c r="Y278" s="18"/>
      <c r="Z278" s="18"/>
      <c r="AA278" s="19"/>
      <c r="AB278" s="15">
        <v>1</v>
      </c>
      <c r="AC278" s="15" t="s">
        <v>101</v>
      </c>
      <c r="AD278" s="16" t="s">
        <v>1778</v>
      </c>
      <c r="AE278" s="16"/>
      <c r="AF278" s="16" t="str" cm="1">
        <f t="array" ref="AF278">_xlfn.IFS(ISTEXT(#REF!),#REF!,ISTEXT(#REF!),#REF!, TRUE, AG278)</f>
        <v>Entergy Louisiana LLC - Ninemile Point Plant</v>
      </c>
      <c r="AG278" s="16" t="s">
        <v>1779</v>
      </c>
      <c r="AH278" s="20">
        <v>6</v>
      </c>
      <c r="AI278" s="15" t="s">
        <v>524</v>
      </c>
      <c r="AJ278" s="18" t="s">
        <v>1780</v>
      </c>
      <c r="AK278" s="16" t="s">
        <v>1781</v>
      </c>
      <c r="AL278" s="15" t="s">
        <v>1782</v>
      </c>
      <c r="AM278" s="20" t="s">
        <v>1783</v>
      </c>
      <c r="AN278" s="18">
        <v>-90.145805632399998</v>
      </c>
      <c r="AO278" s="18">
        <v>29.9445054091</v>
      </c>
      <c r="AP278" s="21" t="s">
        <v>139</v>
      </c>
    </row>
    <row r="279" spans="1:42" x14ac:dyDescent="0.25">
      <c r="A279" s="15">
        <v>151</v>
      </c>
      <c r="B279" s="15">
        <v>278</v>
      </c>
      <c r="C279" s="23" t="s">
        <v>1785</v>
      </c>
      <c r="D279" s="15" t="s">
        <v>1786</v>
      </c>
      <c r="E279" s="187">
        <v>1403</v>
      </c>
      <c r="F279" s="180" t="s">
        <v>1299</v>
      </c>
      <c r="G279" s="16" t="s">
        <v>1787</v>
      </c>
      <c r="H279" s="15" t="s">
        <v>1788</v>
      </c>
      <c r="I279" s="16" t="s">
        <v>1787</v>
      </c>
      <c r="J279" s="16" t="s">
        <v>53</v>
      </c>
      <c r="K279" s="16" t="s">
        <v>81</v>
      </c>
      <c r="L279" s="15">
        <v>20100209</v>
      </c>
      <c r="M279" s="16" t="s">
        <v>1777</v>
      </c>
      <c r="N279" s="15" t="s">
        <v>109</v>
      </c>
      <c r="O279" s="15" t="s">
        <v>53</v>
      </c>
      <c r="P279" s="15" t="s">
        <v>59</v>
      </c>
      <c r="Q279" s="15" t="s">
        <v>59</v>
      </c>
      <c r="R279" s="15" t="s">
        <v>205</v>
      </c>
      <c r="S279" s="26" t="s">
        <v>100</v>
      </c>
      <c r="T279" s="16" t="s">
        <v>416</v>
      </c>
      <c r="U279" s="15" t="s">
        <v>100</v>
      </c>
      <c r="V279" s="15"/>
      <c r="W279" s="15" t="s">
        <v>1402</v>
      </c>
      <c r="X279" s="184">
        <v>168</v>
      </c>
      <c r="Y279" s="18"/>
      <c r="Z279" s="18"/>
      <c r="AA279" s="19"/>
      <c r="AB279" s="15">
        <v>1</v>
      </c>
      <c r="AC279" s="15" t="s">
        <v>101</v>
      </c>
      <c r="AD279" s="16" t="s">
        <v>1778</v>
      </c>
      <c r="AE279" s="16"/>
      <c r="AF279" s="16" t="str" cm="1">
        <f t="array" ref="AF279">_xlfn.IFS(ISTEXT(#REF!),#REF!,ISTEXT(#REF!),#REF!, TRUE, AG279)</f>
        <v>Entergy Louisiana LLC - Ninemile Point Plant</v>
      </c>
      <c r="AG279" s="16" t="s">
        <v>1779</v>
      </c>
      <c r="AH279" s="20">
        <v>6</v>
      </c>
      <c r="AI279" s="15" t="s">
        <v>524</v>
      </c>
      <c r="AJ279" s="18" t="s">
        <v>1780</v>
      </c>
      <c r="AK279" s="16" t="s">
        <v>1781</v>
      </c>
      <c r="AL279" s="15" t="s">
        <v>1782</v>
      </c>
      <c r="AM279" s="20" t="s">
        <v>1783</v>
      </c>
      <c r="AN279" s="18">
        <v>-90.145905632600005</v>
      </c>
      <c r="AO279" s="18">
        <v>29.944305409799998</v>
      </c>
      <c r="AP279" s="21" t="s">
        <v>139</v>
      </c>
    </row>
    <row r="280" spans="1:42" x14ac:dyDescent="0.25">
      <c r="A280" s="15">
        <v>152</v>
      </c>
      <c r="B280" s="15">
        <v>279</v>
      </c>
      <c r="C280" s="23" t="s">
        <v>1789</v>
      </c>
      <c r="D280" s="15" t="s">
        <v>1790</v>
      </c>
      <c r="E280" s="187"/>
      <c r="F280" s="180"/>
      <c r="G280" s="16" t="s">
        <v>589</v>
      </c>
      <c r="H280" s="15" t="s">
        <v>1791</v>
      </c>
      <c r="I280" s="16" t="s">
        <v>1792</v>
      </c>
      <c r="J280" s="16" t="s">
        <v>53</v>
      </c>
      <c r="K280" s="16" t="s">
        <v>107</v>
      </c>
      <c r="L280" s="15">
        <v>20200201</v>
      </c>
      <c r="M280" s="16" t="s">
        <v>108</v>
      </c>
      <c r="N280" s="15" t="s">
        <v>109</v>
      </c>
      <c r="O280" s="15" t="s">
        <v>53</v>
      </c>
      <c r="P280" s="15" t="s">
        <v>1793</v>
      </c>
      <c r="Q280" s="15" t="s">
        <v>1794</v>
      </c>
      <c r="R280" s="15" t="s">
        <v>124</v>
      </c>
      <c r="S280" s="15" t="s">
        <v>53</v>
      </c>
      <c r="T280" s="16" t="s">
        <v>59</v>
      </c>
      <c r="U280" s="15"/>
      <c r="V280" s="15">
        <v>33.232500000000002</v>
      </c>
      <c r="W280" s="15" t="s">
        <v>84</v>
      </c>
      <c r="X280" s="17">
        <f>V280*Sheet1!$B$4*Sheet1!$B$3</f>
        <v>3.4088070712499996</v>
      </c>
      <c r="Y280" s="18">
        <v>3165</v>
      </c>
      <c r="Z280" s="18" t="s">
        <v>62</v>
      </c>
      <c r="AA280" s="19">
        <v>1966</v>
      </c>
      <c r="AB280" s="15">
        <v>1</v>
      </c>
      <c r="AC280" s="15" t="s">
        <v>63</v>
      </c>
      <c r="AD280" s="16" t="s">
        <v>696</v>
      </c>
      <c r="AE280" s="16"/>
      <c r="AF280" s="16" t="str" cm="1">
        <f t="array" ref="AF280">_xlfn.IFS(ISTEXT(#REF!),#REF!,ISTEXT(#REF!),#REF!, TRUE, AG280)</f>
        <v>NORTHERN NATURAL GAS CO - VENTURA COMPRESSOR</v>
      </c>
      <c r="AG280" s="16" t="s">
        <v>1795</v>
      </c>
      <c r="AH280" s="20">
        <v>7</v>
      </c>
      <c r="AI280" s="15" t="s">
        <v>86</v>
      </c>
      <c r="AJ280" s="18" t="s">
        <v>1796</v>
      </c>
      <c r="AK280" s="16" t="s">
        <v>1797</v>
      </c>
      <c r="AL280" s="15" t="s">
        <v>1798</v>
      </c>
      <c r="AM280" s="20" t="s">
        <v>1799</v>
      </c>
      <c r="AN280" s="18">
        <v>-93.512915279300003</v>
      </c>
      <c r="AO280" s="18">
        <v>43.1577864355</v>
      </c>
      <c r="AP280" s="21" t="s">
        <v>119</v>
      </c>
    </row>
    <row r="281" spans="1:42" x14ac:dyDescent="0.25">
      <c r="A281" s="15">
        <v>152</v>
      </c>
      <c r="B281" s="15">
        <v>280</v>
      </c>
      <c r="C281" s="23" t="s">
        <v>1789</v>
      </c>
      <c r="D281" s="15" t="s">
        <v>1802</v>
      </c>
      <c r="E281" s="187"/>
      <c r="F281" s="180"/>
      <c r="G281" s="16" t="s">
        <v>589</v>
      </c>
      <c r="H281" s="15" t="s">
        <v>1803</v>
      </c>
      <c r="I281" s="16" t="s">
        <v>1792</v>
      </c>
      <c r="J281" s="16" t="s">
        <v>53</v>
      </c>
      <c r="K281" s="16" t="s">
        <v>107</v>
      </c>
      <c r="L281" s="15">
        <v>20200201</v>
      </c>
      <c r="M281" s="16" t="s">
        <v>108</v>
      </c>
      <c r="N281" s="15" t="s">
        <v>109</v>
      </c>
      <c r="O281" s="15" t="s">
        <v>53</v>
      </c>
      <c r="P281" s="15" t="s">
        <v>1793</v>
      </c>
      <c r="Q281" s="15" t="s">
        <v>1794</v>
      </c>
      <c r="R281" s="15" t="s">
        <v>124</v>
      </c>
      <c r="S281" s="15" t="s">
        <v>53</v>
      </c>
      <c r="T281" s="16" t="s">
        <v>59</v>
      </c>
      <c r="U281" s="15"/>
      <c r="V281" s="15">
        <v>33.232500000000002</v>
      </c>
      <c r="W281" s="15" t="s">
        <v>84</v>
      </c>
      <c r="X281" s="17">
        <f>V281*Sheet1!$B$4*Sheet1!$B$3</f>
        <v>3.4088070712499996</v>
      </c>
      <c r="Y281" s="18">
        <v>3165</v>
      </c>
      <c r="Z281" s="18" t="s">
        <v>62</v>
      </c>
      <c r="AA281" s="19">
        <v>1967</v>
      </c>
      <c r="AB281" s="15">
        <v>1</v>
      </c>
      <c r="AC281" s="15" t="s">
        <v>63</v>
      </c>
      <c r="AD281" s="16" t="s">
        <v>696</v>
      </c>
      <c r="AE281" s="16"/>
      <c r="AF281" s="16" t="str" cm="1">
        <f t="array" ref="AF281">_xlfn.IFS(ISTEXT(#REF!),#REF!,ISTEXT(#REF!),#REF!, TRUE, AG281)</f>
        <v>NORTHERN NATURAL GAS CO - VENTURA COMPRESSOR</v>
      </c>
      <c r="AG281" s="16" t="s">
        <v>1795</v>
      </c>
      <c r="AH281" s="20">
        <v>7</v>
      </c>
      <c r="AI281" s="15" t="s">
        <v>86</v>
      </c>
      <c r="AJ281" s="18" t="s">
        <v>1796</v>
      </c>
      <c r="AK281" s="16" t="s">
        <v>1797</v>
      </c>
      <c r="AL281" s="15" t="s">
        <v>1798</v>
      </c>
      <c r="AM281" s="20" t="s">
        <v>1799</v>
      </c>
      <c r="AN281" s="18">
        <v>-93.512926008099996</v>
      </c>
      <c r="AO281" s="18">
        <v>43.1579586159</v>
      </c>
      <c r="AP281" s="21" t="s">
        <v>119</v>
      </c>
    </row>
    <row r="282" spans="1:42" x14ac:dyDescent="0.25">
      <c r="A282" s="15">
        <v>153</v>
      </c>
      <c r="B282" s="15">
        <v>281</v>
      </c>
      <c r="C282" s="23" t="s">
        <v>1804</v>
      </c>
      <c r="D282" s="15" t="s">
        <v>1805</v>
      </c>
      <c r="E282" s="187"/>
      <c r="F282" s="180"/>
      <c r="G282" s="16" t="s">
        <v>1806</v>
      </c>
      <c r="H282" s="15" t="s">
        <v>1807</v>
      </c>
      <c r="I282" s="16" t="s">
        <v>1806</v>
      </c>
      <c r="J282" s="16" t="s">
        <v>53</v>
      </c>
      <c r="K282" s="16" t="s">
        <v>107</v>
      </c>
      <c r="L282" s="15">
        <v>20200201</v>
      </c>
      <c r="M282" s="16" t="s">
        <v>108</v>
      </c>
      <c r="N282" s="15" t="s">
        <v>109</v>
      </c>
      <c r="O282" s="15" t="s">
        <v>53</v>
      </c>
      <c r="P282" s="15" t="s">
        <v>110</v>
      </c>
      <c r="Q282" s="15" t="s">
        <v>1808</v>
      </c>
      <c r="R282" s="15" t="s">
        <v>124</v>
      </c>
      <c r="S282" s="15" t="s">
        <v>53</v>
      </c>
      <c r="T282" s="16" t="s">
        <v>59</v>
      </c>
      <c r="U282" s="15" t="s">
        <v>53</v>
      </c>
      <c r="V282" s="15">
        <v>9300</v>
      </c>
      <c r="W282" s="15" t="s">
        <v>62</v>
      </c>
      <c r="X282" s="17">
        <f>V282*0.0007457</f>
        <v>6.9350100000000001</v>
      </c>
      <c r="Y282" s="18">
        <v>116.25</v>
      </c>
      <c r="Z282" s="18" t="s">
        <v>84</v>
      </c>
      <c r="AA282" s="147">
        <v>1969</v>
      </c>
      <c r="AB282" s="15">
        <v>1</v>
      </c>
      <c r="AC282" s="15" t="s">
        <v>63</v>
      </c>
      <c r="AD282" s="16" t="s">
        <v>696</v>
      </c>
      <c r="AE282" s="16"/>
      <c r="AF282" s="16" t="str" cm="1">
        <f t="array" ref="AF282">_xlfn.IFS(ISTEXT(#REF!),#REF!,ISTEXT(#REF!),#REF!, TRUE, AG282)</f>
        <v>Northern Natural Gas Company</v>
      </c>
      <c r="AG282" s="16" t="s">
        <v>1809</v>
      </c>
      <c r="AH282" s="20">
        <v>7</v>
      </c>
      <c r="AI282" s="15" t="s">
        <v>1810</v>
      </c>
      <c r="AJ282" s="18" t="s">
        <v>1811</v>
      </c>
      <c r="AK282" s="16" t="s">
        <v>1812</v>
      </c>
      <c r="AL282" s="15" t="s">
        <v>1813</v>
      </c>
      <c r="AM282" s="20" t="s">
        <v>1814</v>
      </c>
      <c r="AN282" s="18">
        <v>-96.372419963300004</v>
      </c>
      <c r="AO282" s="18">
        <v>40.746040297100002</v>
      </c>
      <c r="AP282" s="21" t="s">
        <v>119</v>
      </c>
    </row>
    <row r="283" spans="1:42" x14ac:dyDescent="0.25">
      <c r="A283" s="15">
        <v>153</v>
      </c>
      <c r="B283" s="15">
        <v>282</v>
      </c>
      <c r="C283" s="23">
        <v>7767611</v>
      </c>
      <c r="D283" s="15" t="s">
        <v>1815</v>
      </c>
      <c r="E283" s="187"/>
      <c r="F283" s="180"/>
      <c r="G283" s="16" t="s">
        <v>1816</v>
      </c>
      <c r="H283" s="15" t="s">
        <v>1817</v>
      </c>
      <c r="I283" s="16" t="s">
        <v>1816</v>
      </c>
      <c r="J283" s="16" t="s">
        <v>53</v>
      </c>
      <c r="K283" s="16" t="s">
        <v>107</v>
      </c>
      <c r="L283" s="15">
        <v>20200201</v>
      </c>
      <c r="M283" s="16" t="s">
        <v>108</v>
      </c>
      <c r="N283" s="15" t="s">
        <v>109</v>
      </c>
      <c r="O283" s="15" t="s">
        <v>53</v>
      </c>
      <c r="P283" s="15" t="s">
        <v>57</v>
      </c>
      <c r="Q283" s="15" t="s">
        <v>1818</v>
      </c>
      <c r="R283" s="15" t="s">
        <v>124</v>
      </c>
      <c r="S283" s="15" t="s">
        <v>53</v>
      </c>
      <c r="T283" s="16" t="s">
        <v>59</v>
      </c>
      <c r="U283" s="15" t="s">
        <v>53</v>
      </c>
      <c r="V283" s="15">
        <v>1186</v>
      </c>
      <c r="W283" s="15" t="s">
        <v>62</v>
      </c>
      <c r="X283" s="17">
        <f>V283*0.0007457</f>
        <v>0.88440019999999997</v>
      </c>
      <c r="Y283" s="18">
        <v>13.283200000000001</v>
      </c>
      <c r="Z283" s="18" t="s">
        <v>84</v>
      </c>
      <c r="AA283" s="147">
        <v>1997</v>
      </c>
      <c r="AB283" s="15">
        <v>1</v>
      </c>
      <c r="AC283" s="15" t="s">
        <v>63</v>
      </c>
      <c r="AD283" s="16" t="s">
        <v>696</v>
      </c>
      <c r="AE283" s="16"/>
      <c r="AF283" s="16" t="str" cm="1">
        <f t="array" ref="AF283">_xlfn.IFS(ISTEXT(#REF!),#REF!,ISTEXT(#REF!),#REF!, TRUE, AG283)</f>
        <v>Northern Natural Gas Company</v>
      </c>
      <c r="AG283" s="16" t="s">
        <v>1809</v>
      </c>
      <c r="AH283" s="20">
        <v>7</v>
      </c>
      <c r="AI283" s="15" t="s">
        <v>1810</v>
      </c>
      <c r="AJ283" s="18" t="s">
        <v>1811</v>
      </c>
      <c r="AK283" s="16" t="s">
        <v>1812</v>
      </c>
      <c r="AL283" s="15" t="s">
        <v>1813</v>
      </c>
      <c r="AM283" s="20" t="s">
        <v>1814</v>
      </c>
      <c r="AN283" s="18">
        <v>-96.372419963300004</v>
      </c>
      <c r="AO283" s="18">
        <v>40.746040297100002</v>
      </c>
      <c r="AP283" s="21" t="s">
        <v>173</v>
      </c>
    </row>
    <row r="284" spans="1:42" x14ac:dyDescent="0.25">
      <c r="A284" s="15">
        <v>153</v>
      </c>
      <c r="B284" s="15">
        <v>283</v>
      </c>
      <c r="C284" s="23" t="s">
        <v>1804</v>
      </c>
      <c r="D284" s="15" t="s">
        <v>1819</v>
      </c>
      <c r="E284" s="187"/>
      <c r="F284" s="180"/>
      <c r="G284" s="16" t="s">
        <v>1820</v>
      </c>
      <c r="H284" s="15" t="s">
        <v>1821</v>
      </c>
      <c r="I284" s="16" t="s">
        <v>1820</v>
      </c>
      <c r="J284" s="16" t="s">
        <v>53</v>
      </c>
      <c r="K284" s="16" t="s">
        <v>107</v>
      </c>
      <c r="L284" s="15">
        <v>20200201</v>
      </c>
      <c r="M284" s="16" t="s">
        <v>108</v>
      </c>
      <c r="N284" s="15" t="s">
        <v>109</v>
      </c>
      <c r="O284" s="15" t="s">
        <v>53</v>
      </c>
      <c r="P284" s="15" t="s">
        <v>57</v>
      </c>
      <c r="Q284" s="15" t="s">
        <v>1818</v>
      </c>
      <c r="R284" s="15" t="s">
        <v>124</v>
      </c>
      <c r="S284" s="15" t="s">
        <v>53</v>
      </c>
      <c r="T284" s="16" t="s">
        <v>59</v>
      </c>
      <c r="U284" s="15" t="s">
        <v>53</v>
      </c>
      <c r="V284" s="15">
        <v>1186</v>
      </c>
      <c r="W284" s="15" t="s">
        <v>62</v>
      </c>
      <c r="X284" s="17">
        <f>V284*0.0007457</f>
        <v>0.88440019999999997</v>
      </c>
      <c r="Y284" s="18">
        <v>13.283200000000001</v>
      </c>
      <c r="Z284" s="18" t="s">
        <v>84</v>
      </c>
      <c r="AA284" s="147">
        <v>1997</v>
      </c>
      <c r="AB284" s="15">
        <v>1</v>
      </c>
      <c r="AC284" s="15" t="s">
        <v>63</v>
      </c>
      <c r="AD284" s="16" t="s">
        <v>696</v>
      </c>
      <c r="AE284" s="16"/>
      <c r="AF284" s="16" t="str" cm="1">
        <f t="array" ref="AF284">_xlfn.IFS(ISTEXT(#REF!),#REF!,ISTEXT(#REF!),#REF!, TRUE, AG284)</f>
        <v>Northern Natural Gas Company</v>
      </c>
      <c r="AG284" s="16" t="s">
        <v>1809</v>
      </c>
      <c r="AH284" s="20">
        <v>7</v>
      </c>
      <c r="AI284" s="15" t="s">
        <v>1810</v>
      </c>
      <c r="AJ284" s="18" t="s">
        <v>1811</v>
      </c>
      <c r="AK284" s="16" t="s">
        <v>1812</v>
      </c>
      <c r="AL284" s="15" t="s">
        <v>1813</v>
      </c>
      <c r="AM284" s="20" t="s">
        <v>1814</v>
      </c>
      <c r="AN284" s="18">
        <v>-96.372419963300004</v>
      </c>
      <c r="AO284" s="18">
        <v>40.746040297100002</v>
      </c>
      <c r="AP284" s="21" t="s">
        <v>173</v>
      </c>
    </row>
    <row r="285" spans="1:42" x14ac:dyDescent="0.25">
      <c r="A285" s="15">
        <v>153</v>
      </c>
      <c r="B285" s="15">
        <v>284</v>
      </c>
      <c r="C285" s="23" t="s">
        <v>1804</v>
      </c>
      <c r="D285" s="15" t="s">
        <v>1822</v>
      </c>
      <c r="E285" s="187"/>
      <c r="F285" s="180"/>
      <c r="G285" s="16" t="s">
        <v>1823</v>
      </c>
      <c r="H285" s="15" t="s">
        <v>1824</v>
      </c>
      <c r="I285" s="16" t="s">
        <v>1825</v>
      </c>
      <c r="J285" s="16" t="s">
        <v>53</v>
      </c>
      <c r="K285" s="16" t="s">
        <v>107</v>
      </c>
      <c r="L285" s="15">
        <v>20200201</v>
      </c>
      <c r="M285" s="16" t="s">
        <v>108</v>
      </c>
      <c r="N285" s="15" t="s">
        <v>109</v>
      </c>
      <c r="O285" s="15" t="s">
        <v>53</v>
      </c>
      <c r="P285" s="15" t="s">
        <v>57</v>
      </c>
      <c r="Q285" s="15" t="s">
        <v>1826</v>
      </c>
      <c r="R285" s="15" t="s">
        <v>124</v>
      </c>
      <c r="S285" s="15" t="s">
        <v>100</v>
      </c>
      <c r="T285" s="16" t="s">
        <v>59</v>
      </c>
      <c r="U285" s="15" t="s">
        <v>53</v>
      </c>
      <c r="V285" s="15">
        <v>4680</v>
      </c>
      <c r="W285" s="15" t="s">
        <v>62</v>
      </c>
      <c r="X285" s="17">
        <f>V285*0.0007457</f>
        <v>3.4898759999999998</v>
      </c>
      <c r="Y285" s="18">
        <v>42.704999999999998</v>
      </c>
      <c r="Z285" s="18" t="s">
        <v>84</v>
      </c>
      <c r="AA285" s="147">
        <v>1997</v>
      </c>
      <c r="AB285" s="15">
        <v>1</v>
      </c>
      <c r="AC285" s="15" t="s">
        <v>63</v>
      </c>
      <c r="AD285" s="16" t="s">
        <v>696</v>
      </c>
      <c r="AE285" s="16"/>
      <c r="AF285" s="16" t="str" cm="1">
        <f t="array" ref="AF285">_xlfn.IFS(ISTEXT(#REF!),#REF!,ISTEXT(#REF!),#REF!, TRUE, AG285)</f>
        <v>Northern Natural Gas Company</v>
      </c>
      <c r="AG285" s="16" t="s">
        <v>1809</v>
      </c>
      <c r="AH285" s="20">
        <v>7</v>
      </c>
      <c r="AI285" s="15" t="s">
        <v>1810</v>
      </c>
      <c r="AJ285" s="18" t="s">
        <v>1811</v>
      </c>
      <c r="AK285" s="16" t="s">
        <v>1812</v>
      </c>
      <c r="AL285" s="15" t="s">
        <v>1813</v>
      </c>
      <c r="AM285" s="20" t="s">
        <v>1814</v>
      </c>
      <c r="AN285" s="18">
        <v>-96.372419963300004</v>
      </c>
      <c r="AO285" s="18">
        <v>40.746040297100002</v>
      </c>
      <c r="AP285" s="21" t="s">
        <v>139</v>
      </c>
    </row>
    <row r="286" spans="1:42" x14ac:dyDescent="0.25">
      <c r="A286" s="15">
        <v>154</v>
      </c>
      <c r="B286" s="15">
        <v>285</v>
      </c>
      <c r="C286" s="23" t="s">
        <v>1827</v>
      </c>
      <c r="D286" s="15" t="s">
        <v>1828</v>
      </c>
      <c r="E286" s="187">
        <v>10810</v>
      </c>
      <c r="F286" s="180"/>
      <c r="G286" s="16" t="s">
        <v>1829</v>
      </c>
      <c r="H286" s="15" t="s">
        <v>1830</v>
      </c>
      <c r="I286" s="16" t="s">
        <v>1831</v>
      </c>
      <c r="J286" s="16" t="s">
        <v>53</v>
      </c>
      <c r="K286" s="16" t="s">
        <v>81</v>
      </c>
      <c r="L286" s="15">
        <v>20100201</v>
      </c>
      <c r="M286" s="16" t="s">
        <v>215</v>
      </c>
      <c r="N286" s="15" t="s">
        <v>109</v>
      </c>
      <c r="O286" s="15" t="s">
        <v>53</v>
      </c>
      <c r="P286" s="15" t="s">
        <v>59</v>
      </c>
      <c r="Q286" s="15" t="s">
        <v>59</v>
      </c>
      <c r="R286" s="15" t="s">
        <v>59</v>
      </c>
      <c r="S286" s="15"/>
      <c r="T286" s="16" t="s">
        <v>59</v>
      </c>
      <c r="U286" s="15"/>
      <c r="V286" s="15"/>
      <c r="W286" s="15" t="s">
        <v>1402</v>
      </c>
      <c r="X286" s="17"/>
      <c r="Y286" s="18"/>
      <c r="Z286" s="18"/>
      <c r="AA286" s="19"/>
      <c r="AB286" s="19">
        <v>1</v>
      </c>
      <c r="AC286" s="15" t="s">
        <v>112</v>
      </c>
      <c r="AD286" s="16" t="s">
        <v>59</v>
      </c>
      <c r="AE286" s="16"/>
      <c r="AF286" s="16" t="str" cm="1">
        <f t="array" ref="AF286">_xlfn.IFS(ISTEXT(#REF!),#REF!,ISTEXT(#REF!),#REF!, TRUE, AG286)</f>
        <v>APPLIED ENERGY LLC MCRD</v>
      </c>
      <c r="AG286" s="16" t="s">
        <v>1832</v>
      </c>
      <c r="AH286" s="20">
        <v>9</v>
      </c>
      <c r="AI286" s="15" t="s">
        <v>67</v>
      </c>
      <c r="AJ286" s="18" t="s">
        <v>1833</v>
      </c>
      <c r="AK286" s="16" t="s">
        <v>1834</v>
      </c>
      <c r="AL286" s="15" t="s">
        <v>1835</v>
      </c>
      <c r="AM286" s="20" t="s">
        <v>1836</v>
      </c>
      <c r="AN286" s="18">
        <v>-117.208312006</v>
      </c>
      <c r="AO286" s="18">
        <v>32.735389304000002</v>
      </c>
      <c r="AP286" s="21" t="s">
        <v>119</v>
      </c>
    </row>
    <row r="287" spans="1:42" x14ac:dyDescent="0.25">
      <c r="A287" s="15">
        <v>157</v>
      </c>
      <c r="B287" s="15">
        <v>286</v>
      </c>
      <c r="C287" s="23" t="s">
        <v>1837</v>
      </c>
      <c r="D287" s="15" t="s">
        <v>1838</v>
      </c>
      <c r="E287" s="187"/>
      <c r="F287" s="180"/>
      <c r="G287" s="16" t="s">
        <v>1839</v>
      </c>
      <c r="H287" s="15" t="s">
        <v>1840</v>
      </c>
      <c r="I287" s="16" t="s">
        <v>1841</v>
      </c>
      <c r="J287" s="16" t="s">
        <v>53</v>
      </c>
      <c r="K287" s="16" t="s">
        <v>107</v>
      </c>
      <c r="L287" s="15">
        <v>20200201</v>
      </c>
      <c r="M287" s="16" t="s">
        <v>108</v>
      </c>
      <c r="N287" s="15" t="s">
        <v>109</v>
      </c>
      <c r="O287" s="15" t="s">
        <v>53</v>
      </c>
      <c r="P287" s="15" t="s">
        <v>57</v>
      </c>
      <c r="Q287" s="15" t="s">
        <v>1842</v>
      </c>
      <c r="R287" s="15" t="s">
        <v>124</v>
      </c>
      <c r="S287" s="26" t="s">
        <v>100</v>
      </c>
      <c r="T287" s="16" t="s">
        <v>1843</v>
      </c>
      <c r="U287" s="15" t="s">
        <v>53</v>
      </c>
      <c r="V287" s="15">
        <v>114</v>
      </c>
      <c r="W287" s="15" t="s">
        <v>84</v>
      </c>
      <c r="X287" s="17">
        <f>V287*Sheet1!$B$4*Sheet1!$B$3</f>
        <v>11.693492999999998</v>
      </c>
      <c r="Y287" s="18">
        <v>15000</v>
      </c>
      <c r="Z287" s="18" t="s">
        <v>62</v>
      </c>
      <c r="AA287" s="19">
        <v>2004</v>
      </c>
      <c r="AB287" s="15">
        <v>1</v>
      </c>
      <c r="AC287" s="15" t="s">
        <v>101</v>
      </c>
      <c r="AD287" s="16" t="s">
        <v>1844</v>
      </c>
      <c r="AE287" s="16"/>
      <c r="AF287" s="16" t="str" cm="1">
        <f t="array" ref="AF287">_xlfn.IFS(ISTEXT(#REF!),#REF!,ISTEXT(#REF!),#REF!, TRUE, AG287)</f>
        <v>NORTHERN NATURAL GAS CO - OAKLAND COMPRESSOR</v>
      </c>
      <c r="AG287" s="16" t="s">
        <v>1845</v>
      </c>
      <c r="AH287" s="20">
        <v>7</v>
      </c>
      <c r="AI287" s="15" t="s">
        <v>86</v>
      </c>
      <c r="AJ287" s="18" t="s">
        <v>1846</v>
      </c>
      <c r="AK287" s="16" t="s">
        <v>1847</v>
      </c>
      <c r="AL287" s="15" t="s">
        <v>1848</v>
      </c>
      <c r="AM287" s="20" t="s">
        <v>1849</v>
      </c>
      <c r="AN287" s="18">
        <v>-95.301609669699999</v>
      </c>
      <c r="AO287" s="18">
        <v>41.315362381100002</v>
      </c>
      <c r="AP287" s="21" t="s">
        <v>139</v>
      </c>
    </row>
    <row r="288" spans="1:42" x14ac:dyDescent="0.25">
      <c r="A288" s="15">
        <v>161</v>
      </c>
      <c r="B288" s="15">
        <v>287</v>
      </c>
      <c r="C288" s="23" t="s">
        <v>1851</v>
      </c>
      <c r="D288" s="15" t="s">
        <v>1852</v>
      </c>
      <c r="E288" s="187">
        <v>50850</v>
      </c>
      <c r="F288" s="180" t="s">
        <v>211</v>
      </c>
      <c r="G288" s="16" t="s">
        <v>50</v>
      </c>
      <c r="H288" s="15" t="s">
        <v>1853</v>
      </c>
      <c r="I288" s="16" t="s">
        <v>59</v>
      </c>
      <c r="J288" s="16" t="s">
        <v>53</v>
      </c>
      <c r="K288" s="16" t="s">
        <v>81</v>
      </c>
      <c r="L288" s="15">
        <v>20100201</v>
      </c>
      <c r="M288" s="16" t="s">
        <v>215</v>
      </c>
      <c r="N288" s="15" t="s">
        <v>109</v>
      </c>
      <c r="O288" s="15" t="s">
        <v>53</v>
      </c>
      <c r="P288" s="15" t="s">
        <v>110</v>
      </c>
      <c r="Q288" s="15" t="s">
        <v>1854</v>
      </c>
      <c r="R288" s="15" t="s">
        <v>59</v>
      </c>
      <c r="S288" s="15"/>
      <c r="T288" s="16" t="s">
        <v>1855</v>
      </c>
      <c r="U288" s="15" t="s">
        <v>53</v>
      </c>
      <c r="V288" s="15">
        <v>233.75</v>
      </c>
      <c r="W288" s="15" t="s">
        <v>84</v>
      </c>
      <c r="X288" s="17">
        <f>V288*Sheet1!$B$4*Sheet1!$B$3</f>
        <v>23.976789374999996</v>
      </c>
      <c r="Y288" s="18"/>
      <c r="Z288" s="18"/>
      <c r="AA288" s="19"/>
      <c r="AB288" s="15">
        <v>1</v>
      </c>
      <c r="AC288" s="15" t="s">
        <v>112</v>
      </c>
      <c r="AD288" s="16" t="s">
        <v>59</v>
      </c>
      <c r="AE288" s="16"/>
      <c r="AF288" s="16" t="str" cm="1">
        <f t="array" ref="AF288">_xlfn.IFS(ISTEXT(#REF!),#REF!,ISTEXT(#REF!),#REF!, TRUE, AG288)</f>
        <v>OLS ENERGY-CHINO</v>
      </c>
      <c r="AG288" s="16" t="s">
        <v>1856</v>
      </c>
      <c r="AH288" s="20">
        <v>9</v>
      </c>
      <c r="AI288" s="15" t="s">
        <v>67</v>
      </c>
      <c r="AJ288" s="18" t="s">
        <v>1770</v>
      </c>
      <c r="AK288" s="16" t="s">
        <v>1857</v>
      </c>
      <c r="AL288" s="15" t="s">
        <v>1858</v>
      </c>
      <c r="AM288" s="20" t="s">
        <v>1859</v>
      </c>
      <c r="AN288" s="18">
        <v>-117.68099062899999</v>
      </c>
      <c r="AO288" s="18">
        <v>33.989468915700002</v>
      </c>
      <c r="AP288" s="21" t="s">
        <v>119</v>
      </c>
    </row>
    <row r="289" spans="1:42" x14ac:dyDescent="0.25">
      <c r="A289" s="15">
        <v>162</v>
      </c>
      <c r="B289" s="15">
        <v>288</v>
      </c>
      <c r="C289" s="23" t="s">
        <v>1860</v>
      </c>
      <c r="D289" s="15" t="s">
        <v>1861</v>
      </c>
      <c r="E289" s="187"/>
      <c r="F289" s="180"/>
      <c r="G289" s="16" t="s">
        <v>1862</v>
      </c>
      <c r="H289" s="15" t="s">
        <v>1863</v>
      </c>
      <c r="I289" s="16" t="s">
        <v>1864</v>
      </c>
      <c r="J289" s="16" t="s">
        <v>53</v>
      </c>
      <c r="K289" s="16" t="s">
        <v>54</v>
      </c>
      <c r="L289" s="15">
        <v>20300801</v>
      </c>
      <c r="M289" s="16" t="s">
        <v>55</v>
      </c>
      <c r="N289" s="15" t="s">
        <v>56</v>
      </c>
      <c r="O289" s="15" t="s">
        <v>53</v>
      </c>
      <c r="P289" s="15" t="s">
        <v>59</v>
      </c>
      <c r="Q289" s="15" t="s">
        <v>59</v>
      </c>
      <c r="R289" s="15" t="s">
        <v>59</v>
      </c>
      <c r="S289" s="15"/>
      <c r="T289" s="16" t="s">
        <v>59</v>
      </c>
      <c r="U289" s="15"/>
      <c r="V289" s="15"/>
      <c r="W289" s="15" t="s">
        <v>59</v>
      </c>
      <c r="X289" s="17">
        <f>Y289*Sheet1!$B$4*Sheet1!$B$3</f>
        <v>1.0257449999999999</v>
      </c>
      <c r="Y289" s="18">
        <v>10</v>
      </c>
      <c r="Z289" s="18" t="s">
        <v>131</v>
      </c>
      <c r="AA289" s="19"/>
      <c r="AB289" s="15">
        <v>1</v>
      </c>
      <c r="AC289" s="15" t="s">
        <v>112</v>
      </c>
      <c r="AD289" s="16" t="s">
        <v>59</v>
      </c>
      <c r="AE289" s="16"/>
      <c r="AF289" s="16" t="str" cm="1">
        <f t="array" ref="AF289">_xlfn.IFS(ISTEXT(#REF!),#REF!,ISTEXT(#REF!),#REF!, TRUE, AG289)</f>
        <v>ORCHARD RIDGE RECYCLING AND DISPOSAL FACILITY COMPLEX</v>
      </c>
      <c r="AG289" s="16" t="s">
        <v>1865</v>
      </c>
      <c r="AH289" s="20">
        <v>5</v>
      </c>
      <c r="AI289" s="15" t="s">
        <v>1866</v>
      </c>
      <c r="AJ289" s="18" t="s">
        <v>1867</v>
      </c>
      <c r="AK289" s="16" t="s">
        <v>1868</v>
      </c>
      <c r="AL289" s="15" t="s">
        <v>1869</v>
      </c>
      <c r="AM289" s="20" t="s">
        <v>1870</v>
      </c>
      <c r="AN289" s="18">
        <v>-88.064716475599994</v>
      </c>
      <c r="AO289" s="18">
        <v>43.187446932100002</v>
      </c>
      <c r="AP289" s="21" t="s">
        <v>72</v>
      </c>
    </row>
    <row r="290" spans="1:42" x14ac:dyDescent="0.25">
      <c r="A290" s="15">
        <v>162</v>
      </c>
      <c r="B290" s="15">
        <v>289</v>
      </c>
      <c r="C290" s="23" t="s">
        <v>1860</v>
      </c>
      <c r="D290" s="15" t="s">
        <v>1871</v>
      </c>
      <c r="E290" s="187"/>
      <c r="F290" s="180"/>
      <c r="G290" s="16" t="s">
        <v>1872</v>
      </c>
      <c r="H290" s="15" t="s">
        <v>1873</v>
      </c>
      <c r="I290" s="16" t="s">
        <v>1874</v>
      </c>
      <c r="J290" s="16" t="s">
        <v>53</v>
      </c>
      <c r="K290" s="16" t="s">
        <v>54</v>
      </c>
      <c r="L290" s="15">
        <v>20300801</v>
      </c>
      <c r="M290" s="16" t="s">
        <v>55</v>
      </c>
      <c r="N290" s="15" t="s">
        <v>56</v>
      </c>
      <c r="O290" s="15" t="s">
        <v>53</v>
      </c>
      <c r="P290" s="15" t="s">
        <v>59</v>
      </c>
      <c r="Q290" s="15" t="s">
        <v>59</v>
      </c>
      <c r="R290" s="15" t="s">
        <v>59</v>
      </c>
      <c r="S290" s="15"/>
      <c r="T290" s="16" t="s">
        <v>59</v>
      </c>
      <c r="U290" s="15"/>
      <c r="V290" s="15"/>
      <c r="W290" s="15" t="s">
        <v>59</v>
      </c>
      <c r="X290" s="17">
        <f>Y290*Sheet1!$B$4*Sheet1!$B$3</f>
        <v>1.0257449999999999</v>
      </c>
      <c r="Y290" s="18">
        <v>10</v>
      </c>
      <c r="Z290" s="18" t="s">
        <v>131</v>
      </c>
      <c r="AA290" s="19"/>
      <c r="AB290" s="15">
        <v>1</v>
      </c>
      <c r="AC290" s="15" t="s">
        <v>112</v>
      </c>
      <c r="AD290" s="16" t="s">
        <v>59</v>
      </c>
      <c r="AE290" s="16"/>
      <c r="AF290" s="16" t="str" cm="1">
        <f t="array" ref="AF290">_xlfn.IFS(ISTEXT(#REF!),#REF!,ISTEXT(#REF!),#REF!, TRUE, AG290)</f>
        <v>ORCHARD RIDGE RECYCLING AND DISPOSAL FACILITY COMPLEX</v>
      </c>
      <c r="AG290" s="16" t="s">
        <v>1865</v>
      </c>
      <c r="AH290" s="20">
        <v>5</v>
      </c>
      <c r="AI290" s="15" t="s">
        <v>1866</v>
      </c>
      <c r="AJ290" s="18" t="s">
        <v>1867</v>
      </c>
      <c r="AK290" s="16" t="s">
        <v>1868</v>
      </c>
      <c r="AL290" s="15" t="s">
        <v>1869</v>
      </c>
      <c r="AM290" s="20" t="s">
        <v>1870</v>
      </c>
      <c r="AN290" s="18">
        <v>-88.064716475599994</v>
      </c>
      <c r="AO290" s="18">
        <v>43.187353060900001</v>
      </c>
      <c r="AP290" s="21" t="s">
        <v>72</v>
      </c>
    </row>
    <row r="291" spans="1:42" x14ac:dyDescent="0.25">
      <c r="A291" s="15">
        <v>162</v>
      </c>
      <c r="B291" s="15">
        <v>290</v>
      </c>
      <c r="C291" s="23" t="s">
        <v>1860</v>
      </c>
      <c r="D291" s="15" t="s">
        <v>1875</v>
      </c>
      <c r="E291" s="187"/>
      <c r="F291" s="180"/>
      <c r="G291" s="16" t="s">
        <v>1876</v>
      </c>
      <c r="H291" s="15" t="s">
        <v>1877</v>
      </c>
      <c r="I291" s="16" t="s">
        <v>1878</v>
      </c>
      <c r="J291" s="16" t="s">
        <v>53</v>
      </c>
      <c r="K291" s="16" t="s">
        <v>54</v>
      </c>
      <c r="L291" s="15">
        <v>20300801</v>
      </c>
      <c r="M291" s="16" t="s">
        <v>55</v>
      </c>
      <c r="N291" s="15" t="s">
        <v>56</v>
      </c>
      <c r="O291" s="15" t="s">
        <v>53</v>
      </c>
      <c r="P291" s="15" t="s">
        <v>59</v>
      </c>
      <c r="Q291" s="15" t="s">
        <v>59</v>
      </c>
      <c r="R291" s="15" t="s">
        <v>59</v>
      </c>
      <c r="S291" s="15"/>
      <c r="T291" s="16" t="s">
        <v>59</v>
      </c>
      <c r="U291" s="15"/>
      <c r="V291" s="15"/>
      <c r="W291" s="15" t="s">
        <v>59</v>
      </c>
      <c r="X291" s="17">
        <f>Y291*Sheet1!$B$4*Sheet1!$B$3</f>
        <v>1.0257449999999999</v>
      </c>
      <c r="Y291" s="18">
        <v>10</v>
      </c>
      <c r="Z291" s="18" t="s">
        <v>131</v>
      </c>
      <c r="AA291" s="19"/>
      <c r="AB291" s="15">
        <v>1</v>
      </c>
      <c r="AC291" s="15" t="s">
        <v>112</v>
      </c>
      <c r="AD291" s="16" t="s">
        <v>59</v>
      </c>
      <c r="AE291" s="16"/>
      <c r="AF291" s="16" t="str" cm="1">
        <f t="array" ref="AF291">_xlfn.IFS(ISTEXT(#REF!),#REF!,ISTEXT(#REF!),#REF!, TRUE, AG291)</f>
        <v>ORCHARD RIDGE RECYCLING AND DISPOSAL FACILITY COMPLEX</v>
      </c>
      <c r="AG291" s="16" t="s">
        <v>1865</v>
      </c>
      <c r="AH291" s="20">
        <v>5</v>
      </c>
      <c r="AI291" s="15" t="s">
        <v>1866</v>
      </c>
      <c r="AJ291" s="18" t="s">
        <v>1867</v>
      </c>
      <c r="AK291" s="16" t="s">
        <v>1868</v>
      </c>
      <c r="AL291" s="15" t="s">
        <v>1869</v>
      </c>
      <c r="AM291" s="20" t="s">
        <v>1870</v>
      </c>
      <c r="AN291" s="18">
        <v>-88.064716475599994</v>
      </c>
      <c r="AO291" s="18">
        <v>43.187478222499998</v>
      </c>
      <c r="AP291" s="21" t="s">
        <v>72</v>
      </c>
    </row>
    <row r="292" spans="1:42" x14ac:dyDescent="0.25">
      <c r="A292" s="15">
        <v>162</v>
      </c>
      <c r="B292" s="15">
        <v>291</v>
      </c>
      <c r="C292" s="23" t="s">
        <v>1860</v>
      </c>
      <c r="D292" s="15" t="s">
        <v>1879</v>
      </c>
      <c r="E292" s="187"/>
      <c r="F292" s="180"/>
      <c r="G292" s="16" t="s">
        <v>1880</v>
      </c>
      <c r="H292" s="15" t="s">
        <v>1881</v>
      </c>
      <c r="I292" s="16" t="s">
        <v>1880</v>
      </c>
      <c r="J292" s="16" t="s">
        <v>53</v>
      </c>
      <c r="K292" s="16" t="s">
        <v>54</v>
      </c>
      <c r="L292" s="15">
        <v>20300801</v>
      </c>
      <c r="M292" s="16" t="s">
        <v>55</v>
      </c>
      <c r="N292" s="15" t="s">
        <v>56</v>
      </c>
      <c r="O292" s="15" t="s">
        <v>53</v>
      </c>
      <c r="P292" s="15" t="s">
        <v>59</v>
      </c>
      <c r="Q292" s="15" t="s">
        <v>59</v>
      </c>
      <c r="R292" s="15" t="s">
        <v>59</v>
      </c>
      <c r="S292" s="15"/>
      <c r="T292" s="16" t="s">
        <v>59</v>
      </c>
      <c r="U292" s="15"/>
      <c r="V292" s="15"/>
      <c r="W292" s="15" t="s">
        <v>59</v>
      </c>
      <c r="X292" s="17">
        <f>Y292*Sheet1!$B$4*Sheet1!$B$3</f>
        <v>1.0257449999999999</v>
      </c>
      <c r="Y292" s="18">
        <v>10</v>
      </c>
      <c r="Z292" s="18" t="s">
        <v>131</v>
      </c>
      <c r="AA292" s="19"/>
      <c r="AB292" s="15">
        <v>1</v>
      </c>
      <c r="AC292" s="15" t="s">
        <v>112</v>
      </c>
      <c r="AD292" s="16" t="s">
        <v>59</v>
      </c>
      <c r="AE292" s="16"/>
      <c r="AF292" s="16" t="str" cm="1">
        <f t="array" ref="AF292">_xlfn.IFS(ISTEXT(#REF!),#REF!,ISTEXT(#REF!),#REF!, TRUE, AG292)</f>
        <v>ORCHARD RIDGE RECYCLING AND DISPOSAL FACILITY COMPLEX</v>
      </c>
      <c r="AG292" s="16" t="s">
        <v>1865</v>
      </c>
      <c r="AH292" s="20">
        <v>5</v>
      </c>
      <c r="AI292" s="15" t="s">
        <v>1866</v>
      </c>
      <c r="AJ292" s="18" t="s">
        <v>1867</v>
      </c>
      <c r="AK292" s="16" t="s">
        <v>1868</v>
      </c>
      <c r="AL292" s="15" t="s">
        <v>1869</v>
      </c>
      <c r="AM292" s="20" t="s">
        <v>1870</v>
      </c>
      <c r="AN292" s="18">
        <v>-88.064716475599994</v>
      </c>
      <c r="AO292" s="18">
        <v>43.187462577300003</v>
      </c>
      <c r="AP292" s="21" t="s">
        <v>72</v>
      </c>
    </row>
    <row r="293" spans="1:42" x14ac:dyDescent="0.25">
      <c r="A293" s="15">
        <v>165</v>
      </c>
      <c r="B293" s="15">
        <v>292</v>
      </c>
      <c r="C293" s="23" t="s">
        <v>1882</v>
      </c>
      <c r="D293" s="15" t="s">
        <v>1883</v>
      </c>
      <c r="E293" s="187">
        <v>1366</v>
      </c>
      <c r="F293" s="180">
        <v>11</v>
      </c>
      <c r="G293" s="16" t="s">
        <v>1884</v>
      </c>
      <c r="H293" s="15" t="s">
        <v>1885</v>
      </c>
      <c r="I293" s="16" t="s">
        <v>1886</v>
      </c>
      <c r="J293" s="16" t="s">
        <v>53</v>
      </c>
      <c r="K293" s="16" t="s">
        <v>81</v>
      </c>
      <c r="L293" s="15">
        <v>20100201</v>
      </c>
      <c r="M293" s="16" t="s">
        <v>215</v>
      </c>
      <c r="N293" s="15" t="s">
        <v>109</v>
      </c>
      <c r="O293" s="15" t="s">
        <v>53</v>
      </c>
      <c r="P293" s="15" t="s">
        <v>110</v>
      </c>
      <c r="Q293" s="15" t="s">
        <v>1887</v>
      </c>
      <c r="R293" s="15" t="s">
        <v>124</v>
      </c>
      <c r="S293" s="15"/>
      <c r="T293" s="16" t="s">
        <v>538</v>
      </c>
      <c r="U293" s="15" t="s">
        <v>53</v>
      </c>
      <c r="V293" s="15">
        <v>19.5</v>
      </c>
      <c r="W293" s="15" t="s">
        <v>185</v>
      </c>
      <c r="X293" s="17">
        <f>V293</f>
        <v>19.5</v>
      </c>
      <c r="Y293" s="18"/>
      <c r="Z293" s="18"/>
      <c r="AA293" s="24">
        <v>24847</v>
      </c>
      <c r="AB293" s="15">
        <v>1</v>
      </c>
      <c r="AC293" s="15" t="s">
        <v>63</v>
      </c>
      <c r="AD293" s="16" t="s">
        <v>59</v>
      </c>
      <c r="AE293" s="16"/>
      <c r="AF293" s="16" t="str" cm="1">
        <f t="array" ref="AF293">_xlfn.IFS(ISTEXT(#REF!),#REF!,ISTEXT(#REF!),#REF!, TRUE, AG293)</f>
        <v>Louisville Gas &amp; Electric Co., Paddy's Run Station</v>
      </c>
      <c r="AG293" s="16" t="s">
        <v>1888</v>
      </c>
      <c r="AH293" s="20">
        <v>4</v>
      </c>
      <c r="AI293" s="15" t="s">
        <v>541</v>
      </c>
      <c r="AJ293" s="18" t="s">
        <v>1889</v>
      </c>
      <c r="AK293" s="16" t="s">
        <v>1890</v>
      </c>
      <c r="AL293" s="15" t="s">
        <v>1891</v>
      </c>
      <c r="AM293" s="20" t="s">
        <v>1892</v>
      </c>
      <c r="AN293" s="18">
        <v>-85.846104910099996</v>
      </c>
      <c r="AO293" s="18">
        <v>38.221007280800002</v>
      </c>
      <c r="AP293" s="21" t="s">
        <v>119</v>
      </c>
    </row>
    <row r="294" spans="1:42" x14ac:dyDescent="0.25">
      <c r="A294" s="15">
        <v>165</v>
      </c>
      <c r="B294" s="15">
        <v>293</v>
      </c>
      <c r="C294" s="23" t="s">
        <v>1882</v>
      </c>
      <c r="D294" s="15" t="s">
        <v>1893</v>
      </c>
      <c r="E294" s="187">
        <v>1366</v>
      </c>
      <c r="F294" s="190" t="s">
        <v>1693</v>
      </c>
      <c r="G294" s="16" t="s">
        <v>1894</v>
      </c>
      <c r="H294" s="15" t="s">
        <v>1895</v>
      </c>
      <c r="I294" s="16" t="s">
        <v>1896</v>
      </c>
      <c r="J294" s="16" t="s">
        <v>53</v>
      </c>
      <c r="K294" s="16" t="s">
        <v>81</v>
      </c>
      <c r="L294" s="15">
        <v>20100201</v>
      </c>
      <c r="M294" s="16" t="s">
        <v>215</v>
      </c>
      <c r="N294" s="15" t="s">
        <v>109</v>
      </c>
      <c r="O294" s="15" t="s">
        <v>53</v>
      </c>
      <c r="P294" s="15" t="s">
        <v>1094</v>
      </c>
      <c r="Q294" s="15" t="s">
        <v>1897</v>
      </c>
      <c r="R294" s="15" t="s">
        <v>124</v>
      </c>
      <c r="S294" s="15"/>
      <c r="T294" s="16" t="s">
        <v>538</v>
      </c>
      <c r="U294" s="15" t="s">
        <v>53</v>
      </c>
      <c r="V294" s="15">
        <v>29</v>
      </c>
      <c r="W294" s="15" t="s">
        <v>185</v>
      </c>
      <c r="X294" s="17">
        <f>V294</f>
        <v>29</v>
      </c>
      <c r="Y294" s="18"/>
      <c r="Z294" s="18"/>
      <c r="AA294" s="24">
        <v>25035</v>
      </c>
      <c r="AB294" s="15">
        <v>1</v>
      </c>
      <c r="AC294" s="15" t="s">
        <v>63</v>
      </c>
      <c r="AD294" s="16" t="s">
        <v>59</v>
      </c>
      <c r="AE294" s="16"/>
      <c r="AF294" s="16" t="str" cm="1">
        <f t="array" ref="AF294">_xlfn.IFS(ISTEXT(#REF!),#REF!,ISTEXT(#REF!),#REF!, TRUE, AG294)</f>
        <v>Louisville Gas &amp; Electric Co., Paddy's Run Station</v>
      </c>
      <c r="AG294" s="16" t="s">
        <v>1888</v>
      </c>
      <c r="AH294" s="20">
        <v>4</v>
      </c>
      <c r="AI294" s="15" t="s">
        <v>541</v>
      </c>
      <c r="AJ294" s="18" t="s">
        <v>1889</v>
      </c>
      <c r="AK294" s="16" t="s">
        <v>1890</v>
      </c>
      <c r="AL294" s="15" t="s">
        <v>1891</v>
      </c>
      <c r="AM294" s="20" t="s">
        <v>1892</v>
      </c>
      <c r="AN294" s="18">
        <v>-85.846104910099996</v>
      </c>
      <c r="AO294" s="18">
        <v>38.221007280800002</v>
      </c>
      <c r="AP294" s="21" t="s">
        <v>1172</v>
      </c>
    </row>
    <row r="295" spans="1:42" x14ac:dyDescent="0.25">
      <c r="A295" s="15">
        <v>165</v>
      </c>
      <c r="B295" s="15">
        <v>294</v>
      </c>
      <c r="C295" s="23" t="s">
        <v>1882</v>
      </c>
      <c r="D295" s="15" t="s">
        <v>1898</v>
      </c>
      <c r="E295" s="187">
        <v>1366</v>
      </c>
      <c r="F295" s="190" t="s">
        <v>1687</v>
      </c>
      <c r="G295" s="16" t="s">
        <v>1899</v>
      </c>
      <c r="H295" s="15" t="s">
        <v>1900</v>
      </c>
      <c r="I295" s="16" t="s">
        <v>1901</v>
      </c>
      <c r="J295" s="16" t="s">
        <v>53</v>
      </c>
      <c r="K295" s="16" t="s">
        <v>81</v>
      </c>
      <c r="L295" s="15">
        <v>20100201</v>
      </c>
      <c r="M295" s="16" t="s">
        <v>215</v>
      </c>
      <c r="N295" s="15" t="s">
        <v>109</v>
      </c>
      <c r="O295" s="15" t="s">
        <v>53</v>
      </c>
      <c r="P295" s="15" t="s">
        <v>1902</v>
      </c>
      <c r="Q295" s="15" t="s">
        <v>1903</v>
      </c>
      <c r="R295" s="15" t="s">
        <v>124</v>
      </c>
      <c r="S295" s="15" t="s">
        <v>100</v>
      </c>
      <c r="T295" s="16" t="s">
        <v>538</v>
      </c>
      <c r="U295" s="15" t="s">
        <v>53</v>
      </c>
      <c r="V295" s="15">
        <v>175</v>
      </c>
      <c r="W295" s="15" t="s">
        <v>185</v>
      </c>
      <c r="X295" s="17">
        <f>V295</f>
        <v>175</v>
      </c>
      <c r="Y295" s="18"/>
      <c r="Z295" s="18"/>
      <c r="AA295" s="24">
        <v>37099</v>
      </c>
      <c r="AB295" s="15">
        <v>1</v>
      </c>
      <c r="AC295" s="15" t="s">
        <v>63</v>
      </c>
      <c r="AD295" s="16" t="s">
        <v>59</v>
      </c>
      <c r="AE295" s="16"/>
      <c r="AF295" s="16" t="str" cm="1">
        <f t="array" ref="AF295">_xlfn.IFS(ISTEXT(#REF!),#REF!,ISTEXT(#REF!),#REF!, TRUE, AG295)</f>
        <v>Louisville Gas &amp; Electric Co., Paddy's Run Station</v>
      </c>
      <c r="AG295" s="16" t="s">
        <v>1888</v>
      </c>
      <c r="AH295" s="20">
        <v>4</v>
      </c>
      <c r="AI295" s="15" t="s">
        <v>541</v>
      </c>
      <c r="AJ295" s="18" t="s">
        <v>1889</v>
      </c>
      <c r="AK295" s="16" t="s">
        <v>1890</v>
      </c>
      <c r="AL295" s="15" t="s">
        <v>1891</v>
      </c>
      <c r="AM295" s="20" t="s">
        <v>1892</v>
      </c>
      <c r="AN295" s="18">
        <v>-85.8457049095</v>
      </c>
      <c r="AO295" s="18">
        <v>38.221007280800002</v>
      </c>
      <c r="AP295" s="21" t="s">
        <v>139</v>
      </c>
    </row>
    <row r="296" spans="1:42" x14ac:dyDescent="0.25">
      <c r="A296" s="15">
        <v>166</v>
      </c>
      <c r="B296" s="15">
        <v>295</v>
      </c>
      <c r="C296" s="23" t="s">
        <v>1904</v>
      </c>
      <c r="D296" s="15" t="s">
        <v>1905</v>
      </c>
      <c r="E296" s="187"/>
      <c r="F296" s="180"/>
      <c r="G296" s="16" t="s">
        <v>1906</v>
      </c>
      <c r="H296" s="15" t="s">
        <v>1907</v>
      </c>
      <c r="I296" s="16" t="s">
        <v>59</v>
      </c>
      <c r="J296" s="16" t="s">
        <v>53</v>
      </c>
      <c r="K296" s="16" t="s">
        <v>107</v>
      </c>
      <c r="L296" s="15">
        <v>20200201</v>
      </c>
      <c r="M296" s="16" t="s">
        <v>108</v>
      </c>
      <c r="N296" s="15" t="s">
        <v>109</v>
      </c>
      <c r="O296" s="15" t="s">
        <v>53</v>
      </c>
      <c r="P296" s="15" t="s">
        <v>59</v>
      </c>
      <c r="Q296" s="15" t="s">
        <v>59</v>
      </c>
      <c r="R296" s="15" t="s">
        <v>59</v>
      </c>
      <c r="S296" s="15"/>
      <c r="T296" s="16" t="s">
        <v>538</v>
      </c>
      <c r="U296" s="15" t="s">
        <v>53</v>
      </c>
      <c r="V296" s="15"/>
      <c r="W296" s="15" t="s">
        <v>59</v>
      </c>
      <c r="X296" s="17">
        <f>Y296*Sheet1!$B$4*Sheet1!$B$3</f>
        <v>5.6108251500000001</v>
      </c>
      <c r="Y296" s="18">
        <v>54.7</v>
      </c>
      <c r="Z296" s="18" t="s">
        <v>131</v>
      </c>
      <c r="AA296" s="24">
        <v>36892</v>
      </c>
      <c r="AB296" s="15">
        <v>1</v>
      </c>
      <c r="AC296" s="15" t="s">
        <v>63</v>
      </c>
      <c r="AD296" s="16" t="s">
        <v>539</v>
      </c>
      <c r="AE296" s="16"/>
      <c r="AF296" s="16" t="str" cm="1">
        <f t="array" ref="AF296">_xlfn.IFS(ISTEXT(#REF!),#REF!,ISTEXT(#REF!),#REF!, TRUE, AG296)</f>
        <v>Panhandle Eastern Pipe Line Co</v>
      </c>
      <c r="AG296" s="16" t="s">
        <v>1908</v>
      </c>
      <c r="AH296" s="20">
        <v>5</v>
      </c>
      <c r="AI296" s="15" t="s">
        <v>134</v>
      </c>
      <c r="AJ296" s="18" t="s">
        <v>1909</v>
      </c>
      <c r="AK296" s="16" t="s">
        <v>1910</v>
      </c>
      <c r="AL296" s="15" t="s">
        <v>1911</v>
      </c>
      <c r="AM296" s="20" t="s">
        <v>1912</v>
      </c>
      <c r="AN296" s="18">
        <v>-90.912806463699994</v>
      </c>
      <c r="AO296" s="18">
        <v>39.471007254100002</v>
      </c>
      <c r="AP296" s="21" t="s">
        <v>119</v>
      </c>
    </row>
    <row r="297" spans="1:42" x14ac:dyDescent="0.25">
      <c r="A297" s="15">
        <v>166</v>
      </c>
      <c r="B297" s="15">
        <v>296</v>
      </c>
      <c r="C297" s="23" t="s">
        <v>1904</v>
      </c>
      <c r="D297" s="15" t="s">
        <v>1913</v>
      </c>
      <c r="E297" s="187"/>
      <c r="F297" s="180"/>
      <c r="G297" s="16" t="s">
        <v>1914</v>
      </c>
      <c r="H297" s="15" t="s">
        <v>1915</v>
      </c>
      <c r="I297" s="16" t="s">
        <v>59</v>
      </c>
      <c r="J297" s="16" t="s">
        <v>53</v>
      </c>
      <c r="K297" s="16" t="s">
        <v>107</v>
      </c>
      <c r="L297" s="15">
        <v>20200201</v>
      </c>
      <c r="M297" s="16" t="s">
        <v>108</v>
      </c>
      <c r="N297" s="15" t="s">
        <v>109</v>
      </c>
      <c r="O297" s="15" t="s">
        <v>53</v>
      </c>
      <c r="P297" s="15" t="s">
        <v>59</v>
      </c>
      <c r="Q297" s="15" t="s">
        <v>59</v>
      </c>
      <c r="R297" s="15" t="s">
        <v>59</v>
      </c>
      <c r="S297" s="15"/>
      <c r="T297" s="16" t="s">
        <v>538</v>
      </c>
      <c r="U297" s="15" t="s">
        <v>53</v>
      </c>
      <c r="V297" s="15"/>
      <c r="W297" s="15" t="s">
        <v>59</v>
      </c>
      <c r="X297" s="17">
        <f>Y297*Sheet1!$B$4*Sheet1!$B$3</f>
        <v>5.6108251500000001</v>
      </c>
      <c r="Y297" s="18">
        <v>54.7</v>
      </c>
      <c r="Z297" s="18" t="s">
        <v>131</v>
      </c>
      <c r="AA297" s="24">
        <v>36892</v>
      </c>
      <c r="AB297" s="15">
        <v>1</v>
      </c>
      <c r="AC297" s="15" t="s">
        <v>63</v>
      </c>
      <c r="AD297" s="16" t="s">
        <v>539</v>
      </c>
      <c r="AE297" s="16"/>
      <c r="AF297" s="16" t="str" cm="1">
        <f t="array" ref="AF297">_xlfn.IFS(ISTEXT(#REF!),#REF!,ISTEXT(#REF!),#REF!, TRUE, AG297)</f>
        <v>Panhandle Eastern Pipe Line Co</v>
      </c>
      <c r="AG297" s="16" t="s">
        <v>1908</v>
      </c>
      <c r="AH297" s="20">
        <v>5</v>
      </c>
      <c r="AI297" s="15" t="s">
        <v>134</v>
      </c>
      <c r="AJ297" s="18" t="s">
        <v>1909</v>
      </c>
      <c r="AK297" s="16" t="s">
        <v>1910</v>
      </c>
      <c r="AL297" s="15" t="s">
        <v>1911</v>
      </c>
      <c r="AM297" s="20" t="s">
        <v>1912</v>
      </c>
      <c r="AN297" s="18">
        <v>-90.912506463200003</v>
      </c>
      <c r="AO297" s="18">
        <v>39.470707253699999</v>
      </c>
      <c r="AP297" s="21" t="s">
        <v>119</v>
      </c>
    </row>
    <row r="298" spans="1:42" x14ac:dyDescent="0.25">
      <c r="A298" s="15">
        <v>167</v>
      </c>
      <c r="B298" s="15">
        <v>297</v>
      </c>
      <c r="C298" s="23" t="s">
        <v>1916</v>
      </c>
      <c r="D298" s="15" t="s">
        <v>1917</v>
      </c>
      <c r="E298" s="187"/>
      <c r="F298" s="180"/>
      <c r="G298" s="16" t="s">
        <v>1918</v>
      </c>
      <c r="H298" s="15" t="s">
        <v>1919</v>
      </c>
      <c r="I298" s="16" t="s">
        <v>1920</v>
      </c>
      <c r="J298" s="16" t="s">
        <v>53</v>
      </c>
      <c r="K298" s="16" t="s">
        <v>107</v>
      </c>
      <c r="L298" s="15" t="s">
        <v>1921</v>
      </c>
      <c r="M298" s="16" t="s">
        <v>1922</v>
      </c>
      <c r="N298" s="15" t="s">
        <v>109</v>
      </c>
      <c r="O298" s="15" t="s">
        <v>53</v>
      </c>
      <c r="P298" s="15" t="s">
        <v>59</v>
      </c>
      <c r="Q298" s="15" t="s">
        <v>59</v>
      </c>
      <c r="R298" s="15" t="s">
        <v>59</v>
      </c>
      <c r="S298" s="26" t="s">
        <v>100</v>
      </c>
      <c r="T298" s="16" t="s">
        <v>1923</v>
      </c>
      <c r="U298" s="15" t="s">
        <v>53</v>
      </c>
      <c r="V298" s="15">
        <v>10310</v>
      </c>
      <c r="W298" s="15" t="s">
        <v>62</v>
      </c>
      <c r="X298" s="17">
        <f t="shared" ref="X298:X304" si="7">V298*0.0007457</f>
        <v>7.688167</v>
      </c>
      <c r="Y298" s="18"/>
      <c r="Z298" s="18"/>
      <c r="AA298" s="19"/>
      <c r="AB298" s="15">
        <v>1</v>
      </c>
      <c r="AC298" s="15" t="s">
        <v>101</v>
      </c>
      <c r="AD298" s="16" t="s">
        <v>905</v>
      </c>
      <c r="AE298" s="16"/>
      <c r="AF298" s="16" t="str" cm="1">
        <f t="array" ref="AF298">_xlfn.IFS(ISTEXT(#REF!),#REF!,ISTEXT(#REF!),#REF!, TRUE, AG298)</f>
        <v>PANHANDLE EASTERN PIPELINE-CENTRALIA COMPRESSOR STATION</v>
      </c>
      <c r="AG298" s="16" t="s">
        <v>1924</v>
      </c>
      <c r="AH298" s="20">
        <v>7</v>
      </c>
      <c r="AI298" s="15" t="s">
        <v>477</v>
      </c>
      <c r="AJ298" s="18" t="s">
        <v>1925</v>
      </c>
      <c r="AK298" s="16" t="s">
        <v>1926</v>
      </c>
      <c r="AL298" s="15" t="s">
        <v>1927</v>
      </c>
      <c r="AM298" s="20" t="s">
        <v>1928</v>
      </c>
      <c r="AN298" s="18">
        <v>-92.140091314399996</v>
      </c>
      <c r="AO298" s="18">
        <v>39.137600644000003</v>
      </c>
      <c r="AP298" s="21" t="s">
        <v>139</v>
      </c>
    </row>
    <row r="299" spans="1:42" x14ac:dyDescent="0.25">
      <c r="A299" s="15">
        <v>167</v>
      </c>
      <c r="B299" s="15">
        <v>298</v>
      </c>
      <c r="C299" s="23" t="s">
        <v>1916</v>
      </c>
      <c r="D299" s="15" t="s">
        <v>1929</v>
      </c>
      <c r="E299" s="187"/>
      <c r="F299" s="180"/>
      <c r="G299" s="16" t="s">
        <v>1930</v>
      </c>
      <c r="H299" s="15" t="s">
        <v>1931</v>
      </c>
      <c r="I299" s="16" t="s">
        <v>1932</v>
      </c>
      <c r="J299" s="16" t="s">
        <v>53</v>
      </c>
      <c r="K299" s="16" t="s">
        <v>107</v>
      </c>
      <c r="L299" s="15" t="s">
        <v>1921</v>
      </c>
      <c r="M299" s="16" t="s">
        <v>1922</v>
      </c>
      <c r="N299" s="15" t="s">
        <v>109</v>
      </c>
      <c r="O299" s="15" t="s">
        <v>53</v>
      </c>
      <c r="P299" s="15" t="s">
        <v>59</v>
      </c>
      <c r="Q299" s="15" t="s">
        <v>59</v>
      </c>
      <c r="R299" s="15" t="s">
        <v>59</v>
      </c>
      <c r="S299" s="26" t="s">
        <v>100</v>
      </c>
      <c r="T299" s="16" t="s">
        <v>1923</v>
      </c>
      <c r="U299" s="15" t="s">
        <v>53</v>
      </c>
      <c r="V299" s="15">
        <v>10310</v>
      </c>
      <c r="W299" s="15" t="s">
        <v>62</v>
      </c>
      <c r="X299" s="17">
        <f t="shared" si="7"/>
        <v>7.688167</v>
      </c>
      <c r="Y299" s="18">
        <v>10300</v>
      </c>
      <c r="Z299" s="18" t="s">
        <v>62</v>
      </c>
      <c r="AA299" s="19"/>
      <c r="AB299" s="15">
        <v>1</v>
      </c>
      <c r="AC299" s="15" t="s">
        <v>101</v>
      </c>
      <c r="AD299" s="16" t="s">
        <v>905</v>
      </c>
      <c r="AE299" s="16"/>
      <c r="AF299" s="16" t="str" cm="1">
        <f t="array" ref="AF299">_xlfn.IFS(ISTEXT(#REF!),#REF!,ISTEXT(#REF!),#REF!, TRUE, AG299)</f>
        <v>PANHANDLE EASTERN PIPELINE-CENTRALIA COMPRESSOR STATION</v>
      </c>
      <c r="AG299" s="16" t="s">
        <v>1924</v>
      </c>
      <c r="AH299" s="20">
        <v>7</v>
      </c>
      <c r="AI299" s="15" t="s">
        <v>477</v>
      </c>
      <c r="AJ299" s="18" t="s">
        <v>1925</v>
      </c>
      <c r="AK299" s="16" t="s">
        <v>1926</v>
      </c>
      <c r="AL299" s="15" t="s">
        <v>1927</v>
      </c>
      <c r="AM299" s="20" t="s">
        <v>1928</v>
      </c>
      <c r="AN299" s="18">
        <v>-92.140504374599999</v>
      </c>
      <c r="AO299" s="18">
        <v>39.1376048049</v>
      </c>
      <c r="AP299" s="21" t="s">
        <v>139</v>
      </c>
    </row>
    <row r="300" spans="1:42" x14ac:dyDescent="0.25">
      <c r="A300" s="15">
        <v>168</v>
      </c>
      <c r="B300" s="15">
        <v>299</v>
      </c>
      <c r="C300" s="23" t="s">
        <v>1933</v>
      </c>
      <c r="D300" s="15" t="s">
        <v>1934</v>
      </c>
      <c r="E300" s="187"/>
      <c r="F300" s="180"/>
      <c r="G300" s="16" t="s">
        <v>1935</v>
      </c>
      <c r="H300" s="15" t="s">
        <v>1936</v>
      </c>
      <c r="I300" s="16" t="s">
        <v>1937</v>
      </c>
      <c r="J300" s="16" t="s">
        <v>53</v>
      </c>
      <c r="K300" s="16" t="s">
        <v>107</v>
      </c>
      <c r="L300" s="15" t="s">
        <v>1921</v>
      </c>
      <c r="M300" s="16" t="s">
        <v>1922</v>
      </c>
      <c r="N300" s="15" t="s">
        <v>109</v>
      </c>
      <c r="O300" s="15" t="s">
        <v>53</v>
      </c>
      <c r="P300" s="15" t="s">
        <v>59</v>
      </c>
      <c r="Q300" s="15" t="s">
        <v>59</v>
      </c>
      <c r="R300" s="15" t="s">
        <v>59</v>
      </c>
      <c r="S300" s="15"/>
      <c r="T300" s="16" t="s">
        <v>59</v>
      </c>
      <c r="U300" s="15"/>
      <c r="V300" s="15">
        <v>10000</v>
      </c>
      <c r="W300" s="15" t="s">
        <v>62</v>
      </c>
      <c r="X300" s="17">
        <f t="shared" si="7"/>
        <v>7.4569999999999999</v>
      </c>
      <c r="Y300" s="18"/>
      <c r="Z300" s="18"/>
      <c r="AA300" s="24">
        <v>25934</v>
      </c>
      <c r="AB300" s="15">
        <v>1</v>
      </c>
      <c r="AC300" s="15" t="s">
        <v>63</v>
      </c>
      <c r="AD300" s="16" t="s">
        <v>475</v>
      </c>
      <c r="AE300" s="16"/>
      <c r="AF300" s="16" t="str" cm="1">
        <f t="array" ref="AF300">_xlfn.IFS(ISTEXT(#REF!),#REF!,ISTEXT(#REF!),#REF!, TRUE, AG300)</f>
        <v>PANHANDLE EASTERN PIPE LINE COMPANY   M</v>
      </c>
      <c r="AG300" s="16" t="s">
        <v>1938</v>
      </c>
      <c r="AH300" s="20">
        <v>5</v>
      </c>
      <c r="AI300" s="15" t="s">
        <v>1939</v>
      </c>
      <c r="AJ300" s="18" t="s">
        <v>1940</v>
      </c>
      <c r="AK300" s="16" t="s">
        <v>1941</v>
      </c>
      <c r="AL300" s="15" t="s">
        <v>1942</v>
      </c>
      <c r="AM300" s="20" t="s">
        <v>1943</v>
      </c>
      <c r="AN300" s="18">
        <v>-87.349905475200003</v>
      </c>
      <c r="AO300" s="18">
        <v>39.804507503000004</v>
      </c>
      <c r="AP300" s="21" t="s">
        <v>119</v>
      </c>
    </row>
    <row r="301" spans="1:42" x14ac:dyDescent="0.25">
      <c r="A301" s="15">
        <v>168</v>
      </c>
      <c r="B301" s="15">
        <v>300</v>
      </c>
      <c r="C301" s="23" t="s">
        <v>1933</v>
      </c>
      <c r="D301" s="15" t="s">
        <v>1944</v>
      </c>
      <c r="E301" s="187"/>
      <c r="F301" s="180"/>
      <c r="G301" s="16" t="s">
        <v>1945</v>
      </c>
      <c r="H301" s="15" t="s">
        <v>1946</v>
      </c>
      <c r="I301" s="16" t="s">
        <v>1947</v>
      </c>
      <c r="J301" s="16" t="s">
        <v>53</v>
      </c>
      <c r="K301" s="16" t="s">
        <v>107</v>
      </c>
      <c r="L301" s="15" t="s">
        <v>1921</v>
      </c>
      <c r="M301" s="16" t="s">
        <v>1922</v>
      </c>
      <c r="N301" s="15" t="s">
        <v>109</v>
      </c>
      <c r="O301" s="15" t="s">
        <v>53</v>
      </c>
      <c r="P301" s="15" t="s">
        <v>57</v>
      </c>
      <c r="Q301" s="15" t="s">
        <v>59</v>
      </c>
      <c r="R301" s="15" t="s">
        <v>59</v>
      </c>
      <c r="S301" s="15"/>
      <c r="T301" s="16" t="s">
        <v>59</v>
      </c>
      <c r="U301" s="15"/>
      <c r="V301" s="15">
        <v>10310</v>
      </c>
      <c r="W301" s="15" t="s">
        <v>62</v>
      </c>
      <c r="X301" s="17">
        <f t="shared" si="7"/>
        <v>7.688167</v>
      </c>
      <c r="Y301" s="18"/>
      <c r="Z301" s="18"/>
      <c r="AA301" s="24">
        <v>38718</v>
      </c>
      <c r="AB301" s="15">
        <v>1</v>
      </c>
      <c r="AC301" s="15" t="s">
        <v>101</v>
      </c>
      <c r="AD301" s="16" t="s">
        <v>1948</v>
      </c>
      <c r="AE301" s="16"/>
      <c r="AF301" s="16" t="str" cm="1">
        <f t="array" ref="AF301">_xlfn.IFS(ISTEXT(#REF!),#REF!,ISTEXT(#REF!),#REF!, TRUE, AG301)</f>
        <v>PANHANDLE EASTERN PIPE LINE COMPANY   M</v>
      </c>
      <c r="AG301" s="16" t="s">
        <v>1938</v>
      </c>
      <c r="AH301" s="20">
        <v>5</v>
      </c>
      <c r="AI301" s="15" t="s">
        <v>1939</v>
      </c>
      <c r="AJ301" s="18" t="s">
        <v>1940</v>
      </c>
      <c r="AK301" s="16" t="s">
        <v>1941</v>
      </c>
      <c r="AL301" s="15" t="s">
        <v>1942</v>
      </c>
      <c r="AM301" s="20" t="s">
        <v>1943</v>
      </c>
      <c r="AN301" s="18">
        <v>-87.349864371799995</v>
      </c>
      <c r="AO301" s="18">
        <v>39.804622821700001</v>
      </c>
      <c r="AP301" s="21" t="s">
        <v>119</v>
      </c>
    </row>
    <row r="302" spans="1:42" x14ac:dyDescent="0.25">
      <c r="A302" s="15">
        <v>168</v>
      </c>
      <c r="B302" s="15">
        <v>301</v>
      </c>
      <c r="C302" s="23" t="s">
        <v>1933</v>
      </c>
      <c r="D302" s="15" t="s">
        <v>1949</v>
      </c>
      <c r="E302" s="187"/>
      <c r="F302" s="180"/>
      <c r="G302" s="16" t="s">
        <v>1950</v>
      </c>
      <c r="H302" s="15" t="s">
        <v>1951</v>
      </c>
      <c r="I302" s="16" t="s">
        <v>1952</v>
      </c>
      <c r="J302" s="16" t="s">
        <v>53</v>
      </c>
      <c r="K302" s="16" t="s">
        <v>107</v>
      </c>
      <c r="L302" s="15" t="s">
        <v>1921</v>
      </c>
      <c r="M302" s="16" t="s">
        <v>1922</v>
      </c>
      <c r="N302" s="15" t="s">
        <v>109</v>
      </c>
      <c r="O302" s="15" t="s">
        <v>53</v>
      </c>
      <c r="P302" s="15" t="s">
        <v>57</v>
      </c>
      <c r="Q302" s="15" t="s">
        <v>59</v>
      </c>
      <c r="R302" s="15" t="s">
        <v>59</v>
      </c>
      <c r="S302" s="15"/>
      <c r="T302" s="16" t="s">
        <v>59</v>
      </c>
      <c r="U302" s="15"/>
      <c r="V302" s="15">
        <v>10310</v>
      </c>
      <c r="W302" s="15" t="s">
        <v>62</v>
      </c>
      <c r="X302" s="17">
        <f t="shared" si="7"/>
        <v>7.688167</v>
      </c>
      <c r="Y302" s="18"/>
      <c r="Z302" s="18"/>
      <c r="AA302" s="24">
        <v>38718</v>
      </c>
      <c r="AB302" s="15">
        <v>1</v>
      </c>
      <c r="AC302" s="15" t="s">
        <v>101</v>
      </c>
      <c r="AD302" s="16" t="s">
        <v>1948</v>
      </c>
      <c r="AE302" s="16"/>
      <c r="AF302" s="16" t="str" cm="1">
        <f t="array" ref="AF302">_xlfn.IFS(ISTEXT(#REF!),#REF!,ISTEXT(#REF!),#REF!, TRUE, AG302)</f>
        <v>PANHANDLE EASTERN PIPE LINE COMPANY   M</v>
      </c>
      <c r="AG302" s="16" t="s">
        <v>1938</v>
      </c>
      <c r="AH302" s="20">
        <v>5</v>
      </c>
      <c r="AI302" s="15" t="s">
        <v>1939</v>
      </c>
      <c r="AJ302" s="18" t="s">
        <v>1940</v>
      </c>
      <c r="AK302" s="16" t="s">
        <v>1941</v>
      </c>
      <c r="AL302" s="15" t="s">
        <v>1942</v>
      </c>
      <c r="AM302" s="20" t="s">
        <v>1943</v>
      </c>
      <c r="AN302" s="18">
        <v>-87.349832185300002</v>
      </c>
      <c r="AO302" s="18">
        <v>39.804400281100001</v>
      </c>
      <c r="AP302" s="21" t="s">
        <v>119</v>
      </c>
    </row>
    <row r="303" spans="1:42" x14ac:dyDescent="0.25">
      <c r="A303" s="15">
        <v>169</v>
      </c>
      <c r="B303" s="15">
        <v>302</v>
      </c>
      <c r="C303" s="23" t="s">
        <v>1953</v>
      </c>
      <c r="D303" s="15" t="s">
        <v>1954</v>
      </c>
      <c r="E303" s="187"/>
      <c r="F303" s="180"/>
      <c r="G303" s="16" t="s">
        <v>1955</v>
      </c>
      <c r="H303" s="15" t="s">
        <v>1956</v>
      </c>
      <c r="I303" s="16" t="s">
        <v>1957</v>
      </c>
      <c r="J303" s="16" t="s">
        <v>53</v>
      </c>
      <c r="K303" s="16" t="s">
        <v>107</v>
      </c>
      <c r="L303" s="15" t="s">
        <v>1921</v>
      </c>
      <c r="M303" s="16" t="s">
        <v>1922</v>
      </c>
      <c r="N303" s="15" t="s">
        <v>109</v>
      </c>
      <c r="O303" s="15" t="s">
        <v>53</v>
      </c>
      <c r="P303" s="15" t="s">
        <v>57</v>
      </c>
      <c r="Q303" s="15" t="s">
        <v>1958</v>
      </c>
      <c r="R303" s="15" t="s">
        <v>59</v>
      </c>
      <c r="S303" s="15"/>
      <c r="T303" s="16" t="s">
        <v>538</v>
      </c>
      <c r="U303" s="15" t="s">
        <v>53</v>
      </c>
      <c r="V303" s="15">
        <v>11569</v>
      </c>
      <c r="W303" s="15" t="s">
        <v>62</v>
      </c>
      <c r="X303" s="17">
        <f t="shared" si="7"/>
        <v>8.6270033000000002</v>
      </c>
      <c r="Y303" s="18">
        <v>84</v>
      </c>
      <c r="Z303" s="18" t="s">
        <v>131</v>
      </c>
      <c r="AA303" s="24">
        <v>39448</v>
      </c>
      <c r="AB303" s="15">
        <v>1</v>
      </c>
      <c r="AC303" s="15" t="s">
        <v>101</v>
      </c>
      <c r="AD303" s="16" t="s">
        <v>59</v>
      </c>
      <c r="AE303" s="16"/>
      <c r="AF303" s="16" t="str" cm="1">
        <f t="array" ref="AF303">_xlfn.IFS(ISTEXT(#REF!),#REF!,ISTEXT(#REF!),#REF!, TRUE, AG303)</f>
        <v>Panhandle Eastern Pipe Line - Haven Station</v>
      </c>
      <c r="AG303" s="16" t="s">
        <v>1959</v>
      </c>
      <c r="AH303" s="20">
        <v>7</v>
      </c>
      <c r="AI303" s="15" t="s">
        <v>1731</v>
      </c>
      <c r="AJ303" s="18" t="s">
        <v>1960</v>
      </c>
      <c r="AK303" s="16" t="s">
        <v>1961</v>
      </c>
      <c r="AL303" s="15" t="s">
        <v>1962</v>
      </c>
      <c r="AM303" s="20" t="s">
        <v>1963</v>
      </c>
      <c r="AN303" s="18">
        <v>-97.8082081684</v>
      </c>
      <c r="AO303" s="18">
        <v>37.906506596900002</v>
      </c>
      <c r="AP303" s="21" t="s">
        <v>119</v>
      </c>
    </row>
    <row r="304" spans="1:42" x14ac:dyDescent="0.25">
      <c r="A304" s="15">
        <v>169</v>
      </c>
      <c r="B304" s="15">
        <v>303</v>
      </c>
      <c r="C304" s="23" t="s">
        <v>1953</v>
      </c>
      <c r="D304" s="15" t="s">
        <v>1964</v>
      </c>
      <c r="E304" s="187"/>
      <c r="F304" s="180"/>
      <c r="G304" s="16" t="s">
        <v>1965</v>
      </c>
      <c r="H304" s="15" t="s">
        <v>1966</v>
      </c>
      <c r="I304" s="16" t="s">
        <v>1967</v>
      </c>
      <c r="J304" s="16" t="s">
        <v>53</v>
      </c>
      <c r="K304" s="16" t="s">
        <v>107</v>
      </c>
      <c r="L304" s="15" t="s">
        <v>1921</v>
      </c>
      <c r="M304" s="16" t="s">
        <v>1922</v>
      </c>
      <c r="N304" s="15" t="s">
        <v>109</v>
      </c>
      <c r="O304" s="15" t="s">
        <v>53</v>
      </c>
      <c r="P304" s="15" t="s">
        <v>57</v>
      </c>
      <c r="Q304" s="15" t="s">
        <v>1958</v>
      </c>
      <c r="R304" s="15" t="s">
        <v>59</v>
      </c>
      <c r="S304" s="15"/>
      <c r="T304" s="16" t="s">
        <v>538</v>
      </c>
      <c r="U304" s="15" t="s">
        <v>53</v>
      </c>
      <c r="V304" s="15">
        <v>11569</v>
      </c>
      <c r="W304" s="15" t="s">
        <v>62</v>
      </c>
      <c r="X304" s="17">
        <f t="shared" si="7"/>
        <v>8.6270033000000002</v>
      </c>
      <c r="Y304" s="18">
        <v>11600</v>
      </c>
      <c r="Z304" s="18" t="s">
        <v>62</v>
      </c>
      <c r="AA304" s="24">
        <v>39083</v>
      </c>
      <c r="AB304" s="15">
        <v>1</v>
      </c>
      <c r="AC304" s="15" t="s">
        <v>101</v>
      </c>
      <c r="AD304" s="16" t="s">
        <v>59</v>
      </c>
      <c r="AE304" s="16"/>
      <c r="AF304" s="16" t="str" cm="1">
        <f t="array" ref="AF304">_xlfn.IFS(ISTEXT(#REF!),#REF!,ISTEXT(#REF!),#REF!, TRUE, AG304)</f>
        <v>Panhandle Eastern Pipe Line - Haven Station</v>
      </c>
      <c r="AG304" s="16" t="s">
        <v>1959</v>
      </c>
      <c r="AH304" s="20">
        <v>7</v>
      </c>
      <c r="AI304" s="15" t="s">
        <v>1731</v>
      </c>
      <c r="AJ304" s="18" t="s">
        <v>1960</v>
      </c>
      <c r="AK304" s="16" t="s">
        <v>1961</v>
      </c>
      <c r="AL304" s="15" t="s">
        <v>1962</v>
      </c>
      <c r="AM304" s="20" t="s">
        <v>1963</v>
      </c>
      <c r="AN304" s="18">
        <v>-97.8082081684</v>
      </c>
      <c r="AO304" s="18">
        <v>37.906506596900002</v>
      </c>
      <c r="AP304" s="21" t="s">
        <v>119</v>
      </c>
    </row>
    <row r="305" spans="1:42" x14ac:dyDescent="0.25">
      <c r="A305" s="15">
        <v>170</v>
      </c>
      <c r="B305" s="15">
        <v>304</v>
      </c>
      <c r="C305" s="23" t="s">
        <v>1968</v>
      </c>
      <c r="D305" s="15" t="s">
        <v>1969</v>
      </c>
      <c r="E305" s="187">
        <v>50628</v>
      </c>
      <c r="F305" s="180"/>
      <c r="G305" s="16" t="s">
        <v>1970</v>
      </c>
      <c r="H305" s="15" t="s">
        <v>1971</v>
      </c>
      <c r="I305" s="16" t="s">
        <v>1972</v>
      </c>
      <c r="J305" s="16" t="s">
        <v>53</v>
      </c>
      <c r="K305" s="16" t="s">
        <v>227</v>
      </c>
      <c r="L305" s="15">
        <v>20200705</v>
      </c>
      <c r="M305" s="16" t="s">
        <v>808</v>
      </c>
      <c r="N305" s="15" t="s">
        <v>809</v>
      </c>
      <c r="O305" s="15" t="s">
        <v>53</v>
      </c>
      <c r="P305" s="15" t="s">
        <v>59</v>
      </c>
      <c r="Q305" s="15" t="s">
        <v>59</v>
      </c>
      <c r="R305" s="15" t="s">
        <v>205</v>
      </c>
      <c r="S305" s="15"/>
      <c r="T305" s="16" t="s">
        <v>826</v>
      </c>
      <c r="U305" s="15" t="s">
        <v>53</v>
      </c>
      <c r="V305" s="15">
        <v>31</v>
      </c>
      <c r="W305" s="15" t="s">
        <v>185</v>
      </c>
      <c r="X305" s="17">
        <f>V305</f>
        <v>31</v>
      </c>
      <c r="Y305" s="18">
        <v>484</v>
      </c>
      <c r="Z305" s="18" t="s">
        <v>131</v>
      </c>
      <c r="AA305" s="19"/>
      <c r="AB305" s="15">
        <v>1</v>
      </c>
      <c r="AC305" s="15" t="s">
        <v>112</v>
      </c>
      <c r="AD305" s="16" t="s">
        <v>1973</v>
      </c>
      <c r="AE305" s="16"/>
      <c r="AF305" s="16" t="str" cm="1">
        <f t="array" ref="AF305">_xlfn.IFS(ISTEXT(#REF!),#REF!,ISTEXT(#REF!),#REF!, TRUE, AG305)</f>
        <v>Paulsboro Refining Company LLC</v>
      </c>
      <c r="AG305" s="16" t="s">
        <v>1974</v>
      </c>
      <c r="AH305" s="20">
        <v>2</v>
      </c>
      <c r="AI305" s="15" t="s">
        <v>1975</v>
      </c>
      <c r="AJ305" s="18" t="s">
        <v>1976</v>
      </c>
      <c r="AK305" s="16" t="s">
        <v>1977</v>
      </c>
      <c r="AL305" s="15" t="s">
        <v>1978</v>
      </c>
      <c r="AM305" s="20" t="s">
        <v>1979</v>
      </c>
      <c r="AN305" s="18">
        <v>-75.262401795200006</v>
      </c>
      <c r="AO305" s="18">
        <v>39.844408040600001</v>
      </c>
      <c r="AP305" s="21" t="s">
        <v>818</v>
      </c>
    </row>
    <row r="306" spans="1:42" x14ac:dyDescent="0.25">
      <c r="A306" s="15">
        <v>171</v>
      </c>
      <c r="B306" s="15">
        <v>305</v>
      </c>
      <c r="C306" s="23" t="s">
        <v>1980</v>
      </c>
      <c r="D306" s="15" t="s">
        <v>1981</v>
      </c>
      <c r="E306" s="187">
        <v>50849</v>
      </c>
      <c r="F306" s="180" t="s">
        <v>211</v>
      </c>
      <c r="G306" s="16" t="s">
        <v>1982</v>
      </c>
      <c r="H306" s="15" t="s">
        <v>1983</v>
      </c>
      <c r="I306" s="16" t="s">
        <v>1984</v>
      </c>
      <c r="J306" s="16" t="s">
        <v>53</v>
      </c>
      <c r="K306" s="16" t="s">
        <v>81</v>
      </c>
      <c r="L306" s="15">
        <v>20300203</v>
      </c>
      <c r="M306" s="16" t="s">
        <v>1546</v>
      </c>
      <c r="N306" s="15" t="s">
        <v>109</v>
      </c>
      <c r="O306" s="15" t="s">
        <v>53</v>
      </c>
      <c r="P306" s="15" t="s">
        <v>110</v>
      </c>
      <c r="Q306" s="15" t="s">
        <v>370</v>
      </c>
      <c r="R306" s="15" t="s">
        <v>59</v>
      </c>
      <c r="S306" s="15"/>
      <c r="T306" s="16" t="s">
        <v>59</v>
      </c>
      <c r="U306" s="15"/>
      <c r="V306" s="15">
        <v>23.5</v>
      </c>
      <c r="W306" s="15" t="s">
        <v>185</v>
      </c>
      <c r="X306" s="17">
        <f>V306</f>
        <v>23.5</v>
      </c>
      <c r="Y306" s="18"/>
      <c r="Z306" s="18"/>
      <c r="AA306" s="19"/>
      <c r="AB306" s="15">
        <v>1</v>
      </c>
      <c r="AC306" s="15" t="s">
        <v>112</v>
      </c>
      <c r="AD306" s="16" t="s">
        <v>59</v>
      </c>
      <c r="AE306" s="16"/>
      <c r="AF306" s="16" t="str" cm="1">
        <f t="array" ref="AF306">_xlfn.IFS(ISTEXT(#REF!),#REF!,ISTEXT(#REF!),#REF!, TRUE, AG306)</f>
        <v>PE BERKELEY, INC</v>
      </c>
      <c r="AG306" s="16" t="s">
        <v>1985</v>
      </c>
      <c r="AH306" s="20">
        <v>9</v>
      </c>
      <c r="AI306" s="15" t="s">
        <v>67</v>
      </c>
      <c r="AJ306" s="18" t="s">
        <v>68</v>
      </c>
      <c r="AK306" s="16" t="s">
        <v>1986</v>
      </c>
      <c r="AL306" s="15" t="s">
        <v>1987</v>
      </c>
      <c r="AM306" s="20" t="s">
        <v>1988</v>
      </c>
      <c r="AN306" s="18">
        <v>-122.25901320200001</v>
      </c>
      <c r="AO306" s="18">
        <v>37.869904964200003</v>
      </c>
      <c r="AP306" s="21" t="s">
        <v>119</v>
      </c>
    </row>
    <row r="307" spans="1:42" x14ac:dyDescent="0.25">
      <c r="A307" s="15">
        <v>173</v>
      </c>
      <c r="B307" s="15">
        <v>306</v>
      </c>
      <c r="C307" s="23" t="s">
        <v>1989</v>
      </c>
      <c r="D307" s="15" t="s">
        <v>1990</v>
      </c>
      <c r="E307" s="187"/>
      <c r="F307" s="180"/>
      <c r="G307" s="16" t="s">
        <v>1765</v>
      </c>
      <c r="H307" s="15" t="s">
        <v>1991</v>
      </c>
      <c r="I307" s="16" t="s">
        <v>59</v>
      </c>
      <c r="J307" s="16" t="s">
        <v>53</v>
      </c>
      <c r="K307" s="16" t="s">
        <v>227</v>
      </c>
      <c r="L307" s="15">
        <v>20300202</v>
      </c>
      <c r="M307" s="16" t="s">
        <v>556</v>
      </c>
      <c r="N307" s="15" t="s">
        <v>109</v>
      </c>
      <c r="O307" s="15" t="s">
        <v>53</v>
      </c>
      <c r="P307" s="15" t="s">
        <v>110</v>
      </c>
      <c r="Q307" s="15" t="s">
        <v>1854</v>
      </c>
      <c r="R307" s="15" t="s">
        <v>59</v>
      </c>
      <c r="S307" s="15"/>
      <c r="T307" s="16" t="s">
        <v>726</v>
      </c>
      <c r="U307" s="15" t="s">
        <v>53</v>
      </c>
      <c r="V307" s="15">
        <v>22.35</v>
      </c>
      <c r="W307" s="15" t="s">
        <v>185</v>
      </c>
      <c r="X307" s="17">
        <f>V307</f>
        <v>22.35</v>
      </c>
      <c r="Y307" s="18"/>
      <c r="Z307" s="18"/>
      <c r="AA307" s="19"/>
      <c r="AB307" s="15">
        <v>1</v>
      </c>
      <c r="AC307" s="15" t="s">
        <v>112</v>
      </c>
      <c r="AD307" s="16" t="s">
        <v>59</v>
      </c>
      <c r="AE307" s="16"/>
      <c r="AF307" s="16" t="str" cm="1">
        <f t="array" ref="AF307">_xlfn.IFS(ISTEXT(#REF!),#REF!,ISTEXT(#REF!),#REF!, TRUE, AG307)</f>
        <v>LA CO., SHERIFF DEPT</v>
      </c>
      <c r="AG307" s="16" t="s">
        <v>1992</v>
      </c>
      <c r="AH307" s="20">
        <v>9</v>
      </c>
      <c r="AI307" s="15" t="s">
        <v>67</v>
      </c>
      <c r="AJ307" s="18" t="s">
        <v>792</v>
      </c>
      <c r="AK307" s="16" t="s">
        <v>1993</v>
      </c>
      <c r="AL307" s="15" t="s">
        <v>1994</v>
      </c>
      <c r="AM307" s="20" t="s">
        <v>1995</v>
      </c>
      <c r="AN307" s="18">
        <v>-118.58701227900001</v>
      </c>
      <c r="AO307" s="18">
        <v>34.464604881500001</v>
      </c>
      <c r="AP307" s="21" t="s">
        <v>119</v>
      </c>
    </row>
    <row r="308" spans="1:42" x14ac:dyDescent="0.25">
      <c r="A308" s="15">
        <v>174</v>
      </c>
      <c r="B308" s="15">
        <v>307</v>
      </c>
      <c r="C308" s="23" t="s">
        <v>1996</v>
      </c>
      <c r="D308" s="15" t="s">
        <v>1997</v>
      </c>
      <c r="E308" s="187">
        <v>7826</v>
      </c>
      <c r="F308" s="180">
        <v>1</v>
      </c>
      <c r="G308" s="16" t="s">
        <v>1998</v>
      </c>
      <c r="H308" s="15" t="s">
        <v>1999</v>
      </c>
      <c r="I308" s="16" t="s">
        <v>2000</v>
      </c>
      <c r="J308" s="16" t="s">
        <v>53</v>
      </c>
      <c r="K308" s="16" t="s">
        <v>81</v>
      </c>
      <c r="L308" s="15" t="s">
        <v>180</v>
      </c>
      <c r="M308" s="16" t="s">
        <v>181</v>
      </c>
      <c r="N308" s="15" t="s">
        <v>182</v>
      </c>
      <c r="O308" s="15" t="s">
        <v>100</v>
      </c>
      <c r="P308" s="15" t="s">
        <v>59</v>
      </c>
      <c r="Q308" s="15" t="s">
        <v>59</v>
      </c>
      <c r="R308" s="15" t="s">
        <v>124</v>
      </c>
      <c r="S308" s="26" t="s">
        <v>100</v>
      </c>
      <c r="T308" s="16" t="s">
        <v>2001</v>
      </c>
      <c r="U308" s="15" t="s">
        <v>53</v>
      </c>
      <c r="V308" s="15">
        <v>1628</v>
      </c>
      <c r="W308" s="15" t="s">
        <v>84</v>
      </c>
      <c r="X308" s="17">
        <f>V308*Sheet1!$B$4*Sheet1!$B$3</f>
        <v>166.99128599999997</v>
      </c>
      <c r="Y308" s="18">
        <v>1630</v>
      </c>
      <c r="Z308" s="18" t="s">
        <v>131</v>
      </c>
      <c r="AA308" s="19"/>
      <c r="AB308" s="15">
        <v>1</v>
      </c>
      <c r="AC308" s="15" t="s">
        <v>63</v>
      </c>
      <c r="AD308" s="16" t="s">
        <v>59</v>
      </c>
      <c r="AE308" s="16"/>
      <c r="AF308" s="16" t="str" cm="1">
        <f t="array" ref="AF308">_xlfn.IFS(ISTEXT(#REF!),#REF!,ISTEXT(#REF!),#REF!, TRUE, AG308)</f>
        <v>Plant Rowan County</v>
      </c>
      <c r="AG308" s="16" t="s">
        <v>2002</v>
      </c>
      <c r="AH308" s="20">
        <v>4</v>
      </c>
      <c r="AI308" s="15" t="s">
        <v>730</v>
      </c>
      <c r="AJ308" s="18" t="s">
        <v>2003</v>
      </c>
      <c r="AK308" s="16" t="s">
        <v>2004</v>
      </c>
      <c r="AL308" s="15" t="s">
        <v>2005</v>
      </c>
      <c r="AM308" s="20" t="s">
        <v>2006</v>
      </c>
      <c r="AN308" s="18">
        <v>-80.602103198099996</v>
      </c>
      <c r="AO308" s="18">
        <v>35.732306997599999</v>
      </c>
      <c r="AP308" s="21" t="s">
        <v>321</v>
      </c>
    </row>
    <row r="309" spans="1:42" x14ac:dyDescent="0.25">
      <c r="A309" s="15">
        <v>174</v>
      </c>
      <c r="B309" s="15">
        <v>308</v>
      </c>
      <c r="C309" s="23" t="s">
        <v>1996</v>
      </c>
      <c r="D309" s="15" t="s">
        <v>2008</v>
      </c>
      <c r="E309" s="187">
        <v>7826</v>
      </c>
      <c r="F309" s="180">
        <v>2</v>
      </c>
      <c r="G309" s="16" t="s">
        <v>1998</v>
      </c>
      <c r="H309" s="15" t="s">
        <v>2009</v>
      </c>
      <c r="I309" s="16" t="s">
        <v>2000</v>
      </c>
      <c r="J309" s="16" t="s">
        <v>53</v>
      </c>
      <c r="K309" s="16" t="s">
        <v>81</v>
      </c>
      <c r="L309" s="15" t="s">
        <v>180</v>
      </c>
      <c r="M309" s="16" t="s">
        <v>181</v>
      </c>
      <c r="N309" s="15" t="s">
        <v>182</v>
      </c>
      <c r="O309" s="15" t="s">
        <v>100</v>
      </c>
      <c r="P309" s="15" t="s">
        <v>59</v>
      </c>
      <c r="Q309" s="15" t="s">
        <v>59</v>
      </c>
      <c r="R309" s="15" t="s">
        <v>124</v>
      </c>
      <c r="S309" s="26" t="s">
        <v>100</v>
      </c>
      <c r="T309" s="16" t="s">
        <v>2001</v>
      </c>
      <c r="U309" s="15" t="s">
        <v>53</v>
      </c>
      <c r="V309" s="15">
        <v>1628</v>
      </c>
      <c r="W309" s="15" t="s">
        <v>84</v>
      </c>
      <c r="X309" s="17">
        <f>V309*Sheet1!$B$4*Sheet1!$B$3</f>
        <v>166.99128599999997</v>
      </c>
      <c r="Y309" s="18">
        <v>1630</v>
      </c>
      <c r="Z309" s="18" t="s">
        <v>131</v>
      </c>
      <c r="AA309" s="19"/>
      <c r="AB309" s="15">
        <v>1</v>
      </c>
      <c r="AC309" s="15" t="s">
        <v>63</v>
      </c>
      <c r="AD309" s="16" t="s">
        <v>59</v>
      </c>
      <c r="AE309" s="16"/>
      <c r="AF309" s="16" t="str" cm="1">
        <f t="array" ref="AF309">_xlfn.IFS(ISTEXT(#REF!),#REF!,ISTEXT(#REF!),#REF!, TRUE, AG309)</f>
        <v>Plant Rowan County</v>
      </c>
      <c r="AG309" s="16" t="s">
        <v>2002</v>
      </c>
      <c r="AH309" s="20">
        <v>4</v>
      </c>
      <c r="AI309" s="15" t="s">
        <v>730</v>
      </c>
      <c r="AJ309" s="18" t="s">
        <v>2003</v>
      </c>
      <c r="AK309" s="16" t="s">
        <v>2004</v>
      </c>
      <c r="AL309" s="15" t="s">
        <v>2005</v>
      </c>
      <c r="AM309" s="20" t="s">
        <v>2006</v>
      </c>
      <c r="AN309" s="18">
        <v>-80.602003197900004</v>
      </c>
      <c r="AO309" s="18">
        <v>35.731806997900001</v>
      </c>
      <c r="AP309" s="21" t="s">
        <v>321</v>
      </c>
    </row>
    <row r="310" spans="1:42" x14ac:dyDescent="0.25">
      <c r="A310" s="15">
        <v>174</v>
      </c>
      <c r="B310" s="15">
        <v>309</v>
      </c>
      <c r="C310" s="23" t="s">
        <v>1996</v>
      </c>
      <c r="D310" s="15" t="s">
        <v>2010</v>
      </c>
      <c r="E310" s="187">
        <v>7826</v>
      </c>
      <c r="F310" s="180">
        <v>3</v>
      </c>
      <c r="G310" s="16" t="s">
        <v>1998</v>
      </c>
      <c r="H310" s="15" t="s">
        <v>2011</v>
      </c>
      <c r="I310" s="16" t="s">
        <v>2000</v>
      </c>
      <c r="J310" s="16" t="s">
        <v>53</v>
      </c>
      <c r="K310" s="16" t="s">
        <v>81</v>
      </c>
      <c r="L310" s="15" t="s">
        <v>180</v>
      </c>
      <c r="M310" s="16" t="s">
        <v>181</v>
      </c>
      <c r="N310" s="15" t="s">
        <v>182</v>
      </c>
      <c r="O310" s="15" t="s">
        <v>100</v>
      </c>
      <c r="P310" s="15" t="s">
        <v>59</v>
      </c>
      <c r="Q310" s="15" t="s">
        <v>59</v>
      </c>
      <c r="R310" s="15" t="s">
        <v>124</v>
      </c>
      <c r="S310" s="26" t="s">
        <v>100</v>
      </c>
      <c r="T310" s="16" t="s">
        <v>2001</v>
      </c>
      <c r="U310" s="15" t="s">
        <v>53</v>
      </c>
      <c r="V310" s="15">
        <v>1628</v>
      </c>
      <c r="W310" s="15" t="s">
        <v>84</v>
      </c>
      <c r="X310" s="17">
        <f>V310*Sheet1!$B$4*Sheet1!$B$3</f>
        <v>166.99128599999997</v>
      </c>
      <c r="Y310" s="18">
        <v>1630</v>
      </c>
      <c r="Z310" s="18" t="s">
        <v>131</v>
      </c>
      <c r="AA310" s="19"/>
      <c r="AB310" s="15">
        <v>1</v>
      </c>
      <c r="AC310" s="15" t="s">
        <v>63</v>
      </c>
      <c r="AD310" s="16" t="s">
        <v>59</v>
      </c>
      <c r="AE310" s="16"/>
      <c r="AF310" s="16" t="str" cm="1">
        <f t="array" ref="AF310">_xlfn.IFS(ISTEXT(#REF!),#REF!,ISTEXT(#REF!),#REF!, TRUE, AG310)</f>
        <v>Plant Rowan County</v>
      </c>
      <c r="AG310" s="16" t="s">
        <v>2002</v>
      </c>
      <c r="AH310" s="20">
        <v>4</v>
      </c>
      <c r="AI310" s="15" t="s">
        <v>730</v>
      </c>
      <c r="AJ310" s="18" t="s">
        <v>2003</v>
      </c>
      <c r="AK310" s="16" t="s">
        <v>2004</v>
      </c>
      <c r="AL310" s="15" t="s">
        <v>2005</v>
      </c>
      <c r="AM310" s="20" t="s">
        <v>2006</v>
      </c>
      <c r="AN310" s="18">
        <v>-80.601703197399999</v>
      </c>
      <c r="AO310" s="18">
        <v>35.730806997400002</v>
      </c>
      <c r="AP310" s="21" t="s">
        <v>321</v>
      </c>
    </row>
    <row r="311" spans="1:42" x14ac:dyDescent="0.25">
      <c r="A311" s="15">
        <v>174</v>
      </c>
      <c r="B311" s="15">
        <v>310</v>
      </c>
      <c r="C311" s="23" t="s">
        <v>1996</v>
      </c>
      <c r="D311" s="15" t="s">
        <v>2012</v>
      </c>
      <c r="E311" s="187">
        <v>7826</v>
      </c>
      <c r="F311" s="180">
        <v>4</v>
      </c>
      <c r="G311" s="16" t="s">
        <v>2013</v>
      </c>
      <c r="H311" s="15" t="s">
        <v>2014</v>
      </c>
      <c r="I311" s="16" t="s">
        <v>2000</v>
      </c>
      <c r="J311" s="16" t="s">
        <v>53</v>
      </c>
      <c r="K311" s="16" t="s">
        <v>81</v>
      </c>
      <c r="L311" s="15" t="s">
        <v>180</v>
      </c>
      <c r="M311" s="16" t="s">
        <v>181</v>
      </c>
      <c r="N311" s="15" t="s">
        <v>182</v>
      </c>
      <c r="O311" s="15" t="s">
        <v>100</v>
      </c>
      <c r="P311" s="15" t="s">
        <v>59</v>
      </c>
      <c r="Q311" s="15" t="s">
        <v>59</v>
      </c>
      <c r="R311" s="15" t="s">
        <v>205</v>
      </c>
      <c r="S311" s="26" t="s">
        <v>100</v>
      </c>
      <c r="T311" s="16" t="s">
        <v>2015</v>
      </c>
      <c r="U311" s="15" t="s">
        <v>53</v>
      </c>
      <c r="V311" s="15">
        <v>1628</v>
      </c>
      <c r="W311" s="15" t="s">
        <v>84</v>
      </c>
      <c r="X311" s="17">
        <f>V311*Sheet1!$B$4*Sheet1!$B$3</f>
        <v>166.99128599999997</v>
      </c>
      <c r="Y311" s="18">
        <v>1630</v>
      </c>
      <c r="Z311" s="18" t="s">
        <v>131</v>
      </c>
      <c r="AA311" s="19"/>
      <c r="AB311" s="15">
        <v>1</v>
      </c>
      <c r="AC311" s="15" t="s">
        <v>101</v>
      </c>
      <c r="AD311" s="16" t="s">
        <v>59</v>
      </c>
      <c r="AE311" s="16"/>
      <c r="AF311" s="16" t="str" cm="1">
        <f t="array" ref="AF311">_xlfn.IFS(ISTEXT(#REF!),#REF!,ISTEXT(#REF!),#REF!, TRUE, AG311)</f>
        <v>Plant Rowan County</v>
      </c>
      <c r="AG311" s="16" t="s">
        <v>2002</v>
      </c>
      <c r="AH311" s="20">
        <v>4</v>
      </c>
      <c r="AI311" s="15" t="s">
        <v>730</v>
      </c>
      <c r="AJ311" s="18" t="s">
        <v>2003</v>
      </c>
      <c r="AK311" s="16" t="s">
        <v>2004</v>
      </c>
      <c r="AL311" s="15" t="s">
        <v>2005</v>
      </c>
      <c r="AM311" s="20" t="s">
        <v>2006</v>
      </c>
      <c r="AN311" s="18">
        <v>-80.601703197399999</v>
      </c>
      <c r="AO311" s="18">
        <v>35.730306997600003</v>
      </c>
      <c r="AP311" s="21" t="s">
        <v>321</v>
      </c>
    </row>
    <row r="312" spans="1:42" x14ac:dyDescent="0.25">
      <c r="A312" s="15">
        <v>174</v>
      </c>
      <c r="B312" s="15">
        <v>311</v>
      </c>
      <c r="C312" s="23" t="s">
        <v>1996</v>
      </c>
      <c r="D312" s="15" t="s">
        <v>2016</v>
      </c>
      <c r="E312" s="187">
        <v>7826</v>
      </c>
      <c r="F312" s="180">
        <v>5</v>
      </c>
      <c r="G312" s="16" t="s">
        <v>2017</v>
      </c>
      <c r="H312" s="15" t="s">
        <v>2018</v>
      </c>
      <c r="I312" s="16" t="s">
        <v>2019</v>
      </c>
      <c r="J312" s="16" t="s">
        <v>53</v>
      </c>
      <c r="K312" s="16" t="s">
        <v>81</v>
      </c>
      <c r="L312" s="15">
        <v>20100201</v>
      </c>
      <c r="M312" s="16" t="s">
        <v>215</v>
      </c>
      <c r="N312" s="15" t="s">
        <v>109</v>
      </c>
      <c r="O312" s="15" t="s">
        <v>53</v>
      </c>
      <c r="P312" s="15" t="s">
        <v>59</v>
      </c>
      <c r="Q312" s="15" t="s">
        <v>59</v>
      </c>
      <c r="R312" s="15" t="s">
        <v>205</v>
      </c>
      <c r="S312" s="26" t="s">
        <v>100</v>
      </c>
      <c r="T312" s="16" t="s">
        <v>603</v>
      </c>
      <c r="U312" s="15" t="s">
        <v>53</v>
      </c>
      <c r="V312" s="15">
        <v>1628</v>
      </c>
      <c r="W312" s="15" t="s">
        <v>84</v>
      </c>
      <c r="X312" s="17">
        <f>V312*Sheet1!$B$4*Sheet1!$B$3</f>
        <v>166.99128599999997</v>
      </c>
      <c r="Y312" s="18">
        <v>1630</v>
      </c>
      <c r="Z312" s="18" t="s">
        <v>131</v>
      </c>
      <c r="AA312" s="19"/>
      <c r="AB312" s="15">
        <v>1</v>
      </c>
      <c r="AC312" s="15" t="s">
        <v>101</v>
      </c>
      <c r="AD312" s="16" t="s">
        <v>59</v>
      </c>
      <c r="AE312" s="16"/>
      <c r="AF312" s="16" t="str" cm="1">
        <f t="array" ref="AF312">_xlfn.IFS(ISTEXT(#REF!),#REF!,ISTEXT(#REF!),#REF!, TRUE, AG312)</f>
        <v>Plant Rowan County</v>
      </c>
      <c r="AG312" s="16" t="s">
        <v>2002</v>
      </c>
      <c r="AH312" s="20">
        <v>4</v>
      </c>
      <c r="AI312" s="15" t="s">
        <v>730</v>
      </c>
      <c r="AJ312" s="18" t="s">
        <v>2003</v>
      </c>
      <c r="AK312" s="16" t="s">
        <v>2004</v>
      </c>
      <c r="AL312" s="15" t="s">
        <v>2005</v>
      </c>
      <c r="AM312" s="20" t="s">
        <v>2006</v>
      </c>
      <c r="AN312" s="18">
        <v>-80.6015690869</v>
      </c>
      <c r="AO312" s="18">
        <v>35.729472318500001</v>
      </c>
      <c r="AP312" s="21" t="s">
        <v>139</v>
      </c>
    </row>
    <row r="313" spans="1:42" x14ac:dyDescent="0.25">
      <c r="A313" s="15">
        <v>175</v>
      </c>
      <c r="B313" s="15">
        <v>312</v>
      </c>
      <c r="C313" s="23" t="s">
        <v>2020</v>
      </c>
      <c r="D313" s="15" t="s">
        <v>2021</v>
      </c>
      <c r="E313" s="187"/>
      <c r="F313" s="180"/>
      <c r="G313" s="16" t="s">
        <v>2022</v>
      </c>
      <c r="H313" s="15" t="s">
        <v>2023</v>
      </c>
      <c r="I313" s="16" t="s">
        <v>59</v>
      </c>
      <c r="J313" s="16" t="s">
        <v>53</v>
      </c>
      <c r="K313" s="16" t="s">
        <v>151</v>
      </c>
      <c r="L313" s="15">
        <v>20200203</v>
      </c>
      <c r="M313" s="16" t="s">
        <v>369</v>
      </c>
      <c r="N313" s="15" t="s">
        <v>109</v>
      </c>
      <c r="O313" s="15" t="s">
        <v>53</v>
      </c>
      <c r="P313" s="15" t="s">
        <v>59</v>
      </c>
      <c r="Q313" s="15" t="s">
        <v>59</v>
      </c>
      <c r="R313" s="15" t="s">
        <v>59</v>
      </c>
      <c r="S313" s="15"/>
      <c r="T313" s="16" t="s">
        <v>59</v>
      </c>
      <c r="U313" s="15"/>
      <c r="V313" s="15"/>
      <c r="W313" s="15" t="s">
        <v>59</v>
      </c>
      <c r="X313" s="17">
        <f>Y313*Sheet1!$B$4*Sheet1!$B$3</f>
        <v>28.618285499999999</v>
      </c>
      <c r="Y313" s="18">
        <v>279</v>
      </c>
      <c r="Z313" s="18" t="s">
        <v>131</v>
      </c>
      <c r="AA313" s="19"/>
      <c r="AB313" s="15">
        <v>1</v>
      </c>
      <c r="AC313" s="15" t="s">
        <v>112</v>
      </c>
      <c r="AD313" s="16" t="s">
        <v>59</v>
      </c>
      <c r="AE313" s="16"/>
      <c r="AF313" s="16" t="str" cm="1">
        <f t="array" ref="AF313">_xlfn.IFS(ISTEXT(#REF!),#REF!,ISTEXT(#REF!),#REF!, TRUE, AG313)</f>
        <v>PORT ARTHUR REFINERY</v>
      </c>
      <c r="AG313" s="16" t="s">
        <v>2024</v>
      </c>
      <c r="AH313" s="20">
        <v>6</v>
      </c>
      <c r="AI313" s="15" t="s">
        <v>155</v>
      </c>
      <c r="AJ313" s="18" t="s">
        <v>1889</v>
      </c>
      <c r="AK313" s="16" t="s">
        <v>2025</v>
      </c>
      <c r="AL313" s="15" t="s">
        <v>2026</v>
      </c>
      <c r="AM313" s="20" t="s">
        <v>2027</v>
      </c>
      <c r="AN313" s="18">
        <v>-93.967706646500005</v>
      </c>
      <c r="AO313" s="18">
        <v>29.887105270900001</v>
      </c>
      <c r="AP313" s="21" t="s">
        <v>119</v>
      </c>
    </row>
    <row r="314" spans="1:42" x14ac:dyDescent="0.25">
      <c r="A314" s="15">
        <v>175</v>
      </c>
      <c r="B314" s="15">
        <v>313</v>
      </c>
      <c r="C314" s="23" t="s">
        <v>2020</v>
      </c>
      <c r="D314" s="15" t="s">
        <v>2028</v>
      </c>
      <c r="E314" s="187"/>
      <c r="F314" s="180"/>
      <c r="G314" s="16" t="s">
        <v>2029</v>
      </c>
      <c r="H314" s="15" t="s">
        <v>2030</v>
      </c>
      <c r="I314" s="16" t="s">
        <v>59</v>
      </c>
      <c r="J314" s="16" t="s">
        <v>53</v>
      </c>
      <c r="K314" s="16" t="s">
        <v>151</v>
      </c>
      <c r="L314" s="15">
        <v>20200203</v>
      </c>
      <c r="M314" s="16" t="s">
        <v>369</v>
      </c>
      <c r="N314" s="15" t="s">
        <v>109</v>
      </c>
      <c r="O314" s="15" t="s">
        <v>53</v>
      </c>
      <c r="P314" s="15" t="s">
        <v>59</v>
      </c>
      <c r="Q314" s="15" t="s">
        <v>59</v>
      </c>
      <c r="R314" s="15" t="s">
        <v>59</v>
      </c>
      <c r="S314" s="15"/>
      <c r="T314" s="16" t="s">
        <v>59</v>
      </c>
      <c r="U314" s="15"/>
      <c r="V314" s="15"/>
      <c r="W314" s="15" t="s">
        <v>59</v>
      </c>
      <c r="X314" s="17">
        <f>Y314*Sheet1!$B$4*Sheet1!$B$3</f>
        <v>41.952970499999999</v>
      </c>
      <c r="Y314" s="18">
        <v>409</v>
      </c>
      <c r="Z314" s="18" t="s">
        <v>131</v>
      </c>
      <c r="AA314" s="19"/>
      <c r="AB314" s="15">
        <v>1</v>
      </c>
      <c r="AC314" s="15" t="s">
        <v>112</v>
      </c>
      <c r="AD314" s="16" t="s">
        <v>59</v>
      </c>
      <c r="AE314" s="16"/>
      <c r="AF314" s="16" t="str" cm="1">
        <f t="array" ref="AF314">_xlfn.IFS(ISTEXT(#REF!),#REF!,ISTEXT(#REF!),#REF!, TRUE, AG314)</f>
        <v>PORT ARTHUR REFINERY</v>
      </c>
      <c r="AG314" s="16" t="s">
        <v>2024</v>
      </c>
      <c r="AH314" s="20">
        <v>6</v>
      </c>
      <c r="AI314" s="15" t="s">
        <v>155</v>
      </c>
      <c r="AJ314" s="18" t="s">
        <v>1889</v>
      </c>
      <c r="AK314" s="16" t="s">
        <v>2025</v>
      </c>
      <c r="AL314" s="15" t="s">
        <v>2026</v>
      </c>
      <c r="AM314" s="20" t="s">
        <v>2027</v>
      </c>
      <c r="AN314" s="18">
        <v>-93.966406646400003</v>
      </c>
      <c r="AO314" s="18">
        <v>29.885605270700001</v>
      </c>
      <c r="AP314" s="21" t="s">
        <v>119</v>
      </c>
    </row>
    <row r="315" spans="1:42" x14ac:dyDescent="0.25">
      <c r="A315" s="15">
        <v>175</v>
      </c>
      <c r="B315" s="15">
        <v>314</v>
      </c>
      <c r="C315" s="23" t="s">
        <v>2020</v>
      </c>
      <c r="D315" s="15" t="s">
        <v>2031</v>
      </c>
      <c r="E315" s="187"/>
      <c r="F315" s="180"/>
      <c r="G315" s="16" t="s">
        <v>2032</v>
      </c>
      <c r="H315" s="15" t="s">
        <v>2033</v>
      </c>
      <c r="I315" s="16" t="s">
        <v>59</v>
      </c>
      <c r="J315" s="16" t="s">
        <v>53</v>
      </c>
      <c r="K315" s="16" t="s">
        <v>151</v>
      </c>
      <c r="L315" s="15">
        <v>20100201</v>
      </c>
      <c r="M315" s="16" t="s">
        <v>215</v>
      </c>
      <c r="N315" s="15" t="s">
        <v>109</v>
      </c>
      <c r="O315" s="15" t="s">
        <v>53</v>
      </c>
      <c r="P315" s="15" t="s">
        <v>59</v>
      </c>
      <c r="Q315" s="15" t="s">
        <v>59</v>
      </c>
      <c r="R315" s="15" t="s">
        <v>205</v>
      </c>
      <c r="S315" s="26" t="s">
        <v>100</v>
      </c>
      <c r="T315" s="16" t="s">
        <v>2034</v>
      </c>
      <c r="U315" s="15" t="s">
        <v>53</v>
      </c>
      <c r="V315" s="15">
        <v>40</v>
      </c>
      <c r="W315" s="15" t="s">
        <v>185</v>
      </c>
      <c r="X315" s="17">
        <f t="shared" ref="X315:X322" si="8">V315</f>
        <v>40</v>
      </c>
      <c r="Y315" s="18">
        <v>727</v>
      </c>
      <c r="Z315" s="18" t="s">
        <v>131</v>
      </c>
      <c r="AA315" s="19"/>
      <c r="AB315" s="15">
        <v>1</v>
      </c>
      <c r="AC315" s="15" t="s">
        <v>112</v>
      </c>
      <c r="AD315" s="16" t="s">
        <v>59</v>
      </c>
      <c r="AE315" s="16"/>
      <c r="AF315" s="16" t="str" cm="1">
        <f t="array" ref="AF315">_xlfn.IFS(ISTEXT(#REF!),#REF!,ISTEXT(#REF!),#REF!, TRUE, AG315)</f>
        <v>PORT ARTHUR REFINERY</v>
      </c>
      <c r="AG315" s="16" t="s">
        <v>2024</v>
      </c>
      <c r="AH315" s="20">
        <v>6</v>
      </c>
      <c r="AI315" s="15" t="s">
        <v>155</v>
      </c>
      <c r="AJ315" s="18" t="s">
        <v>1889</v>
      </c>
      <c r="AK315" s="16" t="s">
        <v>2025</v>
      </c>
      <c r="AL315" s="15" t="s">
        <v>2026</v>
      </c>
      <c r="AM315" s="20" t="s">
        <v>2027</v>
      </c>
      <c r="AN315" s="18">
        <v>-93.964706645899994</v>
      </c>
      <c r="AO315" s="18">
        <v>29.8892052711</v>
      </c>
      <c r="AP315" s="21" t="s">
        <v>139</v>
      </c>
    </row>
    <row r="316" spans="1:42" x14ac:dyDescent="0.25">
      <c r="A316" s="15">
        <v>175</v>
      </c>
      <c r="B316" s="15">
        <v>315</v>
      </c>
      <c r="C316" s="23" t="s">
        <v>2020</v>
      </c>
      <c r="D316" s="15" t="s">
        <v>2035</v>
      </c>
      <c r="E316" s="187"/>
      <c r="F316" s="180"/>
      <c r="G316" s="16" t="s">
        <v>2036</v>
      </c>
      <c r="H316" s="15" t="s">
        <v>2037</v>
      </c>
      <c r="I316" s="16" t="s">
        <v>59</v>
      </c>
      <c r="J316" s="16" t="s">
        <v>53</v>
      </c>
      <c r="K316" s="16" t="s">
        <v>151</v>
      </c>
      <c r="L316" s="15">
        <v>20100201</v>
      </c>
      <c r="M316" s="16" t="s">
        <v>215</v>
      </c>
      <c r="N316" s="15" t="s">
        <v>109</v>
      </c>
      <c r="O316" s="15" t="s">
        <v>53</v>
      </c>
      <c r="P316" s="15" t="s">
        <v>59</v>
      </c>
      <c r="Q316" s="15" t="s">
        <v>59</v>
      </c>
      <c r="R316" s="15" t="s">
        <v>205</v>
      </c>
      <c r="S316" s="26" t="s">
        <v>100</v>
      </c>
      <c r="T316" s="16" t="s">
        <v>2034</v>
      </c>
      <c r="U316" s="15" t="s">
        <v>53</v>
      </c>
      <c r="V316" s="15">
        <v>40</v>
      </c>
      <c r="W316" s="15" t="s">
        <v>185</v>
      </c>
      <c r="X316" s="17">
        <f t="shared" si="8"/>
        <v>40</v>
      </c>
      <c r="Y316" s="18">
        <v>727</v>
      </c>
      <c r="Z316" s="18" t="s">
        <v>131</v>
      </c>
      <c r="AA316" s="19"/>
      <c r="AB316" s="15">
        <v>1</v>
      </c>
      <c r="AC316" s="15" t="s">
        <v>112</v>
      </c>
      <c r="AD316" s="16" t="s">
        <v>59</v>
      </c>
      <c r="AE316" s="16"/>
      <c r="AF316" s="16" t="str" cm="1">
        <f t="array" ref="AF316">_xlfn.IFS(ISTEXT(#REF!),#REF!,ISTEXT(#REF!),#REF!, TRUE, AG316)</f>
        <v>PORT ARTHUR REFINERY</v>
      </c>
      <c r="AG316" s="16" t="s">
        <v>2024</v>
      </c>
      <c r="AH316" s="20">
        <v>6</v>
      </c>
      <c r="AI316" s="15" t="s">
        <v>155</v>
      </c>
      <c r="AJ316" s="18" t="s">
        <v>1889</v>
      </c>
      <c r="AK316" s="16" t="s">
        <v>2025</v>
      </c>
      <c r="AL316" s="15" t="s">
        <v>2026</v>
      </c>
      <c r="AM316" s="20" t="s">
        <v>2027</v>
      </c>
      <c r="AN316" s="18">
        <v>-93.964506645699998</v>
      </c>
      <c r="AO316" s="18">
        <v>29.889405271400001</v>
      </c>
      <c r="AP316" s="21" t="s">
        <v>139</v>
      </c>
    </row>
    <row r="317" spans="1:42" x14ac:dyDescent="0.25">
      <c r="A317" s="15">
        <v>175</v>
      </c>
      <c r="B317" s="15">
        <v>316</v>
      </c>
      <c r="C317" s="23" t="s">
        <v>2020</v>
      </c>
      <c r="D317" s="15" t="s">
        <v>2038</v>
      </c>
      <c r="E317" s="187"/>
      <c r="F317" s="180"/>
      <c r="G317" s="16" t="s">
        <v>2039</v>
      </c>
      <c r="H317" s="15" t="s">
        <v>2040</v>
      </c>
      <c r="I317" s="16" t="s">
        <v>59</v>
      </c>
      <c r="J317" s="16" t="s">
        <v>53</v>
      </c>
      <c r="K317" s="16" t="s">
        <v>151</v>
      </c>
      <c r="L317" s="15">
        <v>20100201</v>
      </c>
      <c r="M317" s="16" t="s">
        <v>215</v>
      </c>
      <c r="N317" s="15" t="s">
        <v>109</v>
      </c>
      <c r="O317" s="15" t="s">
        <v>53</v>
      </c>
      <c r="P317" s="15" t="s">
        <v>59</v>
      </c>
      <c r="Q317" s="15" t="s">
        <v>59</v>
      </c>
      <c r="R317" s="15" t="s">
        <v>205</v>
      </c>
      <c r="S317" s="26" t="s">
        <v>100</v>
      </c>
      <c r="T317" s="16" t="s">
        <v>2034</v>
      </c>
      <c r="U317" s="15" t="s">
        <v>53</v>
      </c>
      <c r="V317" s="15">
        <v>40</v>
      </c>
      <c r="W317" s="15" t="s">
        <v>185</v>
      </c>
      <c r="X317" s="17">
        <f t="shared" si="8"/>
        <v>40</v>
      </c>
      <c r="Y317" s="18">
        <v>727</v>
      </c>
      <c r="Z317" s="18" t="s">
        <v>131</v>
      </c>
      <c r="AA317" s="19"/>
      <c r="AB317" s="15">
        <v>1</v>
      </c>
      <c r="AC317" s="15" t="s">
        <v>112</v>
      </c>
      <c r="AD317" s="16" t="s">
        <v>59</v>
      </c>
      <c r="AE317" s="16"/>
      <c r="AF317" s="16" t="str" cm="1">
        <f t="array" ref="AF317">_xlfn.IFS(ISTEXT(#REF!),#REF!,ISTEXT(#REF!),#REF!, TRUE, AG317)</f>
        <v>PORT ARTHUR REFINERY</v>
      </c>
      <c r="AG317" s="16" t="s">
        <v>2024</v>
      </c>
      <c r="AH317" s="20">
        <v>6</v>
      </c>
      <c r="AI317" s="15" t="s">
        <v>155</v>
      </c>
      <c r="AJ317" s="18" t="s">
        <v>1889</v>
      </c>
      <c r="AK317" s="16" t="s">
        <v>2025</v>
      </c>
      <c r="AL317" s="15" t="s">
        <v>2026</v>
      </c>
      <c r="AM317" s="20" t="s">
        <v>2027</v>
      </c>
      <c r="AN317" s="18">
        <v>-93.964106646000005</v>
      </c>
      <c r="AO317" s="18">
        <v>29.889805271099998</v>
      </c>
      <c r="AP317" s="21" t="s">
        <v>139</v>
      </c>
    </row>
    <row r="318" spans="1:42" x14ac:dyDescent="0.25">
      <c r="A318" s="15">
        <v>175</v>
      </c>
      <c r="B318" s="15">
        <v>317</v>
      </c>
      <c r="C318" s="23" t="s">
        <v>2020</v>
      </c>
      <c r="D318" s="15" t="s">
        <v>2041</v>
      </c>
      <c r="E318" s="187"/>
      <c r="F318" s="180"/>
      <c r="G318" s="16" t="s">
        <v>2042</v>
      </c>
      <c r="H318" s="15" t="s">
        <v>2043</v>
      </c>
      <c r="I318" s="16" t="s">
        <v>59</v>
      </c>
      <c r="J318" s="16" t="s">
        <v>53</v>
      </c>
      <c r="K318" s="16" t="s">
        <v>151</v>
      </c>
      <c r="L318" s="15">
        <v>20100201</v>
      </c>
      <c r="M318" s="16" t="s">
        <v>215</v>
      </c>
      <c r="N318" s="15" t="s">
        <v>109</v>
      </c>
      <c r="O318" s="15" t="s">
        <v>53</v>
      </c>
      <c r="P318" s="15" t="s">
        <v>59</v>
      </c>
      <c r="Q318" s="15" t="s">
        <v>59</v>
      </c>
      <c r="R318" s="15" t="s">
        <v>205</v>
      </c>
      <c r="S318" s="26" t="s">
        <v>100</v>
      </c>
      <c r="T318" s="16" t="s">
        <v>2034</v>
      </c>
      <c r="U318" s="15" t="s">
        <v>53</v>
      </c>
      <c r="V318" s="15">
        <v>40</v>
      </c>
      <c r="W318" s="15" t="s">
        <v>185</v>
      </c>
      <c r="X318" s="17">
        <f t="shared" si="8"/>
        <v>40</v>
      </c>
      <c r="Y318" s="18">
        <v>727</v>
      </c>
      <c r="Z318" s="18" t="s">
        <v>131</v>
      </c>
      <c r="AA318" s="19"/>
      <c r="AB318" s="15">
        <v>1</v>
      </c>
      <c r="AC318" s="15" t="s">
        <v>112</v>
      </c>
      <c r="AD318" s="16" t="s">
        <v>59</v>
      </c>
      <c r="AE318" s="16"/>
      <c r="AF318" s="16" t="str" cm="1">
        <f t="array" ref="AF318">_xlfn.IFS(ISTEXT(#REF!),#REF!,ISTEXT(#REF!),#REF!, TRUE, AG318)</f>
        <v>PORT ARTHUR REFINERY</v>
      </c>
      <c r="AG318" s="16" t="s">
        <v>2024</v>
      </c>
      <c r="AH318" s="20">
        <v>6</v>
      </c>
      <c r="AI318" s="15" t="s">
        <v>155</v>
      </c>
      <c r="AJ318" s="18" t="s">
        <v>1889</v>
      </c>
      <c r="AK318" s="16" t="s">
        <v>2025</v>
      </c>
      <c r="AL318" s="15" t="s">
        <v>2026</v>
      </c>
      <c r="AM318" s="20" t="s">
        <v>2027</v>
      </c>
      <c r="AN318" s="18">
        <v>-93.963906645700007</v>
      </c>
      <c r="AO318" s="18">
        <v>29.890105271500001</v>
      </c>
      <c r="AP318" s="21" t="s">
        <v>139</v>
      </c>
    </row>
    <row r="319" spans="1:42" x14ac:dyDescent="0.25">
      <c r="A319" s="15">
        <v>177</v>
      </c>
      <c r="B319" s="15">
        <v>318</v>
      </c>
      <c r="C319" s="23" t="s">
        <v>2044</v>
      </c>
      <c r="D319" s="15" t="s">
        <v>2045</v>
      </c>
      <c r="E319" s="187"/>
      <c r="F319" s="180"/>
      <c r="G319" s="16" t="s">
        <v>2046</v>
      </c>
      <c r="H319" s="15" t="s">
        <v>2047</v>
      </c>
      <c r="I319" s="16" t="s">
        <v>2048</v>
      </c>
      <c r="J319" s="16" t="s">
        <v>53</v>
      </c>
      <c r="K319" s="16" t="s">
        <v>151</v>
      </c>
      <c r="L319" s="15" t="s">
        <v>2049</v>
      </c>
      <c r="M319" s="16" t="s">
        <v>2050</v>
      </c>
      <c r="N319" s="15" t="s">
        <v>182</v>
      </c>
      <c r="O319" s="15" t="s">
        <v>100</v>
      </c>
      <c r="P319" s="15" t="s">
        <v>57</v>
      </c>
      <c r="Q319" s="15" t="s">
        <v>2051</v>
      </c>
      <c r="R319" s="15" t="s">
        <v>59</v>
      </c>
      <c r="S319" s="15"/>
      <c r="T319" s="16" t="s">
        <v>353</v>
      </c>
      <c r="U319" s="15" t="s">
        <v>53</v>
      </c>
      <c r="V319" s="15">
        <v>7.5</v>
      </c>
      <c r="W319" s="15" t="s">
        <v>185</v>
      </c>
      <c r="X319" s="17">
        <f t="shared" si="8"/>
        <v>7.5</v>
      </c>
      <c r="Y319" s="18">
        <v>82.9</v>
      </c>
      <c r="Z319" s="18" t="s">
        <v>131</v>
      </c>
      <c r="AA319" s="19"/>
      <c r="AB319" s="15">
        <v>1</v>
      </c>
      <c r="AC319" s="15" t="s">
        <v>101</v>
      </c>
      <c r="AD319" s="16" t="s">
        <v>59</v>
      </c>
      <c r="AE319" s="16"/>
      <c r="AF319" s="16" t="str" cm="1">
        <f t="array" ref="AF319">_xlfn.IFS(ISTEXT(#REF!),#REF!,ISTEXT(#REF!),#REF!, TRUE, AG319)</f>
        <v>PRATT &amp; WHITNEY DIV UTC</v>
      </c>
      <c r="AG319" s="16" t="s">
        <v>2052</v>
      </c>
      <c r="AH319" s="20">
        <v>1</v>
      </c>
      <c r="AI319" s="15" t="s">
        <v>1663</v>
      </c>
      <c r="AJ319" s="18" t="s">
        <v>1664</v>
      </c>
      <c r="AK319" s="16" t="s">
        <v>2053</v>
      </c>
      <c r="AL319" s="15" t="s">
        <v>1666</v>
      </c>
      <c r="AM319" s="20" t="s">
        <v>2054</v>
      </c>
      <c r="AN319" s="18">
        <v>-72.561101032600007</v>
      </c>
      <c r="AO319" s="18">
        <v>41.541208466800001</v>
      </c>
      <c r="AP319" s="21" t="s">
        <v>193</v>
      </c>
    </row>
    <row r="320" spans="1:42" x14ac:dyDescent="0.25">
      <c r="A320" s="15">
        <v>178</v>
      </c>
      <c r="B320" s="15">
        <v>319</v>
      </c>
      <c r="C320" s="23" t="s">
        <v>2055</v>
      </c>
      <c r="D320" s="15" t="s">
        <v>2056</v>
      </c>
      <c r="E320" s="187"/>
      <c r="F320" s="180"/>
      <c r="G320" s="16" t="s">
        <v>2057</v>
      </c>
      <c r="H320" s="15" t="s">
        <v>2058</v>
      </c>
      <c r="I320" s="16" t="s">
        <v>59</v>
      </c>
      <c r="J320" s="16" t="s">
        <v>53</v>
      </c>
      <c r="K320" s="16" t="s">
        <v>81</v>
      </c>
      <c r="L320" s="15">
        <v>20100101</v>
      </c>
      <c r="M320" s="16" t="s">
        <v>82</v>
      </c>
      <c r="N320" s="15" t="s">
        <v>83</v>
      </c>
      <c r="O320" s="15" t="s">
        <v>53</v>
      </c>
      <c r="P320" s="15" t="s">
        <v>741</v>
      </c>
      <c r="Q320" s="15" t="s">
        <v>2059</v>
      </c>
      <c r="R320" s="15" t="s">
        <v>124</v>
      </c>
      <c r="S320" s="15"/>
      <c r="T320" s="16" t="s">
        <v>826</v>
      </c>
      <c r="U320" s="15" t="s">
        <v>53</v>
      </c>
      <c r="V320" s="15">
        <v>83</v>
      </c>
      <c r="W320" s="15" t="s">
        <v>185</v>
      </c>
      <c r="X320" s="17">
        <f t="shared" si="8"/>
        <v>83</v>
      </c>
      <c r="Y320" s="18"/>
      <c r="Z320" s="18"/>
      <c r="AA320" s="19"/>
      <c r="AB320" s="15">
        <v>1</v>
      </c>
      <c r="AC320" s="15" t="s">
        <v>112</v>
      </c>
      <c r="AD320" s="16" t="s">
        <v>59</v>
      </c>
      <c r="AE320" s="16"/>
      <c r="AF320" s="16" t="str" cm="1">
        <f t="array" ref="AF320">_xlfn.IFS(ISTEXT(#REF!),#REF!,ISTEXT(#REF!),#REF!, TRUE, AG320)</f>
        <v>PREPA Cambalache</v>
      </c>
      <c r="AG320" s="16" t="s">
        <v>2060</v>
      </c>
      <c r="AH320" s="20">
        <v>2</v>
      </c>
      <c r="AI320" s="15" t="s">
        <v>2061</v>
      </c>
      <c r="AJ320" s="18" t="s">
        <v>2062</v>
      </c>
      <c r="AK320" s="16" t="s">
        <v>2063</v>
      </c>
      <c r="AL320" s="15" t="s">
        <v>2064</v>
      </c>
      <c r="AM320" s="20" t="s">
        <v>2065</v>
      </c>
      <c r="AN320" s="18">
        <v>-66.699398461800001</v>
      </c>
      <c r="AO320" s="18">
        <v>18.471102905599999</v>
      </c>
      <c r="AP320" s="21" t="s">
        <v>92</v>
      </c>
    </row>
    <row r="321" spans="1:42" x14ac:dyDescent="0.25">
      <c r="A321" s="15">
        <v>178</v>
      </c>
      <c r="B321" s="15">
        <v>320</v>
      </c>
      <c r="C321" s="23" t="s">
        <v>2055</v>
      </c>
      <c r="D321" s="15" t="s">
        <v>2066</v>
      </c>
      <c r="E321" s="187"/>
      <c r="F321" s="180"/>
      <c r="G321" s="16" t="s">
        <v>2067</v>
      </c>
      <c r="H321" s="15" t="s">
        <v>2068</v>
      </c>
      <c r="I321" s="16" t="s">
        <v>59</v>
      </c>
      <c r="J321" s="16" t="s">
        <v>53</v>
      </c>
      <c r="K321" s="16" t="s">
        <v>81</v>
      </c>
      <c r="L321" s="15">
        <v>20100101</v>
      </c>
      <c r="M321" s="16" t="s">
        <v>82</v>
      </c>
      <c r="N321" s="15" t="s">
        <v>83</v>
      </c>
      <c r="O321" s="15" t="s">
        <v>53</v>
      </c>
      <c r="P321" s="15" t="s">
        <v>741</v>
      </c>
      <c r="Q321" s="15" t="s">
        <v>2059</v>
      </c>
      <c r="R321" s="15" t="s">
        <v>124</v>
      </c>
      <c r="S321" s="15"/>
      <c r="T321" s="16" t="s">
        <v>826</v>
      </c>
      <c r="U321" s="15" t="s">
        <v>53</v>
      </c>
      <c r="V321" s="15">
        <v>83</v>
      </c>
      <c r="W321" s="15" t="s">
        <v>185</v>
      </c>
      <c r="X321" s="17">
        <f t="shared" si="8"/>
        <v>83</v>
      </c>
      <c r="Y321" s="18"/>
      <c r="Z321" s="18"/>
      <c r="AA321" s="19"/>
      <c r="AB321" s="15">
        <v>1</v>
      </c>
      <c r="AC321" s="15" t="s">
        <v>112</v>
      </c>
      <c r="AD321" s="16" t="s">
        <v>59</v>
      </c>
      <c r="AE321" s="16"/>
      <c r="AF321" s="16" t="str" cm="1">
        <f t="array" ref="AF321">_xlfn.IFS(ISTEXT(#REF!),#REF!,ISTEXT(#REF!),#REF!, TRUE, AG321)</f>
        <v>PREPA Cambalache</v>
      </c>
      <c r="AG321" s="16" t="s">
        <v>2060</v>
      </c>
      <c r="AH321" s="20">
        <v>2</v>
      </c>
      <c r="AI321" s="15" t="s">
        <v>2061</v>
      </c>
      <c r="AJ321" s="18" t="s">
        <v>2062</v>
      </c>
      <c r="AK321" s="16" t="s">
        <v>2063</v>
      </c>
      <c r="AL321" s="15" t="s">
        <v>2064</v>
      </c>
      <c r="AM321" s="20" t="s">
        <v>2065</v>
      </c>
      <c r="AN321" s="18">
        <v>-66.699398461800001</v>
      </c>
      <c r="AO321" s="18">
        <v>18.471102905599999</v>
      </c>
      <c r="AP321" s="21" t="s">
        <v>92</v>
      </c>
    </row>
    <row r="322" spans="1:42" x14ac:dyDescent="0.25">
      <c r="A322" s="15">
        <v>178</v>
      </c>
      <c r="B322" s="15">
        <v>321</v>
      </c>
      <c r="C322" s="23" t="s">
        <v>2055</v>
      </c>
      <c r="D322" s="15" t="s">
        <v>2069</v>
      </c>
      <c r="E322" s="187"/>
      <c r="F322" s="180"/>
      <c r="G322" s="16" t="s">
        <v>2070</v>
      </c>
      <c r="H322" s="15" t="s">
        <v>2071</v>
      </c>
      <c r="I322" s="16" t="s">
        <v>59</v>
      </c>
      <c r="J322" s="16" t="s">
        <v>53</v>
      </c>
      <c r="K322" s="16" t="s">
        <v>81</v>
      </c>
      <c r="L322" s="15">
        <v>20100101</v>
      </c>
      <c r="M322" s="16" t="s">
        <v>82</v>
      </c>
      <c r="N322" s="15" t="s">
        <v>83</v>
      </c>
      <c r="O322" s="15" t="s">
        <v>53</v>
      </c>
      <c r="P322" s="15" t="s">
        <v>741</v>
      </c>
      <c r="Q322" s="15" t="s">
        <v>2059</v>
      </c>
      <c r="R322" s="15" t="s">
        <v>124</v>
      </c>
      <c r="S322" s="15"/>
      <c r="T322" s="16" t="s">
        <v>826</v>
      </c>
      <c r="U322" s="15" t="s">
        <v>53</v>
      </c>
      <c r="V322" s="15">
        <v>83</v>
      </c>
      <c r="W322" s="15" t="s">
        <v>185</v>
      </c>
      <c r="X322" s="17">
        <f t="shared" si="8"/>
        <v>83</v>
      </c>
      <c r="Y322" s="18"/>
      <c r="Z322" s="18"/>
      <c r="AA322" s="19"/>
      <c r="AB322" s="15">
        <v>1</v>
      </c>
      <c r="AC322" s="15" t="s">
        <v>112</v>
      </c>
      <c r="AD322" s="16" t="s">
        <v>59</v>
      </c>
      <c r="AE322" s="16"/>
      <c r="AF322" s="16" t="str" cm="1">
        <f t="array" ref="AF322">_xlfn.IFS(ISTEXT(#REF!),#REF!,ISTEXT(#REF!),#REF!, TRUE, AG322)</f>
        <v>PREPA Cambalache</v>
      </c>
      <c r="AG322" s="16" t="s">
        <v>2060</v>
      </c>
      <c r="AH322" s="20">
        <v>2</v>
      </c>
      <c r="AI322" s="15" t="s">
        <v>2061</v>
      </c>
      <c r="AJ322" s="18" t="s">
        <v>2062</v>
      </c>
      <c r="AK322" s="16" t="s">
        <v>2063</v>
      </c>
      <c r="AL322" s="15" t="s">
        <v>2064</v>
      </c>
      <c r="AM322" s="20" t="s">
        <v>2065</v>
      </c>
      <c r="AN322" s="18">
        <v>-66.699398461800001</v>
      </c>
      <c r="AO322" s="18">
        <v>18.471102905599999</v>
      </c>
      <c r="AP322" s="21" t="s">
        <v>92</v>
      </c>
    </row>
    <row r="323" spans="1:42" x14ac:dyDescent="0.25">
      <c r="A323" s="15">
        <v>181</v>
      </c>
      <c r="B323" s="15">
        <v>322</v>
      </c>
      <c r="C323" s="23" t="s">
        <v>2072</v>
      </c>
      <c r="D323" s="15" t="s">
        <v>2073</v>
      </c>
      <c r="E323" s="187">
        <v>6085</v>
      </c>
      <c r="F323" s="190" t="s">
        <v>2074</v>
      </c>
      <c r="G323" s="16" t="s">
        <v>2075</v>
      </c>
      <c r="H323" s="15" t="s">
        <v>2076</v>
      </c>
      <c r="I323" s="16" t="s">
        <v>2077</v>
      </c>
      <c r="J323" s="16" t="s">
        <v>53</v>
      </c>
      <c r="K323" s="16" t="s">
        <v>81</v>
      </c>
      <c r="L323" s="15" t="s">
        <v>2078</v>
      </c>
      <c r="M323" s="16" t="s">
        <v>2079</v>
      </c>
      <c r="N323" s="15" t="s">
        <v>182</v>
      </c>
      <c r="O323" s="15" t="s">
        <v>100</v>
      </c>
      <c r="P323" s="15" t="s">
        <v>59</v>
      </c>
      <c r="Q323" s="15" t="s">
        <v>59</v>
      </c>
      <c r="R323" s="15" t="s">
        <v>59</v>
      </c>
      <c r="S323" s="15"/>
      <c r="T323" s="16" t="s">
        <v>726</v>
      </c>
      <c r="U323" s="15" t="s">
        <v>53</v>
      </c>
      <c r="V323" s="15">
        <v>1450</v>
      </c>
      <c r="W323" s="15" t="s">
        <v>84</v>
      </c>
      <c r="X323" s="17">
        <f>V323*Sheet1!$B$4*Sheet1!$B$3</f>
        <v>148.733025</v>
      </c>
      <c r="Y323" s="18">
        <v>1450</v>
      </c>
      <c r="Z323" s="18" t="s">
        <v>131</v>
      </c>
      <c r="AA323" s="24">
        <v>28856</v>
      </c>
      <c r="AB323" s="15">
        <v>1</v>
      </c>
      <c r="AC323" s="15" t="s">
        <v>63</v>
      </c>
      <c r="AD323" s="16" t="s">
        <v>2080</v>
      </c>
      <c r="AE323" s="16"/>
      <c r="AF323" s="16" t="str" cm="1">
        <f t="array" ref="AF323">_xlfn.IFS(ISTEXT(#REF!),#REF!,ISTEXT(#REF!),#REF!, TRUE, AG323)</f>
        <v>NIPSCO   R M  SCHAHFER GENERATING STATI</v>
      </c>
      <c r="AG323" s="16" t="s">
        <v>2081</v>
      </c>
      <c r="AH323" s="20">
        <v>5</v>
      </c>
      <c r="AI323" s="15" t="s">
        <v>1939</v>
      </c>
      <c r="AJ323" s="18" t="s">
        <v>2082</v>
      </c>
      <c r="AK323" s="16" t="s">
        <v>2083</v>
      </c>
      <c r="AL323" s="15" t="s">
        <v>2084</v>
      </c>
      <c r="AM323" s="20" t="s">
        <v>2085</v>
      </c>
      <c r="AN323" s="18">
        <v>-87.023905507500004</v>
      </c>
      <c r="AO323" s="18">
        <v>41.217507771999998</v>
      </c>
      <c r="AP323" s="21" t="s">
        <v>193</v>
      </c>
    </row>
    <row r="324" spans="1:42" x14ac:dyDescent="0.25">
      <c r="A324" s="15">
        <v>181</v>
      </c>
      <c r="B324" s="15">
        <v>323</v>
      </c>
      <c r="C324" s="23" t="s">
        <v>2072</v>
      </c>
      <c r="D324" s="15" t="s">
        <v>2086</v>
      </c>
      <c r="E324" s="187">
        <v>6085</v>
      </c>
      <c r="F324" s="190" t="s">
        <v>2087</v>
      </c>
      <c r="G324" s="16" t="s">
        <v>2088</v>
      </c>
      <c r="H324" s="15" t="s">
        <v>2089</v>
      </c>
      <c r="I324" s="16" t="s">
        <v>2090</v>
      </c>
      <c r="J324" s="16" t="s">
        <v>53</v>
      </c>
      <c r="K324" s="16" t="s">
        <v>81</v>
      </c>
      <c r="L324" s="15" t="s">
        <v>2078</v>
      </c>
      <c r="M324" s="16" t="s">
        <v>2079</v>
      </c>
      <c r="N324" s="15" t="s">
        <v>182</v>
      </c>
      <c r="O324" s="15" t="s">
        <v>100</v>
      </c>
      <c r="P324" s="15" t="s">
        <v>59</v>
      </c>
      <c r="Q324" s="15" t="s">
        <v>59</v>
      </c>
      <c r="R324" s="15" t="s">
        <v>59</v>
      </c>
      <c r="S324" s="15"/>
      <c r="T324" s="16" t="s">
        <v>726</v>
      </c>
      <c r="U324" s="15" t="s">
        <v>53</v>
      </c>
      <c r="V324" s="15">
        <v>1450</v>
      </c>
      <c r="W324" s="15" t="s">
        <v>84</v>
      </c>
      <c r="X324" s="17">
        <f>V324*Sheet1!$B$4*Sheet1!$B$3</f>
        <v>148.733025</v>
      </c>
      <c r="Y324" s="18">
        <v>1450</v>
      </c>
      <c r="Z324" s="18" t="s">
        <v>131</v>
      </c>
      <c r="AA324" s="24">
        <v>28856</v>
      </c>
      <c r="AB324" s="15">
        <v>1</v>
      </c>
      <c r="AC324" s="15" t="s">
        <v>63</v>
      </c>
      <c r="AD324" s="16" t="s">
        <v>2080</v>
      </c>
      <c r="AE324" s="16"/>
      <c r="AF324" s="16" t="str" cm="1">
        <f t="array" ref="AF324">_xlfn.IFS(ISTEXT(#REF!),#REF!,ISTEXT(#REF!),#REF!, TRUE, AG324)</f>
        <v>NIPSCO   R M  SCHAHFER GENERATING STATI</v>
      </c>
      <c r="AG324" s="16" t="s">
        <v>2081</v>
      </c>
      <c r="AH324" s="20">
        <v>5</v>
      </c>
      <c r="AI324" s="15" t="s">
        <v>1939</v>
      </c>
      <c r="AJ324" s="18" t="s">
        <v>2082</v>
      </c>
      <c r="AK324" s="16" t="s">
        <v>2083</v>
      </c>
      <c r="AL324" s="15" t="s">
        <v>2084</v>
      </c>
      <c r="AM324" s="20" t="s">
        <v>2085</v>
      </c>
      <c r="AN324" s="18">
        <v>-87.023905507500004</v>
      </c>
      <c r="AO324" s="18">
        <v>41.217507771999998</v>
      </c>
      <c r="AP324" s="21" t="s">
        <v>193</v>
      </c>
    </row>
    <row r="325" spans="1:42" x14ac:dyDescent="0.25">
      <c r="A325" s="15">
        <v>182</v>
      </c>
      <c r="B325" s="15">
        <v>324</v>
      </c>
      <c r="C325" s="23">
        <v>4364011</v>
      </c>
      <c r="D325" s="15">
        <v>68758813</v>
      </c>
      <c r="E325" s="187">
        <v>6761</v>
      </c>
      <c r="F325" s="180" t="s">
        <v>2091</v>
      </c>
      <c r="G325" s="16" t="s">
        <v>2092</v>
      </c>
      <c r="H325" s="15">
        <v>94729814</v>
      </c>
      <c r="I325" s="16" t="s">
        <v>2092</v>
      </c>
      <c r="J325" s="16" t="s">
        <v>53</v>
      </c>
      <c r="K325" s="16" t="s">
        <v>81</v>
      </c>
      <c r="L325" s="15">
        <v>20100201</v>
      </c>
      <c r="M325" s="16" t="s">
        <v>215</v>
      </c>
      <c r="N325" s="15" t="s">
        <v>109</v>
      </c>
      <c r="O325" s="15" t="s">
        <v>53</v>
      </c>
      <c r="P325" s="15" t="s">
        <v>110</v>
      </c>
      <c r="Q325" s="15" t="s">
        <v>204</v>
      </c>
      <c r="R325" s="15" t="s">
        <v>124</v>
      </c>
      <c r="S325" s="15"/>
      <c r="T325" s="16" t="s">
        <v>2093</v>
      </c>
      <c r="U325" s="15" t="s">
        <v>53</v>
      </c>
      <c r="V325" s="15">
        <v>1700</v>
      </c>
      <c r="W325" s="15" t="s">
        <v>84</v>
      </c>
      <c r="X325" s="17">
        <f>V325*Sheet1!$B$4*Sheet1!$B$3</f>
        <v>174.37664999999998</v>
      </c>
      <c r="Y325" s="18"/>
      <c r="Z325" s="18"/>
      <c r="AA325" s="24">
        <v>39599</v>
      </c>
      <c r="AB325" s="15">
        <v>1</v>
      </c>
      <c r="AC325" s="15" t="s">
        <v>101</v>
      </c>
      <c r="AD325" s="16" t="s">
        <v>59</v>
      </c>
      <c r="AE325" s="16"/>
      <c r="AF325" s="16" t="str" cm="1">
        <f t="array" ref="AF325">_xlfn.IFS(ISTEXT(#REF!),#REF!,ISTEXT(#REF!),#REF!, TRUE, AG325)</f>
        <v>PLATTE RIVER POWER AUTHORITY - RAWHIDE</v>
      </c>
      <c r="AG325" s="16" t="s">
        <v>2094</v>
      </c>
      <c r="AH325" s="20" t="s">
        <v>2095</v>
      </c>
      <c r="AI325" s="15" t="s">
        <v>2096</v>
      </c>
      <c r="AJ325" s="18" t="s">
        <v>2097</v>
      </c>
      <c r="AK325" s="16" t="s">
        <v>2098</v>
      </c>
      <c r="AL325" s="15" t="s">
        <v>2099</v>
      </c>
      <c r="AM325" s="20" t="s">
        <v>2100</v>
      </c>
      <c r="AN325" s="18">
        <v>-105.026921</v>
      </c>
      <c r="AO325" s="18">
        <v>40.860131000000003</v>
      </c>
      <c r="AP325" s="21" t="s">
        <v>119</v>
      </c>
    </row>
    <row r="326" spans="1:42" x14ac:dyDescent="0.25">
      <c r="A326" s="15">
        <v>182</v>
      </c>
      <c r="B326" s="15">
        <v>325</v>
      </c>
      <c r="C326" s="23" t="s">
        <v>2101</v>
      </c>
      <c r="D326" s="15" t="s">
        <v>2102</v>
      </c>
      <c r="E326" s="187">
        <v>6761</v>
      </c>
      <c r="F326" s="190" t="s">
        <v>710</v>
      </c>
      <c r="G326" s="16" t="s">
        <v>2103</v>
      </c>
      <c r="H326" s="15" t="s">
        <v>2104</v>
      </c>
      <c r="I326" s="16" t="s">
        <v>2103</v>
      </c>
      <c r="J326" s="16" t="s">
        <v>53</v>
      </c>
      <c r="K326" s="16" t="s">
        <v>81</v>
      </c>
      <c r="L326" s="15">
        <v>20100201</v>
      </c>
      <c r="M326" s="16" t="s">
        <v>215</v>
      </c>
      <c r="N326" s="15" t="s">
        <v>109</v>
      </c>
      <c r="O326" s="15" t="s">
        <v>53</v>
      </c>
      <c r="P326" s="15" t="s">
        <v>110</v>
      </c>
      <c r="Q326" s="15" t="s">
        <v>725</v>
      </c>
      <c r="R326" s="15" t="s">
        <v>124</v>
      </c>
      <c r="S326" s="15"/>
      <c r="T326" s="16" t="s">
        <v>2093</v>
      </c>
      <c r="U326" s="15" t="s">
        <v>53</v>
      </c>
      <c r="V326" s="15">
        <v>900</v>
      </c>
      <c r="W326" s="15" t="s">
        <v>84</v>
      </c>
      <c r="X326" s="17">
        <f>V326*Sheet1!$B$4*Sheet1!$B$3</f>
        <v>92.317049999999981</v>
      </c>
      <c r="Y326" s="18">
        <v>900</v>
      </c>
      <c r="Z326" s="18" t="s">
        <v>131</v>
      </c>
      <c r="AA326" s="19"/>
      <c r="AB326" s="15">
        <v>1</v>
      </c>
      <c r="AC326" s="15" t="s">
        <v>63</v>
      </c>
      <c r="AD326" s="16" t="s">
        <v>59</v>
      </c>
      <c r="AE326" s="16"/>
      <c r="AF326" s="16" t="str" cm="1">
        <f t="array" ref="AF326">_xlfn.IFS(ISTEXT(#REF!),#REF!,ISTEXT(#REF!),#REF!, TRUE, AG326)</f>
        <v>PLATTE RIVER POWER AUTHORITY - RAWHIDE</v>
      </c>
      <c r="AG326" s="16" t="s">
        <v>2094</v>
      </c>
      <c r="AH326" s="20">
        <v>8</v>
      </c>
      <c r="AI326" s="15" t="s">
        <v>2096</v>
      </c>
      <c r="AJ326" s="18" t="s">
        <v>2097</v>
      </c>
      <c r="AK326" s="16" t="s">
        <v>2098</v>
      </c>
      <c r="AL326" s="15" t="s">
        <v>2099</v>
      </c>
      <c r="AM326" s="20" t="s">
        <v>2100</v>
      </c>
      <c r="AN326" s="18">
        <v>-105.02122204600001</v>
      </c>
      <c r="AO326" s="18">
        <v>40.863625460199998</v>
      </c>
      <c r="AP326" s="21" t="s">
        <v>119</v>
      </c>
    </row>
    <row r="327" spans="1:42" x14ac:dyDescent="0.25">
      <c r="A327" s="15">
        <v>182</v>
      </c>
      <c r="B327" s="15">
        <v>326</v>
      </c>
      <c r="C327" s="23" t="s">
        <v>2101</v>
      </c>
      <c r="D327" s="15" t="s">
        <v>2105</v>
      </c>
      <c r="E327" s="187">
        <v>6761</v>
      </c>
      <c r="F327" s="190" t="s">
        <v>643</v>
      </c>
      <c r="G327" s="16" t="s">
        <v>2106</v>
      </c>
      <c r="H327" s="15" t="s">
        <v>2107</v>
      </c>
      <c r="I327" s="16" t="s">
        <v>2106</v>
      </c>
      <c r="J327" s="16" t="s">
        <v>53</v>
      </c>
      <c r="K327" s="16" t="s">
        <v>81</v>
      </c>
      <c r="L327" s="15">
        <v>20100201</v>
      </c>
      <c r="M327" s="16" t="s">
        <v>215</v>
      </c>
      <c r="N327" s="15" t="s">
        <v>109</v>
      </c>
      <c r="O327" s="15" t="s">
        <v>53</v>
      </c>
      <c r="P327" s="15" t="s">
        <v>110</v>
      </c>
      <c r="Q327" s="15" t="s">
        <v>725</v>
      </c>
      <c r="R327" s="15" t="s">
        <v>124</v>
      </c>
      <c r="S327" s="15"/>
      <c r="T327" s="16" t="s">
        <v>2093</v>
      </c>
      <c r="U327" s="15" t="s">
        <v>53</v>
      </c>
      <c r="V327" s="15">
        <v>900</v>
      </c>
      <c r="W327" s="15" t="s">
        <v>84</v>
      </c>
      <c r="X327" s="17">
        <f>V327*Sheet1!$B$4*Sheet1!$B$3</f>
        <v>92.317049999999981</v>
      </c>
      <c r="Y327" s="18">
        <v>900</v>
      </c>
      <c r="Z327" s="18" t="s">
        <v>131</v>
      </c>
      <c r="AA327" s="19"/>
      <c r="AB327" s="15">
        <v>1</v>
      </c>
      <c r="AC327" s="15" t="s">
        <v>63</v>
      </c>
      <c r="AD327" s="16" t="s">
        <v>59</v>
      </c>
      <c r="AE327" s="16"/>
      <c r="AF327" s="16" t="str" cm="1">
        <f t="array" ref="AF327">_xlfn.IFS(ISTEXT(#REF!),#REF!,ISTEXT(#REF!),#REF!, TRUE, AG327)</f>
        <v>PLATTE RIVER POWER AUTHORITY - RAWHIDE</v>
      </c>
      <c r="AG327" s="16" t="s">
        <v>2094</v>
      </c>
      <c r="AH327" s="20">
        <v>8</v>
      </c>
      <c r="AI327" s="15" t="s">
        <v>2096</v>
      </c>
      <c r="AJ327" s="18" t="s">
        <v>2097</v>
      </c>
      <c r="AK327" s="16" t="s">
        <v>2098</v>
      </c>
      <c r="AL327" s="15" t="s">
        <v>2099</v>
      </c>
      <c r="AM327" s="20" t="s">
        <v>2100</v>
      </c>
      <c r="AN327" s="18">
        <v>-105.021195224</v>
      </c>
      <c r="AO327" s="18">
        <v>40.863069656699999</v>
      </c>
      <c r="AP327" s="21" t="s">
        <v>119</v>
      </c>
    </row>
    <row r="328" spans="1:42" x14ac:dyDescent="0.25">
      <c r="A328" s="15">
        <v>182</v>
      </c>
      <c r="B328" s="15">
        <v>327</v>
      </c>
      <c r="C328" s="23" t="s">
        <v>2101</v>
      </c>
      <c r="D328" s="15" t="s">
        <v>2108</v>
      </c>
      <c r="E328" s="187">
        <v>6761</v>
      </c>
      <c r="F328" s="190" t="s">
        <v>2109</v>
      </c>
      <c r="G328" s="16" t="s">
        <v>2110</v>
      </c>
      <c r="H328" s="15" t="s">
        <v>2111</v>
      </c>
      <c r="I328" s="16" t="s">
        <v>2110</v>
      </c>
      <c r="J328" s="16" t="s">
        <v>53</v>
      </c>
      <c r="K328" s="16" t="s">
        <v>81</v>
      </c>
      <c r="L328" s="15">
        <v>20100201</v>
      </c>
      <c r="M328" s="16" t="s">
        <v>215</v>
      </c>
      <c r="N328" s="15" t="s">
        <v>109</v>
      </c>
      <c r="O328" s="15" t="s">
        <v>53</v>
      </c>
      <c r="P328" s="15" t="s">
        <v>110</v>
      </c>
      <c r="Q328" s="15" t="s">
        <v>725</v>
      </c>
      <c r="R328" s="15" t="s">
        <v>124</v>
      </c>
      <c r="S328" s="15"/>
      <c r="T328" s="16" t="s">
        <v>2093</v>
      </c>
      <c r="U328" s="15" t="s">
        <v>53</v>
      </c>
      <c r="V328" s="15">
        <v>900</v>
      </c>
      <c r="W328" s="15" t="s">
        <v>84</v>
      </c>
      <c r="X328" s="17">
        <f>V328*Sheet1!$B$4*Sheet1!$B$3</f>
        <v>92.317049999999981</v>
      </c>
      <c r="Y328" s="18">
        <v>900</v>
      </c>
      <c r="Z328" s="18" t="s">
        <v>131</v>
      </c>
      <c r="AA328" s="19"/>
      <c r="AB328" s="15">
        <v>1</v>
      </c>
      <c r="AC328" s="15" t="s">
        <v>63</v>
      </c>
      <c r="AD328" s="16" t="s">
        <v>59</v>
      </c>
      <c r="AE328" s="16"/>
      <c r="AF328" s="16" t="str" cm="1">
        <f t="array" ref="AF328">_xlfn.IFS(ISTEXT(#REF!),#REF!,ISTEXT(#REF!),#REF!, TRUE, AG328)</f>
        <v>PLATTE RIVER POWER AUTHORITY - RAWHIDE</v>
      </c>
      <c r="AG328" s="16" t="s">
        <v>2094</v>
      </c>
      <c r="AH328" s="20">
        <v>8</v>
      </c>
      <c r="AI328" s="15" t="s">
        <v>2096</v>
      </c>
      <c r="AJ328" s="18" t="s">
        <v>2097</v>
      </c>
      <c r="AK328" s="16" t="s">
        <v>2098</v>
      </c>
      <c r="AL328" s="15" t="s">
        <v>2099</v>
      </c>
      <c r="AM328" s="20" t="s">
        <v>2100</v>
      </c>
      <c r="AN328" s="18">
        <v>-105.02122204600001</v>
      </c>
      <c r="AO328" s="18">
        <v>40.862542247599997</v>
      </c>
      <c r="AP328" s="21" t="s">
        <v>119</v>
      </c>
    </row>
    <row r="329" spans="1:42" x14ac:dyDescent="0.25">
      <c r="A329" s="15">
        <v>182</v>
      </c>
      <c r="B329" s="15">
        <v>328</v>
      </c>
      <c r="C329" s="23" t="s">
        <v>2101</v>
      </c>
      <c r="D329" s="15" t="s">
        <v>2112</v>
      </c>
      <c r="E329" s="187">
        <v>6761</v>
      </c>
      <c r="F329" s="190" t="s">
        <v>2113</v>
      </c>
      <c r="G329" s="16" t="s">
        <v>2114</v>
      </c>
      <c r="H329" s="15" t="s">
        <v>2115</v>
      </c>
      <c r="I329" s="16" t="s">
        <v>2116</v>
      </c>
      <c r="J329" s="16" t="s">
        <v>53</v>
      </c>
      <c r="K329" s="16" t="s">
        <v>81</v>
      </c>
      <c r="L329" s="15">
        <v>20100201</v>
      </c>
      <c r="M329" s="16" t="s">
        <v>215</v>
      </c>
      <c r="N329" s="15" t="s">
        <v>109</v>
      </c>
      <c r="O329" s="15" t="s">
        <v>53</v>
      </c>
      <c r="P329" s="15" t="s">
        <v>110</v>
      </c>
      <c r="Q329" s="15" t="s">
        <v>725</v>
      </c>
      <c r="R329" s="15" t="s">
        <v>124</v>
      </c>
      <c r="S329" s="15"/>
      <c r="T329" s="16" t="s">
        <v>2093</v>
      </c>
      <c r="U329" s="15" t="s">
        <v>53</v>
      </c>
      <c r="V329" s="15">
        <v>900</v>
      </c>
      <c r="W329" s="15" t="s">
        <v>84</v>
      </c>
      <c r="X329" s="17">
        <f>V329*Sheet1!$B$4*Sheet1!$B$3</f>
        <v>92.317049999999981</v>
      </c>
      <c r="Y329" s="18">
        <v>900</v>
      </c>
      <c r="Z329" s="18" t="s">
        <v>131</v>
      </c>
      <c r="AA329" s="19"/>
      <c r="AB329" s="15">
        <v>1</v>
      </c>
      <c r="AC329" s="15" t="s">
        <v>101</v>
      </c>
      <c r="AD329" s="16" t="s">
        <v>59</v>
      </c>
      <c r="AE329" s="16"/>
      <c r="AF329" s="16" t="str" cm="1">
        <f t="array" ref="AF329">_xlfn.IFS(ISTEXT(#REF!),#REF!,ISTEXT(#REF!),#REF!, TRUE, AG329)</f>
        <v>PLATTE RIVER POWER AUTHORITY - RAWHIDE</v>
      </c>
      <c r="AG329" s="16" t="s">
        <v>2094</v>
      </c>
      <c r="AH329" s="20">
        <v>8</v>
      </c>
      <c r="AI329" s="15" t="s">
        <v>2096</v>
      </c>
      <c r="AJ329" s="18" t="s">
        <v>2097</v>
      </c>
      <c r="AK329" s="16" t="s">
        <v>2098</v>
      </c>
      <c r="AL329" s="15" t="s">
        <v>2099</v>
      </c>
      <c r="AM329" s="20" t="s">
        <v>2100</v>
      </c>
      <c r="AN329" s="18">
        <v>-105.021198007</v>
      </c>
      <c r="AO329" s="18">
        <v>40.864173662799999</v>
      </c>
      <c r="AP329" s="21" t="s">
        <v>119</v>
      </c>
    </row>
    <row r="330" spans="1:42" x14ac:dyDescent="0.25">
      <c r="A330" s="15">
        <v>187</v>
      </c>
      <c r="B330" s="15">
        <v>329</v>
      </c>
      <c r="C330" s="23" t="s">
        <v>2117</v>
      </c>
      <c r="D330" s="15" t="s">
        <v>2118</v>
      </c>
      <c r="E330" s="187">
        <v>50299</v>
      </c>
      <c r="F330" s="180"/>
      <c r="G330" s="16" t="s">
        <v>2119</v>
      </c>
      <c r="H330" s="15" t="s">
        <v>2120</v>
      </c>
      <c r="I330" s="16" t="s">
        <v>2119</v>
      </c>
      <c r="J330" s="16" t="s">
        <v>53</v>
      </c>
      <c r="K330" s="16" t="s">
        <v>227</v>
      </c>
      <c r="L330" s="15">
        <v>20200203</v>
      </c>
      <c r="M330" s="16" t="s">
        <v>369</v>
      </c>
      <c r="N330" s="15" t="s">
        <v>109</v>
      </c>
      <c r="O330" s="15" t="s">
        <v>53</v>
      </c>
      <c r="P330" s="15" t="s">
        <v>110</v>
      </c>
      <c r="Q330" s="15" t="s">
        <v>240</v>
      </c>
      <c r="R330" s="15" t="s">
        <v>59</v>
      </c>
      <c r="S330" s="15"/>
      <c r="T330" s="16" t="s">
        <v>1768</v>
      </c>
      <c r="U330" s="15" t="s">
        <v>53</v>
      </c>
      <c r="V330" s="15">
        <v>49.9</v>
      </c>
      <c r="W330" s="15" t="s">
        <v>185</v>
      </c>
      <c r="X330" s="17">
        <f t="shared" ref="X330:X335" si="9">V330</f>
        <v>49.9</v>
      </c>
      <c r="Y330" s="18">
        <v>49.9</v>
      </c>
      <c r="Z330" s="18" t="s">
        <v>185</v>
      </c>
      <c r="AA330" s="19"/>
      <c r="AB330" s="15">
        <v>1</v>
      </c>
      <c r="AC330" s="15" t="s">
        <v>112</v>
      </c>
      <c r="AD330" s="16" t="s">
        <v>59</v>
      </c>
      <c r="AE330" s="16"/>
      <c r="AF330" s="16" t="str" cm="1">
        <f t="array" ref="AF330">_xlfn.IFS(ISTEXT(#REF!),#REF!,ISTEXT(#REF!),#REF!, TRUE, AG330)</f>
        <v>RIPON COGENERATION</v>
      </c>
      <c r="AG330" s="16" t="s">
        <v>2121</v>
      </c>
      <c r="AH330" s="20">
        <v>9</v>
      </c>
      <c r="AI330" s="15" t="s">
        <v>67</v>
      </c>
      <c r="AJ330" s="18" t="s">
        <v>2122</v>
      </c>
      <c r="AK330" s="16" t="s">
        <v>2123</v>
      </c>
      <c r="AL330" s="15" t="s">
        <v>2124</v>
      </c>
      <c r="AM330" s="20" t="s">
        <v>2125</v>
      </c>
      <c r="AN330" s="18">
        <v>-121.12491830800001</v>
      </c>
      <c r="AO330" s="18">
        <v>37.731080086399999</v>
      </c>
      <c r="AP330" s="21" t="s">
        <v>119</v>
      </c>
    </row>
    <row r="331" spans="1:42" x14ac:dyDescent="0.25">
      <c r="A331" s="15">
        <v>188</v>
      </c>
      <c r="B331" s="15">
        <v>330</v>
      </c>
      <c r="C331" s="23" t="s">
        <v>2126</v>
      </c>
      <c r="D331" s="15" t="s">
        <v>2127</v>
      </c>
      <c r="E331" s="187">
        <v>4940</v>
      </c>
      <c r="F331" s="190" t="s">
        <v>2128</v>
      </c>
      <c r="G331" s="16" t="s">
        <v>2129</v>
      </c>
      <c r="H331" s="15" t="s">
        <v>2130</v>
      </c>
      <c r="I331" s="16" t="s">
        <v>59</v>
      </c>
      <c r="J331" s="16" t="s">
        <v>53</v>
      </c>
      <c r="K331" s="16" t="s">
        <v>81</v>
      </c>
      <c r="L331" s="15">
        <v>20100201</v>
      </c>
      <c r="M331" s="16" t="s">
        <v>215</v>
      </c>
      <c r="N331" s="15" t="s">
        <v>109</v>
      </c>
      <c r="O331" s="15" t="s">
        <v>53</v>
      </c>
      <c r="P331" s="15" t="s">
        <v>110</v>
      </c>
      <c r="Q331" s="15" t="s">
        <v>230</v>
      </c>
      <c r="R331" s="15" t="s">
        <v>124</v>
      </c>
      <c r="S331" s="26" t="s">
        <v>100</v>
      </c>
      <c r="T331" s="16" t="s">
        <v>130</v>
      </c>
      <c r="U331" s="15" t="s">
        <v>53</v>
      </c>
      <c r="V331" s="15">
        <v>89</v>
      </c>
      <c r="W331" s="15" t="s">
        <v>185</v>
      </c>
      <c r="X331" s="17">
        <f t="shared" si="9"/>
        <v>89</v>
      </c>
      <c r="Y331" s="18">
        <v>484</v>
      </c>
      <c r="Z331" s="18" t="s">
        <v>131</v>
      </c>
      <c r="AA331" s="19"/>
      <c r="AB331" s="15">
        <v>1</v>
      </c>
      <c r="AC331" s="15" t="s">
        <v>63</v>
      </c>
      <c r="AD331" s="16" t="s">
        <v>153</v>
      </c>
      <c r="AE331" s="16"/>
      <c r="AF331" s="16" t="str" cm="1">
        <f t="array" ref="AF331">_xlfn.IFS(ISTEXT(#REF!),#REF!,ISTEXT(#REF!),#REF!, TRUE, AG331)</f>
        <v>PSO RIVERSIDE JENKS PWR STA</v>
      </c>
      <c r="AG331" s="16" t="s">
        <v>2131</v>
      </c>
      <c r="AH331" s="20">
        <v>6</v>
      </c>
      <c r="AI331" s="15" t="s">
        <v>447</v>
      </c>
      <c r="AJ331" s="18" t="s">
        <v>2132</v>
      </c>
      <c r="AK331" s="16" t="s">
        <v>2133</v>
      </c>
      <c r="AL331" s="15" t="s">
        <v>2134</v>
      </c>
      <c r="AM331" s="20" t="s">
        <v>2135</v>
      </c>
      <c r="AN331" s="18">
        <v>-95.958507530399999</v>
      </c>
      <c r="AO331" s="18">
        <v>35.998806368499999</v>
      </c>
      <c r="AP331" s="21" t="s">
        <v>139</v>
      </c>
    </row>
    <row r="332" spans="1:42" x14ac:dyDescent="0.25">
      <c r="A332" s="15">
        <v>188</v>
      </c>
      <c r="B332" s="15">
        <v>331</v>
      </c>
      <c r="C332" s="23" t="s">
        <v>2126</v>
      </c>
      <c r="D332" s="15" t="s">
        <v>2136</v>
      </c>
      <c r="E332" s="187">
        <v>4940</v>
      </c>
      <c r="F332" s="190" t="s">
        <v>2137</v>
      </c>
      <c r="G332" s="16" t="s">
        <v>2138</v>
      </c>
      <c r="H332" s="15" t="s">
        <v>2139</v>
      </c>
      <c r="I332" s="16" t="s">
        <v>59</v>
      </c>
      <c r="J332" s="16" t="s">
        <v>53</v>
      </c>
      <c r="K332" s="16" t="s">
        <v>81</v>
      </c>
      <c r="L332" s="15">
        <v>20100201</v>
      </c>
      <c r="M332" s="16" t="s">
        <v>215</v>
      </c>
      <c r="N332" s="15" t="s">
        <v>109</v>
      </c>
      <c r="O332" s="15" t="s">
        <v>53</v>
      </c>
      <c r="P332" s="15" t="s">
        <v>110</v>
      </c>
      <c r="Q332" s="15" t="s">
        <v>230</v>
      </c>
      <c r="R332" s="15" t="s">
        <v>124</v>
      </c>
      <c r="S332" s="26" t="s">
        <v>100</v>
      </c>
      <c r="T332" s="16" t="s">
        <v>130</v>
      </c>
      <c r="U332" s="15" t="s">
        <v>53</v>
      </c>
      <c r="V332" s="15">
        <v>89</v>
      </c>
      <c r="W332" s="15" t="s">
        <v>185</v>
      </c>
      <c r="X332" s="17">
        <f t="shared" si="9"/>
        <v>89</v>
      </c>
      <c r="Y332" s="18">
        <v>484</v>
      </c>
      <c r="Z332" s="18" t="s">
        <v>131</v>
      </c>
      <c r="AA332" s="19"/>
      <c r="AB332" s="15">
        <v>1</v>
      </c>
      <c r="AC332" s="15" t="s">
        <v>63</v>
      </c>
      <c r="AD332" s="16" t="s">
        <v>153</v>
      </c>
      <c r="AE332" s="16"/>
      <c r="AF332" s="16" t="str" cm="1">
        <f t="array" ref="AF332">_xlfn.IFS(ISTEXT(#REF!),#REF!,ISTEXT(#REF!),#REF!, TRUE, AG332)</f>
        <v>PSO RIVERSIDE JENKS PWR STA</v>
      </c>
      <c r="AG332" s="16" t="s">
        <v>2131</v>
      </c>
      <c r="AH332" s="20">
        <v>6</v>
      </c>
      <c r="AI332" s="15" t="s">
        <v>447</v>
      </c>
      <c r="AJ332" s="18" t="s">
        <v>2132</v>
      </c>
      <c r="AK332" s="16" t="s">
        <v>2133</v>
      </c>
      <c r="AL332" s="15" t="s">
        <v>2134</v>
      </c>
      <c r="AM332" s="20" t="s">
        <v>2135</v>
      </c>
      <c r="AN332" s="18">
        <v>-95.958207530899998</v>
      </c>
      <c r="AO332" s="18">
        <v>35.999006368800003</v>
      </c>
      <c r="AP332" s="21" t="s">
        <v>139</v>
      </c>
    </row>
    <row r="333" spans="1:42" x14ac:dyDescent="0.25">
      <c r="A333" s="15">
        <v>189</v>
      </c>
      <c r="B333" s="15">
        <v>332</v>
      </c>
      <c r="C333" s="23" t="s">
        <v>2140</v>
      </c>
      <c r="D333" s="15" t="s">
        <v>2141</v>
      </c>
      <c r="E333" s="187">
        <v>1239</v>
      </c>
      <c r="F333" s="180">
        <v>10</v>
      </c>
      <c r="G333" s="16" t="s">
        <v>2142</v>
      </c>
      <c r="H333" s="15" t="s">
        <v>2143</v>
      </c>
      <c r="I333" s="16" t="s">
        <v>2142</v>
      </c>
      <c r="J333" s="16" t="s">
        <v>53</v>
      </c>
      <c r="K333" s="16" t="s">
        <v>81</v>
      </c>
      <c r="L333" s="15">
        <v>20100201</v>
      </c>
      <c r="M333" s="16" t="s">
        <v>215</v>
      </c>
      <c r="N333" s="15" t="s">
        <v>109</v>
      </c>
      <c r="O333" s="15" t="s">
        <v>53</v>
      </c>
      <c r="P333" s="15" t="s">
        <v>59</v>
      </c>
      <c r="Q333" s="15" t="s">
        <v>59</v>
      </c>
      <c r="R333" s="15" t="s">
        <v>59</v>
      </c>
      <c r="S333" s="15"/>
      <c r="T333" s="16" t="s">
        <v>726</v>
      </c>
      <c r="U333" s="15" t="s">
        <v>53</v>
      </c>
      <c r="V333" s="15">
        <v>16</v>
      </c>
      <c r="W333" s="15" t="s">
        <v>185</v>
      </c>
      <c r="X333" s="17">
        <f t="shared" si="9"/>
        <v>16</v>
      </c>
      <c r="Y333" s="18">
        <v>16</v>
      </c>
      <c r="Z333" s="18" t="s">
        <v>185</v>
      </c>
      <c r="AA333" s="24">
        <v>32568</v>
      </c>
      <c r="AB333" s="15">
        <v>1</v>
      </c>
      <c r="AC333" s="15" t="s">
        <v>63</v>
      </c>
      <c r="AD333" s="16" t="s">
        <v>59</v>
      </c>
      <c r="AE333" s="16"/>
      <c r="AF333" s="16" t="str" cm="1">
        <f t="array" ref="AF333">_xlfn.IFS(ISTEXT(#REF!),#REF!,ISTEXT(#REF!),#REF!, TRUE, AG333)</f>
        <v>Empire District Electric - Riverton</v>
      </c>
      <c r="AG333" s="16" t="s">
        <v>2144</v>
      </c>
      <c r="AH333" s="20">
        <v>7</v>
      </c>
      <c r="AI333" s="15" t="s">
        <v>1731</v>
      </c>
      <c r="AJ333" s="18" t="s">
        <v>2145</v>
      </c>
      <c r="AK333" s="16" t="s">
        <v>2146</v>
      </c>
      <c r="AL333" s="15" t="s">
        <v>2147</v>
      </c>
      <c r="AM333" s="20" t="s">
        <v>2148</v>
      </c>
      <c r="AN333" s="18">
        <v>-94.698607286200001</v>
      </c>
      <c r="AO333" s="18">
        <v>37.071706624999997</v>
      </c>
      <c r="AP333" s="21" t="s">
        <v>119</v>
      </c>
    </row>
    <row r="334" spans="1:42" x14ac:dyDescent="0.25">
      <c r="A334" s="15">
        <v>189</v>
      </c>
      <c r="B334" s="15">
        <v>333</v>
      </c>
      <c r="C334" s="23" t="s">
        <v>2140</v>
      </c>
      <c r="D334" s="15" t="s">
        <v>2149</v>
      </c>
      <c r="E334" s="187">
        <v>1239</v>
      </c>
      <c r="F334" s="180">
        <v>11</v>
      </c>
      <c r="G334" s="16" t="s">
        <v>2150</v>
      </c>
      <c r="H334" s="15" t="s">
        <v>2151</v>
      </c>
      <c r="I334" s="16" t="s">
        <v>2150</v>
      </c>
      <c r="J334" s="16" t="s">
        <v>53</v>
      </c>
      <c r="K334" s="16" t="s">
        <v>81</v>
      </c>
      <c r="L334" s="15">
        <v>20100201</v>
      </c>
      <c r="M334" s="16" t="s">
        <v>215</v>
      </c>
      <c r="N334" s="15" t="s">
        <v>109</v>
      </c>
      <c r="O334" s="15" t="s">
        <v>53</v>
      </c>
      <c r="P334" s="15" t="s">
        <v>59</v>
      </c>
      <c r="Q334" s="15" t="s">
        <v>59</v>
      </c>
      <c r="R334" s="15" t="s">
        <v>59</v>
      </c>
      <c r="S334" s="15"/>
      <c r="T334" s="16" t="s">
        <v>726</v>
      </c>
      <c r="U334" s="15" t="s">
        <v>53</v>
      </c>
      <c r="V334" s="15">
        <v>16</v>
      </c>
      <c r="W334" s="15" t="s">
        <v>185</v>
      </c>
      <c r="X334" s="17">
        <f t="shared" si="9"/>
        <v>16</v>
      </c>
      <c r="Y334" s="18">
        <v>12</v>
      </c>
      <c r="Z334" s="18" t="s">
        <v>185</v>
      </c>
      <c r="AA334" s="24">
        <v>32568</v>
      </c>
      <c r="AB334" s="15">
        <v>1</v>
      </c>
      <c r="AC334" s="15" t="s">
        <v>63</v>
      </c>
      <c r="AD334" s="16" t="s">
        <v>59</v>
      </c>
      <c r="AE334" s="16"/>
      <c r="AF334" s="16" t="str" cm="1">
        <f t="array" ref="AF334">_xlfn.IFS(ISTEXT(#REF!),#REF!,ISTEXT(#REF!),#REF!, TRUE, AG334)</f>
        <v>Empire District Electric - Riverton</v>
      </c>
      <c r="AG334" s="16" t="s">
        <v>2144</v>
      </c>
      <c r="AH334" s="20">
        <v>7</v>
      </c>
      <c r="AI334" s="15" t="s">
        <v>1731</v>
      </c>
      <c r="AJ334" s="18" t="s">
        <v>2145</v>
      </c>
      <c r="AK334" s="16" t="s">
        <v>2146</v>
      </c>
      <c r="AL334" s="15" t="s">
        <v>2147</v>
      </c>
      <c r="AM334" s="20" t="s">
        <v>2148</v>
      </c>
      <c r="AN334" s="18">
        <v>-94.698607286200001</v>
      </c>
      <c r="AO334" s="18">
        <v>37.071706624999997</v>
      </c>
      <c r="AP334" s="21" t="s">
        <v>119</v>
      </c>
    </row>
    <row r="335" spans="1:42" x14ac:dyDescent="0.25">
      <c r="A335" s="15">
        <v>189</v>
      </c>
      <c r="B335" s="15">
        <v>334</v>
      </c>
      <c r="C335" s="23" t="s">
        <v>2140</v>
      </c>
      <c r="D335" s="15" t="s">
        <v>2152</v>
      </c>
      <c r="E335" s="187">
        <v>1239</v>
      </c>
      <c r="F335" s="190" t="s">
        <v>1693</v>
      </c>
      <c r="G335" s="16" t="s">
        <v>2153</v>
      </c>
      <c r="H335" s="15" t="s">
        <v>2154</v>
      </c>
      <c r="I335" s="16" t="s">
        <v>2153</v>
      </c>
      <c r="J335" s="16" t="s">
        <v>53</v>
      </c>
      <c r="K335" s="16" t="s">
        <v>81</v>
      </c>
      <c r="L335" s="15">
        <v>20100201</v>
      </c>
      <c r="M335" s="16" t="s">
        <v>215</v>
      </c>
      <c r="N335" s="15" t="s">
        <v>109</v>
      </c>
      <c r="O335" s="15" t="s">
        <v>53</v>
      </c>
      <c r="P335" s="15" t="s">
        <v>443</v>
      </c>
      <c r="Q335" s="15" t="s">
        <v>2155</v>
      </c>
      <c r="R335" s="15" t="s">
        <v>205</v>
      </c>
      <c r="S335" s="15" t="s">
        <v>100</v>
      </c>
      <c r="T335" s="16" t="s">
        <v>2156</v>
      </c>
      <c r="U335" s="15" t="s">
        <v>100</v>
      </c>
      <c r="V335" s="15">
        <v>167</v>
      </c>
      <c r="W335" s="15" t="s">
        <v>185</v>
      </c>
      <c r="X335" s="17">
        <f t="shared" si="9"/>
        <v>167</v>
      </c>
      <c r="Y335" s="18">
        <v>2020</v>
      </c>
      <c r="Z335" s="18" t="s">
        <v>131</v>
      </c>
      <c r="AA335" s="24">
        <v>39142</v>
      </c>
      <c r="AB335" s="15">
        <v>1</v>
      </c>
      <c r="AC335" s="15" t="s">
        <v>101</v>
      </c>
      <c r="AD335" s="16" t="s">
        <v>59</v>
      </c>
      <c r="AE335" s="16"/>
      <c r="AF335" s="16" t="str" cm="1">
        <f t="array" ref="AF335">_xlfn.IFS(ISTEXT(#REF!),#REF!,ISTEXT(#REF!),#REF!, TRUE, AG335)</f>
        <v>Empire District Electric - Riverton</v>
      </c>
      <c r="AG335" s="16" t="s">
        <v>2144</v>
      </c>
      <c r="AH335" s="20">
        <v>7</v>
      </c>
      <c r="AI335" s="15" t="s">
        <v>1731</v>
      </c>
      <c r="AJ335" s="18" t="s">
        <v>2145</v>
      </c>
      <c r="AK335" s="16" t="s">
        <v>2146</v>
      </c>
      <c r="AL335" s="15" t="s">
        <v>2147</v>
      </c>
      <c r="AM335" s="20" t="s">
        <v>2148</v>
      </c>
      <c r="AN335" s="18">
        <v>-94.699301978299999</v>
      </c>
      <c r="AO335" s="18">
        <v>37.072638529099997</v>
      </c>
      <c r="AP335" s="21" t="s">
        <v>1172</v>
      </c>
    </row>
    <row r="336" spans="1:42" x14ac:dyDescent="0.25">
      <c r="A336" s="15">
        <v>192</v>
      </c>
      <c r="B336" s="15">
        <v>335</v>
      </c>
      <c r="C336" s="23" t="s">
        <v>2157</v>
      </c>
      <c r="D336" s="15" t="s">
        <v>2158</v>
      </c>
      <c r="E336" s="187"/>
      <c r="F336" s="180"/>
      <c r="G336" s="16" t="s">
        <v>2159</v>
      </c>
      <c r="H336" s="15" t="s">
        <v>2160</v>
      </c>
      <c r="I336" s="16" t="s">
        <v>2161</v>
      </c>
      <c r="J336" s="16" t="s">
        <v>53</v>
      </c>
      <c r="K336" s="122" t="s">
        <v>151</v>
      </c>
      <c r="L336" s="23">
        <v>20100901</v>
      </c>
      <c r="M336" s="16" t="s">
        <v>1659</v>
      </c>
      <c r="N336" s="15" t="s">
        <v>2162</v>
      </c>
      <c r="O336" s="15" t="s">
        <v>53</v>
      </c>
      <c r="P336" s="15" t="s">
        <v>59</v>
      </c>
      <c r="Q336" s="15" t="s">
        <v>59</v>
      </c>
      <c r="R336" s="15" t="s">
        <v>59</v>
      </c>
      <c r="S336" s="15"/>
      <c r="T336" s="16" t="s">
        <v>59</v>
      </c>
      <c r="U336" s="15"/>
      <c r="V336" s="15">
        <v>107</v>
      </c>
      <c r="W336" s="15" t="s">
        <v>84</v>
      </c>
      <c r="X336" s="17">
        <f>V336*Sheet1!$B$4*Sheet1!$B$3</f>
        <v>10.975471499999999</v>
      </c>
      <c r="Y336" s="18"/>
      <c r="Z336" s="18"/>
      <c r="AA336" s="24">
        <v>20090</v>
      </c>
      <c r="AB336" s="15">
        <v>1</v>
      </c>
      <c r="AC336" s="15" t="s">
        <v>63</v>
      </c>
      <c r="AD336" s="16" t="s">
        <v>2163</v>
      </c>
      <c r="AE336" s="16"/>
      <c r="AF336" s="16" t="str" cm="1">
        <f t="array" ref="AF336">_xlfn.IFS(ISTEXT(#REF!),#REF!,ISTEXT(#REF!),#REF!, TRUE, AG336)</f>
        <v>ROLLS ROYCE CORPORATION</v>
      </c>
      <c r="AG336" s="16" t="s">
        <v>2164</v>
      </c>
      <c r="AH336" s="20">
        <v>5</v>
      </c>
      <c r="AI336" s="15" t="s">
        <v>1939</v>
      </c>
      <c r="AJ336" s="18" t="s">
        <v>2165</v>
      </c>
      <c r="AK336" s="16" t="s">
        <v>2166</v>
      </c>
      <c r="AL336" s="15" t="s">
        <v>2167</v>
      </c>
      <c r="AM336" s="20" t="s">
        <v>2168</v>
      </c>
      <c r="AN336" s="18">
        <v>-86.213579999999993</v>
      </c>
      <c r="AO336" s="18">
        <v>39.734670000000001</v>
      </c>
      <c r="AP336" s="21" t="s">
        <v>818</v>
      </c>
    </row>
    <row r="337" spans="1:42" x14ac:dyDescent="0.25">
      <c r="A337" s="15">
        <v>192</v>
      </c>
      <c r="B337" s="15">
        <v>336</v>
      </c>
      <c r="C337" s="23" t="s">
        <v>2157</v>
      </c>
      <c r="D337" s="15" t="s">
        <v>2169</v>
      </c>
      <c r="E337" s="187"/>
      <c r="F337" s="180"/>
      <c r="G337" s="16" t="s">
        <v>2159</v>
      </c>
      <c r="H337" s="15" t="s">
        <v>2170</v>
      </c>
      <c r="I337" s="16" t="s">
        <v>2161</v>
      </c>
      <c r="J337" s="16" t="s">
        <v>53</v>
      </c>
      <c r="K337" s="122" t="s">
        <v>151</v>
      </c>
      <c r="L337" s="23">
        <v>20100901</v>
      </c>
      <c r="M337" s="16" t="s">
        <v>1659</v>
      </c>
      <c r="N337" s="15" t="s">
        <v>2162</v>
      </c>
      <c r="O337" s="15" t="s">
        <v>53</v>
      </c>
      <c r="P337" s="15" t="s">
        <v>59</v>
      </c>
      <c r="Q337" s="15" t="s">
        <v>59</v>
      </c>
      <c r="R337" s="15" t="s">
        <v>59</v>
      </c>
      <c r="S337" s="15"/>
      <c r="T337" s="16" t="s">
        <v>59</v>
      </c>
      <c r="U337" s="15"/>
      <c r="V337" s="15">
        <v>107</v>
      </c>
      <c r="W337" s="15" t="s">
        <v>84</v>
      </c>
      <c r="X337" s="17">
        <f>V337*Sheet1!$B$4*Sheet1!$B$3</f>
        <v>10.975471499999999</v>
      </c>
      <c r="Y337" s="18"/>
      <c r="Z337" s="18"/>
      <c r="AA337" s="24">
        <v>20090</v>
      </c>
      <c r="AB337" s="15">
        <v>1</v>
      </c>
      <c r="AC337" s="15" t="s">
        <v>63</v>
      </c>
      <c r="AD337" s="16" t="s">
        <v>2163</v>
      </c>
      <c r="AE337" s="16"/>
      <c r="AF337" s="16" t="s">
        <v>2164</v>
      </c>
      <c r="AG337" s="16" t="s">
        <v>2164</v>
      </c>
      <c r="AH337" s="20">
        <v>5</v>
      </c>
      <c r="AI337" s="15" t="s">
        <v>1939</v>
      </c>
      <c r="AJ337" s="18" t="s">
        <v>2165</v>
      </c>
      <c r="AK337" s="16" t="s">
        <v>2166</v>
      </c>
      <c r="AL337" s="15" t="s">
        <v>2167</v>
      </c>
      <c r="AM337" s="20" t="s">
        <v>2168</v>
      </c>
      <c r="AN337" s="18">
        <v>-86.213579999999993</v>
      </c>
      <c r="AO337" s="18">
        <v>39.734670000000001</v>
      </c>
    </row>
    <row r="338" spans="1:42" x14ac:dyDescent="0.25">
      <c r="A338" s="15">
        <v>192</v>
      </c>
      <c r="B338" s="15">
        <v>337</v>
      </c>
      <c r="C338" s="23" t="s">
        <v>2157</v>
      </c>
      <c r="D338" s="15" t="s">
        <v>2171</v>
      </c>
      <c r="E338" s="187"/>
      <c r="F338" s="180"/>
      <c r="G338" s="16" t="s">
        <v>2172</v>
      </c>
      <c r="H338" s="15" t="s">
        <v>2173</v>
      </c>
      <c r="I338" s="16" t="s">
        <v>2174</v>
      </c>
      <c r="J338" s="16" t="s">
        <v>53</v>
      </c>
      <c r="K338" s="122" t="s">
        <v>151</v>
      </c>
      <c r="L338" s="23">
        <v>20100901</v>
      </c>
      <c r="M338" s="16" t="s">
        <v>1659</v>
      </c>
      <c r="N338" s="15" t="s">
        <v>2162</v>
      </c>
      <c r="O338" s="15" t="s">
        <v>53</v>
      </c>
      <c r="P338" s="15" t="s">
        <v>59</v>
      </c>
      <c r="Q338" s="15" t="s">
        <v>59</v>
      </c>
      <c r="R338" s="15" t="s">
        <v>59</v>
      </c>
      <c r="S338" s="15"/>
      <c r="T338" s="16" t="s">
        <v>59</v>
      </c>
      <c r="U338" s="15"/>
      <c r="V338" s="15">
        <v>27.2</v>
      </c>
      <c r="W338" s="15" t="s">
        <v>84</v>
      </c>
      <c r="X338" s="17">
        <f>V338*Sheet1!$B$4*Sheet1!$B$3</f>
        <v>2.7900263999999995</v>
      </c>
      <c r="Y338" s="18"/>
      <c r="Z338" s="18"/>
      <c r="AA338" s="24">
        <v>20090</v>
      </c>
      <c r="AB338" s="15">
        <v>1</v>
      </c>
      <c r="AC338" s="15" t="s">
        <v>63</v>
      </c>
      <c r="AD338" s="16" t="s">
        <v>2175</v>
      </c>
      <c r="AE338" s="16"/>
      <c r="AF338" s="16" t="s">
        <v>2164</v>
      </c>
      <c r="AG338" s="16" t="s">
        <v>2164</v>
      </c>
      <c r="AH338" s="20">
        <v>5</v>
      </c>
      <c r="AI338" s="15" t="s">
        <v>1939</v>
      </c>
      <c r="AJ338" s="18" t="s">
        <v>2165</v>
      </c>
      <c r="AK338" s="16" t="s">
        <v>2166</v>
      </c>
      <c r="AL338" s="15" t="s">
        <v>2167</v>
      </c>
      <c r="AM338" s="20" t="s">
        <v>2168</v>
      </c>
      <c r="AN338" s="18">
        <v>-86.213570000000004</v>
      </c>
      <c r="AO338" s="18">
        <v>39.734529999999999</v>
      </c>
    </row>
    <row r="339" spans="1:42" x14ac:dyDescent="0.25">
      <c r="A339" s="15">
        <v>192</v>
      </c>
      <c r="B339" s="15">
        <v>338</v>
      </c>
      <c r="C339" s="23" t="s">
        <v>2157</v>
      </c>
      <c r="D339" s="15" t="s">
        <v>2176</v>
      </c>
      <c r="E339" s="187"/>
      <c r="F339" s="180"/>
      <c r="G339" s="16" t="s">
        <v>2172</v>
      </c>
      <c r="H339" s="15" t="s">
        <v>2177</v>
      </c>
      <c r="I339" s="16" t="s">
        <v>2174</v>
      </c>
      <c r="J339" s="16" t="s">
        <v>53</v>
      </c>
      <c r="K339" s="122" t="s">
        <v>151</v>
      </c>
      <c r="L339" s="23">
        <v>20100901</v>
      </c>
      <c r="M339" s="16" t="s">
        <v>1659</v>
      </c>
      <c r="N339" s="15" t="s">
        <v>2162</v>
      </c>
      <c r="O339" s="15" t="s">
        <v>53</v>
      </c>
      <c r="P339" s="15" t="s">
        <v>59</v>
      </c>
      <c r="Q339" s="15" t="s">
        <v>59</v>
      </c>
      <c r="R339" s="15" t="s">
        <v>59</v>
      </c>
      <c r="S339" s="15"/>
      <c r="T339" s="16" t="s">
        <v>59</v>
      </c>
      <c r="U339" s="15"/>
      <c r="V339" s="15">
        <v>27.2</v>
      </c>
      <c r="W339" s="15" t="s">
        <v>84</v>
      </c>
      <c r="X339" s="17">
        <f>V339*Sheet1!$B$4*Sheet1!$B$3</f>
        <v>2.7900263999999995</v>
      </c>
      <c r="Y339" s="18"/>
      <c r="Z339" s="18"/>
      <c r="AA339" s="24">
        <v>20090</v>
      </c>
      <c r="AB339" s="15">
        <v>1</v>
      </c>
      <c r="AC339" s="15" t="s">
        <v>63</v>
      </c>
      <c r="AD339" s="16" t="s">
        <v>2175</v>
      </c>
      <c r="AE339" s="16"/>
      <c r="AF339" s="16" t="s">
        <v>2164</v>
      </c>
      <c r="AG339" s="16" t="s">
        <v>2164</v>
      </c>
      <c r="AH339" s="20">
        <v>5</v>
      </c>
      <c r="AI339" s="15" t="s">
        <v>1939</v>
      </c>
      <c r="AJ339" s="18" t="s">
        <v>2165</v>
      </c>
      <c r="AK339" s="16" t="s">
        <v>2166</v>
      </c>
      <c r="AL339" s="15" t="s">
        <v>2167</v>
      </c>
      <c r="AM339" s="20" t="s">
        <v>2168</v>
      </c>
      <c r="AN339" s="18">
        <v>-86.213570000000004</v>
      </c>
      <c r="AO339" s="18">
        <v>39.734529999999999</v>
      </c>
    </row>
    <row r="340" spans="1:42" x14ac:dyDescent="0.25">
      <c r="A340" s="15">
        <v>192</v>
      </c>
      <c r="B340" s="15">
        <v>339</v>
      </c>
      <c r="C340" s="23" t="s">
        <v>2157</v>
      </c>
      <c r="D340" s="15" t="s">
        <v>2178</v>
      </c>
      <c r="E340" s="187"/>
      <c r="F340" s="180"/>
      <c r="G340" s="16" t="s">
        <v>2172</v>
      </c>
      <c r="H340" s="15" t="s">
        <v>2179</v>
      </c>
      <c r="I340" s="16" t="s">
        <v>2174</v>
      </c>
      <c r="J340" s="16" t="s">
        <v>53</v>
      </c>
      <c r="K340" s="122" t="s">
        <v>151</v>
      </c>
      <c r="L340" s="23">
        <v>20100901</v>
      </c>
      <c r="M340" s="16" t="s">
        <v>1659</v>
      </c>
      <c r="N340" s="15" t="s">
        <v>2162</v>
      </c>
      <c r="O340" s="15" t="s">
        <v>53</v>
      </c>
      <c r="P340" s="15" t="s">
        <v>59</v>
      </c>
      <c r="Q340" s="15" t="s">
        <v>59</v>
      </c>
      <c r="R340" s="15" t="s">
        <v>59</v>
      </c>
      <c r="S340" s="15"/>
      <c r="T340" s="16" t="s">
        <v>59</v>
      </c>
      <c r="U340" s="15"/>
      <c r="V340" s="15">
        <v>27.2</v>
      </c>
      <c r="W340" s="15" t="s">
        <v>84</v>
      </c>
      <c r="X340" s="17">
        <f>V340*Sheet1!$B$4*Sheet1!$B$3</f>
        <v>2.7900263999999995</v>
      </c>
      <c r="Y340" s="18"/>
      <c r="Z340" s="18"/>
      <c r="AA340" s="24">
        <v>20090</v>
      </c>
      <c r="AB340" s="15">
        <v>1</v>
      </c>
      <c r="AC340" s="15" t="s">
        <v>63</v>
      </c>
      <c r="AD340" s="16" t="s">
        <v>2175</v>
      </c>
      <c r="AE340" s="16"/>
      <c r="AF340" s="16" t="s">
        <v>2164</v>
      </c>
      <c r="AG340" s="16" t="s">
        <v>2164</v>
      </c>
      <c r="AH340" s="20">
        <v>5</v>
      </c>
      <c r="AI340" s="15" t="s">
        <v>1939</v>
      </c>
      <c r="AJ340" s="18" t="s">
        <v>2165</v>
      </c>
      <c r="AK340" s="16" t="s">
        <v>2166</v>
      </c>
      <c r="AL340" s="15" t="s">
        <v>2167</v>
      </c>
      <c r="AM340" s="20" t="s">
        <v>2168</v>
      </c>
      <c r="AN340" s="18">
        <v>-86.213570000000004</v>
      </c>
      <c r="AO340" s="18">
        <v>39.734529999999999</v>
      </c>
    </row>
    <row r="341" spans="1:42" x14ac:dyDescent="0.25">
      <c r="A341" s="15">
        <v>192</v>
      </c>
      <c r="B341" s="15">
        <v>340</v>
      </c>
      <c r="C341" s="23" t="s">
        <v>2157</v>
      </c>
      <c r="D341" s="15" t="s">
        <v>2180</v>
      </c>
      <c r="E341" s="187"/>
      <c r="F341" s="180"/>
      <c r="G341" s="16" t="s">
        <v>2172</v>
      </c>
      <c r="H341" s="15" t="s">
        <v>2181</v>
      </c>
      <c r="I341" s="16" t="s">
        <v>2174</v>
      </c>
      <c r="J341" s="16" t="s">
        <v>53</v>
      </c>
      <c r="K341" s="122" t="s">
        <v>151</v>
      </c>
      <c r="L341" s="23">
        <v>20100901</v>
      </c>
      <c r="M341" s="16" t="s">
        <v>1659</v>
      </c>
      <c r="N341" s="15" t="s">
        <v>2162</v>
      </c>
      <c r="O341" s="15" t="s">
        <v>53</v>
      </c>
      <c r="P341" s="15" t="s">
        <v>59</v>
      </c>
      <c r="Q341" s="15" t="s">
        <v>59</v>
      </c>
      <c r="R341" s="15" t="s">
        <v>59</v>
      </c>
      <c r="S341" s="15"/>
      <c r="T341" s="16" t="s">
        <v>59</v>
      </c>
      <c r="U341" s="15"/>
      <c r="V341" s="15">
        <v>27.2</v>
      </c>
      <c r="W341" s="15" t="s">
        <v>84</v>
      </c>
      <c r="X341" s="17">
        <f>V341*Sheet1!$B$4*Sheet1!$B$3</f>
        <v>2.7900263999999995</v>
      </c>
      <c r="Y341" s="18"/>
      <c r="Z341" s="18"/>
      <c r="AA341" s="24">
        <v>20090</v>
      </c>
      <c r="AB341" s="15">
        <v>1</v>
      </c>
      <c r="AC341" s="15" t="s">
        <v>63</v>
      </c>
      <c r="AD341" s="16" t="s">
        <v>2175</v>
      </c>
      <c r="AE341" s="16"/>
      <c r="AF341" s="16" t="str" cm="1">
        <f t="array" ref="AF341">_xlfn.IFS(ISTEXT(#REF!),#REF!,ISTEXT(#REF!),#REF!, TRUE, AG341)</f>
        <v>ROLLS ROYCE CORPORATION</v>
      </c>
      <c r="AG341" s="16" t="s">
        <v>2164</v>
      </c>
      <c r="AH341" s="20">
        <v>5</v>
      </c>
      <c r="AI341" s="15" t="s">
        <v>1939</v>
      </c>
      <c r="AJ341" s="18" t="s">
        <v>2165</v>
      </c>
      <c r="AK341" s="16" t="s">
        <v>2166</v>
      </c>
      <c r="AL341" s="15" t="s">
        <v>2167</v>
      </c>
      <c r="AM341" s="20" t="s">
        <v>2168</v>
      </c>
      <c r="AN341" s="18">
        <v>-86.213570000000004</v>
      </c>
      <c r="AO341" s="18">
        <v>39.734529999999999</v>
      </c>
      <c r="AP341" s="21" t="s">
        <v>818</v>
      </c>
    </row>
    <row r="342" spans="1:42" x14ac:dyDescent="0.25">
      <c r="A342" s="15">
        <v>192</v>
      </c>
      <c r="B342" s="15">
        <v>341</v>
      </c>
      <c r="C342" s="23" t="s">
        <v>2157</v>
      </c>
      <c r="D342" s="15" t="s">
        <v>2182</v>
      </c>
      <c r="E342" s="187"/>
      <c r="F342" s="180"/>
      <c r="G342" s="16" t="s">
        <v>2172</v>
      </c>
      <c r="H342" s="15" t="s">
        <v>2183</v>
      </c>
      <c r="I342" s="16" t="s">
        <v>2174</v>
      </c>
      <c r="J342" s="16" t="s">
        <v>53</v>
      </c>
      <c r="K342" s="122" t="s">
        <v>151</v>
      </c>
      <c r="L342" s="23">
        <v>20100901</v>
      </c>
      <c r="M342" s="16" t="s">
        <v>1659</v>
      </c>
      <c r="N342" s="15" t="s">
        <v>2162</v>
      </c>
      <c r="O342" s="15" t="s">
        <v>53</v>
      </c>
      <c r="P342" s="15" t="s">
        <v>59</v>
      </c>
      <c r="Q342" s="15" t="s">
        <v>59</v>
      </c>
      <c r="R342" s="15" t="s">
        <v>59</v>
      </c>
      <c r="S342" s="15"/>
      <c r="T342" s="16" t="s">
        <v>59</v>
      </c>
      <c r="U342" s="15"/>
      <c r="V342" s="15">
        <v>27.2</v>
      </c>
      <c r="W342" s="15" t="s">
        <v>84</v>
      </c>
      <c r="X342" s="17">
        <f>V342*Sheet1!$B$4*Sheet1!$B$3</f>
        <v>2.7900263999999995</v>
      </c>
      <c r="Y342" s="18"/>
      <c r="Z342" s="18"/>
      <c r="AA342" s="24">
        <v>20090</v>
      </c>
      <c r="AB342" s="15">
        <v>1</v>
      </c>
      <c r="AC342" s="15" t="s">
        <v>63</v>
      </c>
      <c r="AD342" s="16" t="s">
        <v>2175</v>
      </c>
      <c r="AE342" s="16"/>
      <c r="AF342" s="16" t="s">
        <v>2164</v>
      </c>
      <c r="AG342" s="16" t="s">
        <v>2164</v>
      </c>
      <c r="AH342" s="20">
        <v>5</v>
      </c>
      <c r="AI342" s="15" t="s">
        <v>1939</v>
      </c>
      <c r="AJ342" s="18" t="s">
        <v>2165</v>
      </c>
      <c r="AK342" s="16" t="s">
        <v>2166</v>
      </c>
      <c r="AL342" s="15" t="s">
        <v>2167</v>
      </c>
      <c r="AM342" s="20" t="s">
        <v>2168</v>
      </c>
      <c r="AN342" s="18">
        <v>-86.213570000000004</v>
      </c>
      <c r="AO342" s="18">
        <v>39.734529999999999</v>
      </c>
    </row>
    <row r="343" spans="1:42" x14ac:dyDescent="0.25">
      <c r="A343" s="15">
        <v>192</v>
      </c>
      <c r="B343" s="15">
        <v>342</v>
      </c>
      <c r="C343" s="23" t="s">
        <v>2157</v>
      </c>
      <c r="D343" s="15" t="s">
        <v>2184</v>
      </c>
      <c r="E343" s="187"/>
      <c r="F343" s="180"/>
      <c r="G343" s="16" t="s">
        <v>2172</v>
      </c>
      <c r="H343" s="15" t="s">
        <v>2185</v>
      </c>
      <c r="I343" s="16" t="s">
        <v>2174</v>
      </c>
      <c r="J343" s="16" t="s">
        <v>53</v>
      </c>
      <c r="K343" s="122" t="s">
        <v>151</v>
      </c>
      <c r="L343" s="23">
        <v>20100901</v>
      </c>
      <c r="M343" s="16" t="s">
        <v>1659</v>
      </c>
      <c r="N343" s="15" t="s">
        <v>2162</v>
      </c>
      <c r="O343" s="15" t="s">
        <v>53</v>
      </c>
      <c r="P343" s="15" t="s">
        <v>59</v>
      </c>
      <c r="Q343" s="15" t="s">
        <v>59</v>
      </c>
      <c r="R343" s="15" t="s">
        <v>59</v>
      </c>
      <c r="S343" s="15"/>
      <c r="T343" s="16" t="s">
        <v>59</v>
      </c>
      <c r="U343" s="15"/>
      <c r="V343" s="15">
        <v>27.2</v>
      </c>
      <c r="W343" s="15" t="s">
        <v>84</v>
      </c>
      <c r="X343" s="17">
        <f>V343*Sheet1!$B$4*Sheet1!$B$3</f>
        <v>2.7900263999999995</v>
      </c>
      <c r="Y343" s="18"/>
      <c r="Z343" s="18"/>
      <c r="AA343" s="24">
        <v>20090</v>
      </c>
      <c r="AB343" s="15">
        <v>1</v>
      </c>
      <c r="AC343" s="15" t="s">
        <v>63</v>
      </c>
      <c r="AD343" s="16" t="s">
        <v>2175</v>
      </c>
      <c r="AE343" s="16"/>
      <c r="AF343" s="16" t="s">
        <v>2164</v>
      </c>
      <c r="AG343" s="16" t="s">
        <v>2164</v>
      </c>
      <c r="AH343" s="20">
        <v>5</v>
      </c>
      <c r="AI343" s="15" t="s">
        <v>1939</v>
      </c>
      <c r="AJ343" s="18" t="s">
        <v>2165</v>
      </c>
      <c r="AK343" s="16" t="s">
        <v>2166</v>
      </c>
      <c r="AL343" s="15" t="s">
        <v>2167</v>
      </c>
      <c r="AM343" s="20" t="s">
        <v>2168</v>
      </c>
      <c r="AN343" s="18">
        <v>-86.213570000000004</v>
      </c>
      <c r="AO343" s="18">
        <v>39.734529999999999</v>
      </c>
    </row>
    <row r="344" spans="1:42" x14ac:dyDescent="0.25">
      <c r="A344" s="15">
        <v>192</v>
      </c>
      <c r="B344" s="15">
        <v>343</v>
      </c>
      <c r="C344" s="23" t="s">
        <v>2157</v>
      </c>
      <c r="D344" s="15" t="s">
        <v>2186</v>
      </c>
      <c r="E344" s="187"/>
      <c r="F344" s="180"/>
      <c r="G344" s="16" t="s">
        <v>2172</v>
      </c>
      <c r="H344" s="15" t="s">
        <v>2187</v>
      </c>
      <c r="I344" s="16" t="s">
        <v>2174</v>
      </c>
      <c r="J344" s="16" t="s">
        <v>53</v>
      </c>
      <c r="K344" s="122" t="s">
        <v>151</v>
      </c>
      <c r="L344" s="23">
        <v>20100901</v>
      </c>
      <c r="M344" s="16" t="s">
        <v>1659</v>
      </c>
      <c r="N344" s="15" t="s">
        <v>2162</v>
      </c>
      <c r="O344" s="15" t="s">
        <v>53</v>
      </c>
      <c r="P344" s="15" t="s">
        <v>59</v>
      </c>
      <c r="Q344" s="15" t="s">
        <v>59</v>
      </c>
      <c r="R344" s="15" t="s">
        <v>59</v>
      </c>
      <c r="S344" s="15"/>
      <c r="T344" s="16" t="s">
        <v>59</v>
      </c>
      <c r="U344" s="15"/>
      <c r="V344" s="15">
        <v>27.2</v>
      </c>
      <c r="W344" s="15" t="s">
        <v>84</v>
      </c>
      <c r="X344" s="17">
        <f>V344*Sheet1!$B$4*Sheet1!$B$3</f>
        <v>2.7900263999999995</v>
      </c>
      <c r="Y344" s="18"/>
      <c r="Z344" s="18"/>
      <c r="AA344" s="24">
        <v>20090</v>
      </c>
      <c r="AB344" s="15">
        <v>1</v>
      </c>
      <c r="AC344" s="15" t="s">
        <v>63</v>
      </c>
      <c r="AD344" s="16" t="s">
        <v>2175</v>
      </c>
      <c r="AE344" s="16"/>
      <c r="AF344" s="16" t="s">
        <v>2164</v>
      </c>
      <c r="AG344" s="16" t="s">
        <v>2164</v>
      </c>
      <c r="AH344" s="20">
        <v>5</v>
      </c>
      <c r="AI344" s="15" t="s">
        <v>1939</v>
      </c>
      <c r="AJ344" s="18" t="s">
        <v>2165</v>
      </c>
      <c r="AK344" s="16" t="s">
        <v>2166</v>
      </c>
      <c r="AL344" s="15" t="s">
        <v>2167</v>
      </c>
      <c r="AM344" s="20" t="s">
        <v>2168</v>
      </c>
      <c r="AN344" s="18">
        <v>-86.213570000000004</v>
      </c>
      <c r="AO344" s="18">
        <v>39.734529999999999</v>
      </c>
    </row>
    <row r="345" spans="1:42" x14ac:dyDescent="0.25">
      <c r="A345" s="15">
        <v>192</v>
      </c>
      <c r="B345" s="15">
        <v>344</v>
      </c>
      <c r="C345" s="23" t="s">
        <v>2157</v>
      </c>
      <c r="D345" s="15" t="s">
        <v>2188</v>
      </c>
      <c r="E345" s="187"/>
      <c r="F345" s="180"/>
      <c r="G345" s="16" t="s">
        <v>2172</v>
      </c>
      <c r="H345" s="15" t="s">
        <v>2189</v>
      </c>
      <c r="I345" s="16" t="s">
        <v>2174</v>
      </c>
      <c r="J345" s="16" t="s">
        <v>53</v>
      </c>
      <c r="K345" s="122" t="s">
        <v>151</v>
      </c>
      <c r="L345" s="23">
        <v>20100901</v>
      </c>
      <c r="M345" s="16" t="s">
        <v>1659</v>
      </c>
      <c r="N345" s="15" t="s">
        <v>2162</v>
      </c>
      <c r="O345" s="15" t="s">
        <v>53</v>
      </c>
      <c r="P345" s="15" t="s">
        <v>59</v>
      </c>
      <c r="Q345" s="15" t="s">
        <v>59</v>
      </c>
      <c r="R345" s="15" t="s">
        <v>59</v>
      </c>
      <c r="S345" s="15"/>
      <c r="T345" s="16" t="s">
        <v>59</v>
      </c>
      <c r="U345" s="15"/>
      <c r="V345" s="15">
        <v>27.2</v>
      </c>
      <c r="W345" s="15" t="s">
        <v>84</v>
      </c>
      <c r="X345" s="17">
        <f>V345*Sheet1!$B$4*Sheet1!$B$3</f>
        <v>2.7900263999999995</v>
      </c>
      <c r="Y345" s="18"/>
      <c r="Z345" s="18"/>
      <c r="AA345" s="24">
        <v>20090</v>
      </c>
      <c r="AB345" s="15">
        <v>1</v>
      </c>
      <c r="AC345" s="15" t="s">
        <v>63</v>
      </c>
      <c r="AD345" s="16" t="s">
        <v>2175</v>
      </c>
      <c r="AE345" s="16"/>
      <c r="AF345" s="16" t="s">
        <v>2164</v>
      </c>
      <c r="AG345" s="16" t="s">
        <v>2164</v>
      </c>
      <c r="AH345" s="20">
        <v>5</v>
      </c>
      <c r="AI345" s="15" t="s">
        <v>1939</v>
      </c>
      <c r="AJ345" s="18" t="s">
        <v>2165</v>
      </c>
      <c r="AK345" s="16" t="s">
        <v>2166</v>
      </c>
      <c r="AL345" s="15" t="s">
        <v>2167</v>
      </c>
      <c r="AM345" s="20" t="s">
        <v>2168</v>
      </c>
      <c r="AN345" s="18">
        <v>-86.213570000000004</v>
      </c>
      <c r="AO345" s="18">
        <v>39.734529999999999</v>
      </c>
    </row>
    <row r="346" spans="1:42" x14ac:dyDescent="0.25">
      <c r="A346" s="15">
        <v>192</v>
      </c>
      <c r="B346" s="15">
        <v>345</v>
      </c>
      <c r="C346" s="23" t="s">
        <v>2157</v>
      </c>
      <c r="D346" s="15" t="s">
        <v>2190</v>
      </c>
      <c r="E346" s="187"/>
      <c r="F346" s="180"/>
      <c r="G346" s="16" t="s">
        <v>2172</v>
      </c>
      <c r="H346" s="15" t="s">
        <v>2191</v>
      </c>
      <c r="I346" s="16" t="s">
        <v>2174</v>
      </c>
      <c r="J346" s="16" t="s">
        <v>53</v>
      </c>
      <c r="K346" s="122" t="s">
        <v>151</v>
      </c>
      <c r="L346" s="23">
        <v>20100901</v>
      </c>
      <c r="M346" s="16" t="s">
        <v>1659</v>
      </c>
      <c r="N346" s="15" t="s">
        <v>2162</v>
      </c>
      <c r="O346" s="15" t="s">
        <v>53</v>
      </c>
      <c r="P346" s="15" t="s">
        <v>59</v>
      </c>
      <c r="Q346" s="15" t="s">
        <v>59</v>
      </c>
      <c r="R346" s="15" t="s">
        <v>59</v>
      </c>
      <c r="S346" s="15"/>
      <c r="T346" s="16" t="s">
        <v>59</v>
      </c>
      <c r="U346" s="15"/>
      <c r="V346" s="15">
        <v>27.2</v>
      </c>
      <c r="W346" s="15" t="s">
        <v>84</v>
      </c>
      <c r="X346" s="17">
        <f>V346*Sheet1!$B$4*Sheet1!$B$3</f>
        <v>2.7900263999999995</v>
      </c>
      <c r="Y346" s="18"/>
      <c r="Z346" s="18"/>
      <c r="AA346" s="24">
        <v>20090</v>
      </c>
      <c r="AB346" s="15">
        <v>1</v>
      </c>
      <c r="AC346" s="15" t="s">
        <v>63</v>
      </c>
      <c r="AD346" s="16" t="s">
        <v>2175</v>
      </c>
      <c r="AE346" s="16"/>
      <c r="AF346" s="16" t="s">
        <v>2164</v>
      </c>
      <c r="AG346" s="16" t="s">
        <v>2164</v>
      </c>
      <c r="AH346" s="20">
        <v>5</v>
      </c>
      <c r="AI346" s="15" t="s">
        <v>1939</v>
      </c>
      <c r="AJ346" s="18" t="s">
        <v>2165</v>
      </c>
      <c r="AK346" s="16" t="s">
        <v>2166</v>
      </c>
      <c r="AL346" s="15" t="s">
        <v>2167</v>
      </c>
      <c r="AM346" s="20" t="s">
        <v>2168</v>
      </c>
      <c r="AN346" s="18">
        <v>-86.213570000000004</v>
      </c>
      <c r="AO346" s="18">
        <v>39.734529999999999</v>
      </c>
    </row>
    <row r="347" spans="1:42" x14ac:dyDescent="0.25">
      <c r="A347" s="15">
        <v>192</v>
      </c>
      <c r="B347" s="15">
        <v>346</v>
      </c>
      <c r="C347" s="23" t="s">
        <v>2157</v>
      </c>
      <c r="D347" s="15" t="s">
        <v>2192</v>
      </c>
      <c r="E347" s="187"/>
      <c r="F347" s="180"/>
      <c r="G347" s="16" t="s">
        <v>2172</v>
      </c>
      <c r="H347" s="15" t="s">
        <v>2193</v>
      </c>
      <c r="I347" s="16" t="s">
        <v>2174</v>
      </c>
      <c r="J347" s="16" t="s">
        <v>53</v>
      </c>
      <c r="K347" s="122" t="s">
        <v>151</v>
      </c>
      <c r="L347" s="23">
        <v>20100901</v>
      </c>
      <c r="M347" s="16" t="s">
        <v>1659</v>
      </c>
      <c r="N347" s="15" t="s">
        <v>2162</v>
      </c>
      <c r="O347" s="15" t="s">
        <v>53</v>
      </c>
      <c r="P347" s="15" t="s">
        <v>59</v>
      </c>
      <c r="Q347" s="15" t="s">
        <v>59</v>
      </c>
      <c r="R347" s="15" t="s">
        <v>59</v>
      </c>
      <c r="S347" s="15"/>
      <c r="T347" s="16" t="s">
        <v>59</v>
      </c>
      <c r="U347" s="15"/>
      <c r="V347" s="15">
        <v>27.2</v>
      </c>
      <c r="W347" s="15" t="s">
        <v>84</v>
      </c>
      <c r="X347" s="17">
        <f>V347*Sheet1!$B$4*Sheet1!$B$3</f>
        <v>2.7900263999999995</v>
      </c>
      <c r="Y347" s="18"/>
      <c r="Z347" s="18"/>
      <c r="AA347" s="24">
        <v>20090</v>
      </c>
      <c r="AB347" s="15">
        <v>1</v>
      </c>
      <c r="AC347" s="15" t="s">
        <v>63</v>
      </c>
      <c r="AD347" s="16" t="s">
        <v>2175</v>
      </c>
      <c r="AE347" s="16"/>
      <c r="AF347" s="16" t="s">
        <v>2164</v>
      </c>
      <c r="AG347" s="16" t="s">
        <v>2164</v>
      </c>
      <c r="AH347" s="20">
        <v>5</v>
      </c>
      <c r="AI347" s="15" t="s">
        <v>1939</v>
      </c>
      <c r="AJ347" s="18" t="s">
        <v>2165</v>
      </c>
      <c r="AK347" s="16" t="s">
        <v>2166</v>
      </c>
      <c r="AL347" s="15" t="s">
        <v>2167</v>
      </c>
      <c r="AM347" s="20" t="s">
        <v>2168</v>
      </c>
      <c r="AN347" s="18">
        <v>-86.213570000000004</v>
      </c>
      <c r="AO347" s="18">
        <v>39.734529999999999</v>
      </c>
    </row>
    <row r="348" spans="1:42" x14ac:dyDescent="0.25">
      <c r="A348" s="15">
        <v>192</v>
      </c>
      <c r="B348" s="15">
        <v>347</v>
      </c>
      <c r="C348" s="23" t="s">
        <v>2157</v>
      </c>
      <c r="D348" s="15" t="s">
        <v>2194</v>
      </c>
      <c r="E348" s="187"/>
      <c r="F348" s="180"/>
      <c r="G348" s="16" t="s">
        <v>2172</v>
      </c>
      <c r="H348" s="15" t="s">
        <v>2195</v>
      </c>
      <c r="I348" s="16" t="s">
        <v>2174</v>
      </c>
      <c r="J348" s="16" t="s">
        <v>53</v>
      </c>
      <c r="K348" s="122" t="s">
        <v>151</v>
      </c>
      <c r="L348" s="23">
        <v>20100901</v>
      </c>
      <c r="M348" s="16" t="s">
        <v>1659</v>
      </c>
      <c r="N348" s="15" t="s">
        <v>2162</v>
      </c>
      <c r="O348" s="15" t="s">
        <v>53</v>
      </c>
      <c r="P348" s="15" t="s">
        <v>59</v>
      </c>
      <c r="Q348" s="15" t="s">
        <v>59</v>
      </c>
      <c r="R348" s="15" t="s">
        <v>59</v>
      </c>
      <c r="S348" s="15"/>
      <c r="T348" s="16" t="s">
        <v>59</v>
      </c>
      <c r="U348" s="15"/>
      <c r="V348" s="15">
        <v>27.2</v>
      </c>
      <c r="W348" s="15" t="s">
        <v>84</v>
      </c>
      <c r="X348" s="17">
        <f>V348*Sheet1!$B$4*Sheet1!$B$3</f>
        <v>2.7900263999999995</v>
      </c>
      <c r="Y348" s="18"/>
      <c r="Z348" s="18"/>
      <c r="AA348" s="24">
        <v>20090</v>
      </c>
      <c r="AB348" s="15">
        <v>1</v>
      </c>
      <c r="AC348" s="15" t="s">
        <v>63</v>
      </c>
      <c r="AD348" s="16" t="s">
        <v>2175</v>
      </c>
      <c r="AE348" s="16"/>
      <c r="AF348" s="16" t="s">
        <v>2164</v>
      </c>
      <c r="AG348" s="16" t="s">
        <v>2164</v>
      </c>
      <c r="AH348" s="20">
        <v>5</v>
      </c>
      <c r="AI348" s="15" t="s">
        <v>1939</v>
      </c>
      <c r="AJ348" s="18" t="s">
        <v>2165</v>
      </c>
      <c r="AK348" s="16" t="s">
        <v>2166</v>
      </c>
      <c r="AL348" s="15" t="s">
        <v>2167</v>
      </c>
      <c r="AM348" s="20" t="s">
        <v>2168</v>
      </c>
      <c r="AN348" s="18">
        <v>-86.213570000000004</v>
      </c>
      <c r="AO348" s="18">
        <v>39.734529999999999</v>
      </c>
    </row>
    <row r="349" spans="1:42" x14ac:dyDescent="0.25">
      <c r="A349" s="15">
        <v>192</v>
      </c>
      <c r="B349" s="15">
        <v>348</v>
      </c>
      <c r="C349" s="23" t="s">
        <v>2157</v>
      </c>
      <c r="D349" s="15" t="s">
        <v>2196</v>
      </c>
      <c r="E349" s="187"/>
      <c r="F349" s="180"/>
      <c r="G349" s="16" t="s">
        <v>2172</v>
      </c>
      <c r="H349" s="15" t="s">
        <v>2197</v>
      </c>
      <c r="I349" s="16" t="s">
        <v>2174</v>
      </c>
      <c r="J349" s="16" t="s">
        <v>53</v>
      </c>
      <c r="K349" s="122" t="s">
        <v>151</v>
      </c>
      <c r="L349" s="23">
        <v>20100901</v>
      </c>
      <c r="M349" s="16" t="s">
        <v>1659</v>
      </c>
      <c r="N349" s="15" t="s">
        <v>2162</v>
      </c>
      <c r="O349" s="15" t="s">
        <v>53</v>
      </c>
      <c r="P349" s="15" t="s">
        <v>59</v>
      </c>
      <c r="Q349" s="15" t="s">
        <v>59</v>
      </c>
      <c r="R349" s="15" t="s">
        <v>59</v>
      </c>
      <c r="S349" s="15"/>
      <c r="T349" s="16" t="s">
        <v>59</v>
      </c>
      <c r="U349" s="15"/>
      <c r="V349" s="15">
        <v>27.2</v>
      </c>
      <c r="W349" s="15" t="s">
        <v>84</v>
      </c>
      <c r="X349" s="17">
        <f>V349*Sheet1!$B$4*Sheet1!$B$3</f>
        <v>2.7900263999999995</v>
      </c>
      <c r="Y349" s="18"/>
      <c r="Z349" s="18"/>
      <c r="AA349" s="24">
        <v>20090</v>
      </c>
      <c r="AB349" s="15">
        <v>1</v>
      </c>
      <c r="AC349" s="15" t="s">
        <v>63</v>
      </c>
      <c r="AD349" s="16" t="s">
        <v>2175</v>
      </c>
      <c r="AE349" s="16"/>
      <c r="AF349" s="16" t="s">
        <v>2164</v>
      </c>
      <c r="AG349" s="16" t="s">
        <v>2164</v>
      </c>
      <c r="AH349" s="20">
        <v>5</v>
      </c>
      <c r="AI349" s="15" t="s">
        <v>1939</v>
      </c>
      <c r="AJ349" s="18" t="s">
        <v>2165</v>
      </c>
      <c r="AK349" s="16" t="s">
        <v>2166</v>
      </c>
      <c r="AL349" s="15" t="s">
        <v>2167</v>
      </c>
      <c r="AM349" s="20" t="s">
        <v>2168</v>
      </c>
      <c r="AN349" s="18">
        <v>-86.213570000000004</v>
      </c>
      <c r="AO349" s="18">
        <v>39.734529999999999</v>
      </c>
    </row>
    <row r="350" spans="1:42" x14ac:dyDescent="0.25">
      <c r="A350" s="15">
        <v>192</v>
      </c>
      <c r="B350" s="15">
        <v>349</v>
      </c>
      <c r="C350" s="23" t="s">
        <v>2157</v>
      </c>
      <c r="D350" s="15" t="s">
        <v>2198</v>
      </c>
      <c r="E350" s="187"/>
      <c r="F350" s="180"/>
      <c r="G350" s="16" t="s">
        <v>2199</v>
      </c>
      <c r="H350" s="15" t="s">
        <v>2200</v>
      </c>
      <c r="I350" s="16" t="s">
        <v>2199</v>
      </c>
      <c r="J350" s="16" t="s">
        <v>53</v>
      </c>
      <c r="K350" s="122" t="s">
        <v>151</v>
      </c>
      <c r="L350" s="23">
        <v>20100201</v>
      </c>
      <c r="M350" s="16" t="s">
        <v>215</v>
      </c>
      <c r="N350" s="15" t="s">
        <v>109</v>
      </c>
      <c r="O350" s="15" t="s">
        <v>53</v>
      </c>
      <c r="P350" s="15" t="s">
        <v>59</v>
      </c>
      <c r="Q350" s="15" t="s">
        <v>59</v>
      </c>
      <c r="R350" s="15" t="s">
        <v>59</v>
      </c>
      <c r="S350" s="15"/>
      <c r="T350" s="16" t="s">
        <v>59</v>
      </c>
      <c r="U350" s="15"/>
      <c r="V350" s="15">
        <v>39</v>
      </c>
      <c r="W350" s="15" t="s">
        <v>84</v>
      </c>
      <c r="X350" s="17">
        <f>V350*Sheet1!$B$4*Sheet1!$B$3</f>
        <v>4.0004054999999994</v>
      </c>
      <c r="Y350" s="18"/>
      <c r="Z350" s="18"/>
      <c r="AA350" s="24">
        <v>41395</v>
      </c>
      <c r="AB350" s="15">
        <v>1</v>
      </c>
      <c r="AC350" s="15" t="s">
        <v>101</v>
      </c>
      <c r="AD350" s="16" t="s">
        <v>2201</v>
      </c>
      <c r="AE350" s="16"/>
      <c r="AF350" s="16" t="str" cm="1">
        <f t="array" ref="AF350">_xlfn.IFS(ISTEXT(#REF!),#REF!,ISTEXT(#REF!),#REF!, TRUE, AG350)</f>
        <v>ROLLS ROYCE CORPORATION</v>
      </c>
      <c r="AG350" s="16" t="s">
        <v>2164</v>
      </c>
      <c r="AH350" s="20">
        <v>5</v>
      </c>
      <c r="AI350" s="15" t="s">
        <v>1939</v>
      </c>
      <c r="AJ350" s="18" t="s">
        <v>2165</v>
      </c>
      <c r="AK350" s="16" t="s">
        <v>2166</v>
      </c>
      <c r="AL350" s="15" t="s">
        <v>2167</v>
      </c>
      <c r="AM350" s="20" t="s">
        <v>2168</v>
      </c>
      <c r="AN350" s="18">
        <v>-86.213560000000001</v>
      </c>
      <c r="AO350" s="18">
        <v>39.734389999999998</v>
      </c>
      <c r="AP350" s="21" t="s">
        <v>119</v>
      </c>
    </row>
    <row r="351" spans="1:42" x14ac:dyDescent="0.25">
      <c r="A351" s="15">
        <v>192</v>
      </c>
      <c r="B351" s="15">
        <v>350</v>
      </c>
      <c r="C351" s="23" t="s">
        <v>2157</v>
      </c>
      <c r="D351" s="15" t="s">
        <v>2202</v>
      </c>
      <c r="E351" s="187"/>
      <c r="F351" s="180"/>
      <c r="G351" s="16" t="s">
        <v>2199</v>
      </c>
      <c r="H351" s="15" t="s">
        <v>2203</v>
      </c>
      <c r="I351" s="16" t="s">
        <v>2199</v>
      </c>
      <c r="J351" s="16" t="s">
        <v>53</v>
      </c>
      <c r="K351" s="122" t="s">
        <v>151</v>
      </c>
      <c r="L351" s="23">
        <v>20100201</v>
      </c>
      <c r="M351" s="16" t="s">
        <v>215</v>
      </c>
      <c r="N351" s="15" t="s">
        <v>109</v>
      </c>
      <c r="O351" s="15" t="s">
        <v>53</v>
      </c>
      <c r="P351" s="15" t="s">
        <v>59</v>
      </c>
      <c r="Q351" s="15" t="s">
        <v>59</v>
      </c>
      <c r="R351" s="15" t="s">
        <v>59</v>
      </c>
      <c r="S351" s="15"/>
      <c r="T351" s="16" t="s">
        <v>59</v>
      </c>
      <c r="U351" s="15"/>
      <c r="V351" s="15">
        <v>39</v>
      </c>
      <c r="W351" s="15" t="s">
        <v>84</v>
      </c>
      <c r="X351" s="17">
        <f>V351*Sheet1!$B$4*Sheet1!$B$3</f>
        <v>4.0004054999999994</v>
      </c>
      <c r="Y351" s="18"/>
      <c r="Z351" s="18"/>
      <c r="AA351" s="24">
        <v>41395</v>
      </c>
      <c r="AB351" s="15">
        <v>1</v>
      </c>
      <c r="AC351" s="15" t="s">
        <v>101</v>
      </c>
      <c r="AD351" s="16" t="s">
        <v>2201</v>
      </c>
      <c r="AE351" s="16"/>
      <c r="AF351" s="16" t="s">
        <v>2164</v>
      </c>
      <c r="AG351" s="16" t="s">
        <v>2164</v>
      </c>
      <c r="AH351" s="20">
        <v>5</v>
      </c>
      <c r="AI351" s="15" t="s">
        <v>1939</v>
      </c>
      <c r="AJ351" s="18" t="s">
        <v>2165</v>
      </c>
      <c r="AK351" s="16" t="s">
        <v>2166</v>
      </c>
      <c r="AL351" s="15" t="s">
        <v>2167</v>
      </c>
      <c r="AM351" s="20" t="s">
        <v>2168</v>
      </c>
      <c r="AN351" s="18">
        <v>-86.213560000000001</v>
      </c>
      <c r="AO351" s="18">
        <v>39.734389999999998</v>
      </c>
    </row>
    <row r="352" spans="1:42" x14ac:dyDescent="0.25">
      <c r="A352" s="15">
        <v>192</v>
      </c>
      <c r="B352" s="15">
        <v>351</v>
      </c>
      <c r="C352" s="23" t="s">
        <v>2157</v>
      </c>
      <c r="D352" s="15" t="s">
        <v>2204</v>
      </c>
      <c r="E352" s="187"/>
      <c r="F352" s="180"/>
      <c r="G352" s="16" t="s">
        <v>2205</v>
      </c>
      <c r="H352" s="15" t="s">
        <v>2206</v>
      </c>
      <c r="I352" s="16" t="s">
        <v>2205</v>
      </c>
      <c r="J352" s="16" t="s">
        <v>53</v>
      </c>
      <c r="K352" s="122" t="s">
        <v>151</v>
      </c>
      <c r="L352" s="23">
        <v>20100901</v>
      </c>
      <c r="M352" s="16" t="s">
        <v>1659</v>
      </c>
      <c r="N352" s="15" t="s">
        <v>2162</v>
      </c>
      <c r="O352" s="15" t="s">
        <v>53</v>
      </c>
      <c r="P352" s="15" t="s">
        <v>59</v>
      </c>
      <c r="Q352" s="15" t="s">
        <v>59</v>
      </c>
      <c r="R352" s="15" t="s">
        <v>59</v>
      </c>
      <c r="S352" s="15"/>
      <c r="T352" s="16" t="s">
        <v>59</v>
      </c>
      <c r="U352" s="15"/>
      <c r="V352" s="15">
        <v>27.2</v>
      </c>
      <c r="W352" s="15" t="s">
        <v>84</v>
      </c>
      <c r="X352" s="17">
        <f>V352*Sheet1!$B$4*Sheet1!$B$3</f>
        <v>2.7900263999999995</v>
      </c>
      <c r="Y352" s="18"/>
      <c r="Z352" s="18"/>
      <c r="AA352" s="24">
        <v>20090</v>
      </c>
      <c r="AB352" s="15">
        <v>1</v>
      </c>
      <c r="AC352" s="15" t="s">
        <v>63</v>
      </c>
      <c r="AD352" s="16" t="s">
        <v>2207</v>
      </c>
      <c r="AE352" s="16"/>
      <c r="AF352" s="16" t="s">
        <v>2164</v>
      </c>
      <c r="AG352" s="16" t="s">
        <v>2164</v>
      </c>
      <c r="AH352" s="20">
        <v>5</v>
      </c>
      <c r="AI352" s="15" t="s">
        <v>1939</v>
      </c>
      <c r="AJ352" s="18" t="s">
        <v>2165</v>
      </c>
      <c r="AK352" s="16" t="s">
        <v>2166</v>
      </c>
      <c r="AL352" s="15" t="s">
        <v>2167</v>
      </c>
      <c r="AM352" s="20" t="s">
        <v>2168</v>
      </c>
      <c r="AN352" s="18">
        <v>-86.213059999999999</v>
      </c>
      <c r="AO352" s="18">
        <v>39.734560000000002</v>
      </c>
    </row>
    <row r="353" spans="1:42" x14ac:dyDescent="0.25">
      <c r="A353" s="15">
        <v>192</v>
      </c>
      <c r="B353" s="15">
        <v>352</v>
      </c>
      <c r="C353" s="23" t="s">
        <v>2157</v>
      </c>
      <c r="D353" s="15" t="s">
        <v>2208</v>
      </c>
      <c r="E353" s="187"/>
      <c r="F353" s="180"/>
      <c r="G353" s="16" t="s">
        <v>2205</v>
      </c>
      <c r="H353" s="15" t="s">
        <v>2209</v>
      </c>
      <c r="I353" s="16" t="s">
        <v>2205</v>
      </c>
      <c r="J353" s="16" t="s">
        <v>53</v>
      </c>
      <c r="K353" s="122" t="s">
        <v>151</v>
      </c>
      <c r="L353" s="23">
        <v>20100901</v>
      </c>
      <c r="M353" s="16" t="s">
        <v>1659</v>
      </c>
      <c r="N353" s="15" t="s">
        <v>2162</v>
      </c>
      <c r="O353" s="15" t="s">
        <v>53</v>
      </c>
      <c r="P353" s="15" t="s">
        <v>59</v>
      </c>
      <c r="Q353" s="15" t="s">
        <v>59</v>
      </c>
      <c r="R353" s="15" t="s">
        <v>59</v>
      </c>
      <c r="S353" s="15"/>
      <c r="T353" s="16" t="s">
        <v>59</v>
      </c>
      <c r="U353" s="15"/>
      <c r="V353" s="15">
        <v>27.2</v>
      </c>
      <c r="W353" s="15" t="s">
        <v>84</v>
      </c>
      <c r="X353" s="17">
        <f>V353*Sheet1!$B$4*Sheet1!$B$3</f>
        <v>2.7900263999999995</v>
      </c>
      <c r="Y353" s="18"/>
      <c r="Z353" s="18"/>
      <c r="AA353" s="24">
        <v>20090</v>
      </c>
      <c r="AB353" s="15">
        <v>1</v>
      </c>
      <c r="AC353" s="15" t="s">
        <v>63</v>
      </c>
      <c r="AD353" s="16" t="s">
        <v>2207</v>
      </c>
      <c r="AE353" s="16"/>
      <c r="AF353" s="16" t="s">
        <v>2164</v>
      </c>
      <c r="AG353" s="16" t="s">
        <v>2164</v>
      </c>
      <c r="AH353" s="20">
        <v>5</v>
      </c>
      <c r="AI353" s="15" t="s">
        <v>1939</v>
      </c>
      <c r="AJ353" s="18" t="s">
        <v>2165</v>
      </c>
      <c r="AK353" s="16" t="s">
        <v>2166</v>
      </c>
      <c r="AL353" s="15" t="s">
        <v>2167</v>
      </c>
      <c r="AM353" s="20" t="s">
        <v>2168</v>
      </c>
      <c r="AN353" s="18">
        <v>-86.213059999999999</v>
      </c>
      <c r="AO353" s="18">
        <v>39.734560000000002</v>
      </c>
    </row>
    <row r="354" spans="1:42" x14ac:dyDescent="0.25">
      <c r="A354" s="15">
        <v>192</v>
      </c>
      <c r="B354" s="15">
        <v>353</v>
      </c>
      <c r="C354" s="23" t="s">
        <v>2157</v>
      </c>
      <c r="D354" s="15" t="s">
        <v>2210</v>
      </c>
      <c r="E354" s="187"/>
      <c r="F354" s="180"/>
      <c r="G354" s="16" t="s">
        <v>2205</v>
      </c>
      <c r="H354" s="15" t="s">
        <v>2211</v>
      </c>
      <c r="I354" s="16" t="s">
        <v>2205</v>
      </c>
      <c r="J354" s="16" t="s">
        <v>53</v>
      </c>
      <c r="K354" s="122" t="s">
        <v>151</v>
      </c>
      <c r="L354" s="23">
        <v>20100901</v>
      </c>
      <c r="M354" s="16" t="s">
        <v>1659</v>
      </c>
      <c r="N354" s="15" t="s">
        <v>2162</v>
      </c>
      <c r="O354" s="15" t="s">
        <v>53</v>
      </c>
      <c r="P354" s="15" t="s">
        <v>59</v>
      </c>
      <c r="Q354" s="15" t="s">
        <v>59</v>
      </c>
      <c r="R354" s="15" t="s">
        <v>59</v>
      </c>
      <c r="S354" s="15"/>
      <c r="T354" s="16" t="s">
        <v>59</v>
      </c>
      <c r="U354" s="15"/>
      <c r="V354" s="15">
        <v>27.2</v>
      </c>
      <c r="W354" s="15" t="s">
        <v>84</v>
      </c>
      <c r="X354" s="17">
        <f>V354*Sheet1!$B$4*Sheet1!$B$3</f>
        <v>2.7900263999999995</v>
      </c>
      <c r="Y354" s="18"/>
      <c r="Z354" s="18"/>
      <c r="AA354" s="24">
        <v>20090</v>
      </c>
      <c r="AB354" s="15">
        <v>1</v>
      </c>
      <c r="AC354" s="15" t="s">
        <v>63</v>
      </c>
      <c r="AD354" s="16" t="s">
        <v>2207</v>
      </c>
      <c r="AE354" s="16"/>
      <c r="AF354" s="16" t="str" cm="1">
        <f t="array" ref="AF354">_xlfn.IFS(ISTEXT(#REF!),#REF!,ISTEXT(#REF!),#REF!, TRUE, AG354)</f>
        <v>ROLLS ROYCE CORPORATION</v>
      </c>
      <c r="AG354" s="16" t="s">
        <v>2164</v>
      </c>
      <c r="AH354" s="20">
        <v>5</v>
      </c>
      <c r="AI354" s="15" t="s">
        <v>1939</v>
      </c>
      <c r="AJ354" s="18" t="s">
        <v>2165</v>
      </c>
      <c r="AK354" s="16" t="s">
        <v>2166</v>
      </c>
      <c r="AL354" s="15" t="s">
        <v>2167</v>
      </c>
      <c r="AM354" s="20" t="s">
        <v>2168</v>
      </c>
      <c r="AN354" s="18">
        <v>-86.213059999999999</v>
      </c>
      <c r="AO354" s="18">
        <v>39.734560000000002</v>
      </c>
      <c r="AP354" s="21" t="s">
        <v>818</v>
      </c>
    </row>
    <row r="355" spans="1:42" x14ac:dyDescent="0.25">
      <c r="A355" s="15">
        <v>194</v>
      </c>
      <c r="B355" s="15">
        <v>354</v>
      </c>
      <c r="C355" s="23" t="s">
        <v>2212</v>
      </c>
      <c r="D355" s="15" t="s">
        <v>2213</v>
      </c>
      <c r="E355" s="187"/>
      <c r="F355" s="180"/>
      <c r="G355" s="16" t="s">
        <v>2214</v>
      </c>
      <c r="H355" s="15" t="s">
        <v>2215</v>
      </c>
      <c r="I355" s="16" t="s">
        <v>109</v>
      </c>
      <c r="J355" s="16" t="s">
        <v>53</v>
      </c>
      <c r="K355" s="16" t="s">
        <v>151</v>
      </c>
      <c r="L355" s="15">
        <v>20100201</v>
      </c>
      <c r="M355" s="16" t="s">
        <v>215</v>
      </c>
      <c r="N355" s="15" t="s">
        <v>109</v>
      </c>
      <c r="O355" s="15" t="s">
        <v>53</v>
      </c>
      <c r="P355" s="18" t="s">
        <v>2216</v>
      </c>
      <c r="Q355" s="18" t="s">
        <v>2217</v>
      </c>
      <c r="R355" s="15" t="s">
        <v>59</v>
      </c>
      <c r="S355" s="15" t="s">
        <v>100</v>
      </c>
      <c r="T355" s="16" t="s">
        <v>59</v>
      </c>
      <c r="U355" s="15"/>
      <c r="V355" s="15">
        <v>266</v>
      </c>
      <c r="W355" s="15" t="s">
        <v>84</v>
      </c>
      <c r="X355" s="17">
        <f>V355*Sheet1!$B$4*Sheet1!$B$3</f>
        <v>27.284817</v>
      </c>
      <c r="Y355" s="18">
        <v>290</v>
      </c>
      <c r="Z355" s="18" t="s">
        <v>131</v>
      </c>
      <c r="AA355" s="19"/>
      <c r="AB355" s="15">
        <v>1</v>
      </c>
      <c r="AC355" s="18" t="s">
        <v>101</v>
      </c>
      <c r="AD355" s="16" t="s">
        <v>59</v>
      </c>
      <c r="AE355" s="16"/>
      <c r="AF355" s="16" t="str" cm="1">
        <f t="array" ref="AF355">_xlfn.IFS(ISTEXT(#REF!),#REF!,ISTEXT(#REF!),#REF!, TRUE, AG355)</f>
        <v>Sabine Pass LNG LP - Sabine Pass LNG Terminal</v>
      </c>
      <c r="AG355" s="16" t="s">
        <v>2218</v>
      </c>
      <c r="AH355" s="20">
        <v>6</v>
      </c>
      <c r="AI355" s="15" t="s">
        <v>524</v>
      </c>
      <c r="AJ355" s="18" t="s">
        <v>2219</v>
      </c>
      <c r="AK355" s="16" t="s">
        <v>2220</v>
      </c>
      <c r="AL355" s="15" t="s">
        <v>2221</v>
      </c>
      <c r="AM355" s="20" t="s">
        <v>2222</v>
      </c>
      <c r="AN355" s="18">
        <v>-93.870006614999994</v>
      </c>
      <c r="AO355" s="18">
        <v>29.748305244899999</v>
      </c>
      <c r="AP355" s="21" t="s">
        <v>119</v>
      </c>
    </row>
    <row r="356" spans="1:42" s="37" customFormat="1" x14ac:dyDescent="0.25">
      <c r="A356" s="15">
        <v>194</v>
      </c>
      <c r="B356" s="15">
        <v>355</v>
      </c>
      <c r="C356" s="23" t="s">
        <v>2212</v>
      </c>
      <c r="D356" s="15" t="s">
        <v>2223</v>
      </c>
      <c r="E356" s="187"/>
      <c r="F356" s="180"/>
      <c r="G356" s="16" t="s">
        <v>2224</v>
      </c>
      <c r="H356" s="15" t="s">
        <v>2225</v>
      </c>
      <c r="I356" s="16" t="s">
        <v>109</v>
      </c>
      <c r="J356" s="16" t="s">
        <v>53</v>
      </c>
      <c r="K356" s="16" t="s">
        <v>151</v>
      </c>
      <c r="L356" s="15">
        <v>20100201</v>
      </c>
      <c r="M356" s="16" t="s">
        <v>215</v>
      </c>
      <c r="N356" s="15" t="s">
        <v>109</v>
      </c>
      <c r="O356" s="15" t="s">
        <v>53</v>
      </c>
      <c r="P356" s="18" t="s">
        <v>2216</v>
      </c>
      <c r="Q356" s="18" t="s">
        <v>2217</v>
      </c>
      <c r="R356" s="15" t="s">
        <v>59</v>
      </c>
      <c r="S356" s="15" t="s">
        <v>100</v>
      </c>
      <c r="T356" s="16" t="s">
        <v>59</v>
      </c>
      <c r="U356" s="15"/>
      <c r="V356" s="15">
        <v>266</v>
      </c>
      <c r="W356" s="15" t="s">
        <v>84</v>
      </c>
      <c r="X356" s="17">
        <f>V356*Sheet1!$B$4*Sheet1!$B$3</f>
        <v>27.284817</v>
      </c>
      <c r="Y356" s="18">
        <v>290</v>
      </c>
      <c r="Z356" s="18" t="s">
        <v>131</v>
      </c>
      <c r="AA356" s="19"/>
      <c r="AB356" s="15">
        <v>1</v>
      </c>
      <c r="AC356" s="18" t="s">
        <v>101</v>
      </c>
      <c r="AD356" s="16" t="s">
        <v>59</v>
      </c>
      <c r="AE356" s="16"/>
      <c r="AF356" s="16" t="str" cm="1">
        <f t="array" ref="AF356">_xlfn.IFS(ISTEXT(#REF!),#REF!,ISTEXT(#REF!),#REF!, TRUE, AG356)</f>
        <v>Sabine Pass LNG LP - Sabine Pass LNG Terminal</v>
      </c>
      <c r="AG356" s="16" t="s">
        <v>2218</v>
      </c>
      <c r="AH356" s="20">
        <v>6</v>
      </c>
      <c r="AI356" s="15" t="s">
        <v>524</v>
      </c>
      <c r="AJ356" s="18" t="s">
        <v>2219</v>
      </c>
      <c r="AK356" s="16" t="s">
        <v>2220</v>
      </c>
      <c r="AL356" s="15" t="s">
        <v>2221</v>
      </c>
      <c r="AM356" s="20" t="s">
        <v>2222</v>
      </c>
      <c r="AN356" s="18">
        <v>-93.870006614999994</v>
      </c>
      <c r="AO356" s="18">
        <v>29.748705245499998</v>
      </c>
      <c r="AP356" s="21" t="s">
        <v>119</v>
      </c>
    </row>
    <row r="357" spans="1:42" s="37" customFormat="1" x14ac:dyDescent="0.25">
      <c r="A357" s="15">
        <v>194</v>
      </c>
      <c r="B357" s="15">
        <v>356</v>
      </c>
      <c r="C357" s="23" t="s">
        <v>2212</v>
      </c>
      <c r="D357" s="15" t="s">
        <v>2226</v>
      </c>
      <c r="E357" s="187"/>
      <c r="F357" s="180"/>
      <c r="G357" s="16" t="s">
        <v>2227</v>
      </c>
      <c r="H357" s="15" t="s">
        <v>2228</v>
      </c>
      <c r="I357" s="16" t="s">
        <v>109</v>
      </c>
      <c r="J357" s="16" t="s">
        <v>53</v>
      </c>
      <c r="K357" s="16" t="s">
        <v>151</v>
      </c>
      <c r="L357" s="15">
        <v>20100201</v>
      </c>
      <c r="M357" s="16" t="s">
        <v>215</v>
      </c>
      <c r="N357" s="15" t="s">
        <v>109</v>
      </c>
      <c r="O357" s="15" t="s">
        <v>53</v>
      </c>
      <c r="P357" s="18" t="s">
        <v>2216</v>
      </c>
      <c r="Q357" s="18" t="s">
        <v>2217</v>
      </c>
      <c r="R357" s="15" t="s">
        <v>59</v>
      </c>
      <c r="S357" s="15" t="s">
        <v>100</v>
      </c>
      <c r="T357" s="16" t="s">
        <v>59</v>
      </c>
      <c r="U357" s="15"/>
      <c r="V357" s="15">
        <v>266</v>
      </c>
      <c r="W357" s="15" t="s">
        <v>84</v>
      </c>
      <c r="X357" s="17">
        <f>V357*Sheet1!$B$4*Sheet1!$B$3</f>
        <v>27.284817</v>
      </c>
      <c r="Y357" s="18">
        <v>290</v>
      </c>
      <c r="Z357" s="18" t="s">
        <v>131</v>
      </c>
      <c r="AA357" s="19"/>
      <c r="AB357" s="15">
        <v>1</v>
      </c>
      <c r="AC357" s="18" t="s">
        <v>101</v>
      </c>
      <c r="AD357" s="16" t="s">
        <v>59</v>
      </c>
      <c r="AE357" s="16"/>
      <c r="AF357" s="16" t="str" cm="1">
        <f t="array" ref="AF357">_xlfn.IFS(ISTEXT(#REF!),#REF!,ISTEXT(#REF!),#REF!, TRUE, AG357)</f>
        <v>Sabine Pass LNG LP - Sabine Pass LNG Terminal</v>
      </c>
      <c r="AG357" s="16" t="s">
        <v>2218</v>
      </c>
      <c r="AH357" s="20">
        <v>6</v>
      </c>
      <c r="AI357" s="15" t="s">
        <v>524</v>
      </c>
      <c r="AJ357" s="18" t="s">
        <v>2219</v>
      </c>
      <c r="AK357" s="16" t="s">
        <v>2220</v>
      </c>
      <c r="AL357" s="15" t="s">
        <v>2221</v>
      </c>
      <c r="AM357" s="20" t="s">
        <v>2222</v>
      </c>
      <c r="AN357" s="18">
        <v>-93.870006614999994</v>
      </c>
      <c r="AO357" s="18">
        <v>29.748005245400002</v>
      </c>
      <c r="AP357" s="21" t="s">
        <v>119</v>
      </c>
    </row>
    <row r="358" spans="1:42" s="37" customFormat="1" x14ac:dyDescent="0.25">
      <c r="A358" s="15">
        <v>194</v>
      </c>
      <c r="B358" s="15">
        <v>357</v>
      </c>
      <c r="C358" s="23" t="s">
        <v>2212</v>
      </c>
      <c r="D358" s="15" t="s">
        <v>2229</v>
      </c>
      <c r="E358" s="187"/>
      <c r="F358" s="180"/>
      <c r="G358" s="16" t="s">
        <v>2230</v>
      </c>
      <c r="H358" s="15" t="s">
        <v>2231</v>
      </c>
      <c r="I358" s="16" t="s">
        <v>109</v>
      </c>
      <c r="J358" s="16" t="s">
        <v>53</v>
      </c>
      <c r="K358" s="16" t="s">
        <v>151</v>
      </c>
      <c r="L358" s="15">
        <v>20100201</v>
      </c>
      <c r="M358" s="16" t="s">
        <v>215</v>
      </c>
      <c r="N358" s="15" t="s">
        <v>109</v>
      </c>
      <c r="O358" s="15" t="s">
        <v>53</v>
      </c>
      <c r="P358" s="18" t="s">
        <v>2216</v>
      </c>
      <c r="Q358" s="18" t="s">
        <v>2217</v>
      </c>
      <c r="R358" s="15" t="s">
        <v>59</v>
      </c>
      <c r="S358" s="15" t="s">
        <v>100</v>
      </c>
      <c r="T358" s="16" t="s">
        <v>59</v>
      </c>
      <c r="U358" s="15"/>
      <c r="V358" s="15">
        <v>266</v>
      </c>
      <c r="W358" s="15" t="s">
        <v>84</v>
      </c>
      <c r="X358" s="17">
        <f>V358*Sheet1!$B$4*Sheet1!$B$3</f>
        <v>27.284817</v>
      </c>
      <c r="Y358" s="18">
        <v>290</v>
      </c>
      <c r="Z358" s="18" t="s">
        <v>131</v>
      </c>
      <c r="AA358" s="19"/>
      <c r="AB358" s="15">
        <v>1</v>
      </c>
      <c r="AC358" s="18" t="s">
        <v>101</v>
      </c>
      <c r="AD358" s="16" t="s">
        <v>59</v>
      </c>
      <c r="AE358" s="16"/>
      <c r="AF358" s="16" t="str" cm="1">
        <f t="array" ref="AF358">_xlfn.IFS(ISTEXT(#REF!),#REF!,ISTEXT(#REF!),#REF!, TRUE, AG358)</f>
        <v>Sabine Pass LNG LP - Sabine Pass LNG Terminal</v>
      </c>
      <c r="AG358" s="16" t="s">
        <v>2218</v>
      </c>
      <c r="AH358" s="20">
        <v>6</v>
      </c>
      <c r="AI358" s="15" t="s">
        <v>524</v>
      </c>
      <c r="AJ358" s="18" t="s">
        <v>2219</v>
      </c>
      <c r="AK358" s="16" t="s">
        <v>2220</v>
      </c>
      <c r="AL358" s="15" t="s">
        <v>2221</v>
      </c>
      <c r="AM358" s="20" t="s">
        <v>2222</v>
      </c>
      <c r="AN358" s="18">
        <v>-93.870106615200001</v>
      </c>
      <c r="AO358" s="18">
        <v>29.749005244999999</v>
      </c>
      <c r="AP358" s="21" t="s">
        <v>119</v>
      </c>
    </row>
    <row r="359" spans="1:42" s="37" customFormat="1" x14ac:dyDescent="0.25">
      <c r="A359" s="26">
        <v>194</v>
      </c>
      <c r="B359" s="15">
        <v>358</v>
      </c>
      <c r="C359" s="284" t="s">
        <v>2212</v>
      </c>
      <c r="D359" s="31" t="s">
        <v>2232</v>
      </c>
      <c r="E359" s="176"/>
      <c r="F359" s="196"/>
      <c r="G359" s="32" t="s">
        <v>2233</v>
      </c>
      <c r="H359" s="33" t="s">
        <v>2234</v>
      </c>
      <c r="I359" s="34" t="s">
        <v>109</v>
      </c>
      <c r="J359" s="16" t="s">
        <v>53</v>
      </c>
      <c r="K359" s="16" t="s">
        <v>151</v>
      </c>
      <c r="L359" s="35" t="s">
        <v>2235</v>
      </c>
      <c r="M359" s="18" t="s">
        <v>215</v>
      </c>
      <c r="N359" s="35" t="s">
        <v>109</v>
      </c>
      <c r="O359" s="35" t="s">
        <v>53</v>
      </c>
      <c r="P359" s="18" t="s">
        <v>2216</v>
      </c>
      <c r="Q359" s="18" t="s">
        <v>2217</v>
      </c>
      <c r="R359" s="18" t="s">
        <v>112</v>
      </c>
      <c r="S359" s="18" t="s">
        <v>53</v>
      </c>
      <c r="T359" s="34" t="s">
        <v>538</v>
      </c>
      <c r="U359" s="15" t="s">
        <v>53</v>
      </c>
      <c r="V359" s="18">
        <v>357.6</v>
      </c>
      <c r="W359" s="18" t="s">
        <v>84</v>
      </c>
      <c r="X359" s="17">
        <f>V359*Sheet1!$B$4*Sheet1!$B$3</f>
        <v>36.680641199999997</v>
      </c>
      <c r="Y359" s="18" t="s">
        <v>1402</v>
      </c>
      <c r="Z359" s="18" t="s">
        <v>1402</v>
      </c>
      <c r="AA359" s="18" t="s">
        <v>112</v>
      </c>
      <c r="AB359" s="18">
        <v>1</v>
      </c>
      <c r="AC359" s="18" t="s">
        <v>101</v>
      </c>
      <c r="AD359" s="34" t="s">
        <v>2236</v>
      </c>
      <c r="AE359" s="34"/>
      <c r="AF359" s="16" t="str" cm="1">
        <f t="array" ref="AF359">_xlfn.IFS(ISTEXT(#REF!),#REF!,ISTEXT(#REF!),#REF!, TRUE, AG359)</f>
        <v>Sabine Pass LNG LP - Sabine Pass LNG Terminal</v>
      </c>
      <c r="AG359" s="36" t="s">
        <v>2218</v>
      </c>
      <c r="AH359" s="20">
        <v>6</v>
      </c>
      <c r="AI359" s="35" t="s">
        <v>524</v>
      </c>
      <c r="AJ359" s="18" t="s">
        <v>2219</v>
      </c>
      <c r="AK359" s="36" t="s">
        <v>2220</v>
      </c>
      <c r="AL359" s="35" t="s">
        <v>2221</v>
      </c>
      <c r="AM359" s="20" t="s">
        <v>2222</v>
      </c>
      <c r="AN359" s="18">
        <v>-93.871489999999994</v>
      </c>
      <c r="AO359" s="18">
        <v>29.758140000000001</v>
      </c>
      <c r="AP359" s="21" t="s">
        <v>119</v>
      </c>
    </row>
    <row r="360" spans="1:42" s="37" customFormat="1" x14ac:dyDescent="0.25">
      <c r="A360" s="26">
        <v>194</v>
      </c>
      <c r="B360" s="15">
        <v>359</v>
      </c>
      <c r="C360" s="284" t="s">
        <v>2212</v>
      </c>
      <c r="D360" s="31" t="s">
        <v>2237</v>
      </c>
      <c r="E360" s="176"/>
      <c r="F360" s="196"/>
      <c r="G360" s="32" t="s">
        <v>2238</v>
      </c>
      <c r="H360" s="33" t="s">
        <v>2239</v>
      </c>
      <c r="I360" s="34" t="s">
        <v>109</v>
      </c>
      <c r="J360" s="16" t="s">
        <v>53</v>
      </c>
      <c r="K360" s="16" t="s">
        <v>151</v>
      </c>
      <c r="L360" s="35" t="s">
        <v>2235</v>
      </c>
      <c r="M360" s="18" t="s">
        <v>215</v>
      </c>
      <c r="N360" s="35" t="s">
        <v>109</v>
      </c>
      <c r="O360" s="35" t="s">
        <v>53</v>
      </c>
      <c r="P360" s="18" t="s">
        <v>2216</v>
      </c>
      <c r="Q360" s="18" t="s">
        <v>2217</v>
      </c>
      <c r="R360" s="18" t="s">
        <v>112</v>
      </c>
      <c r="S360" s="18" t="s">
        <v>53</v>
      </c>
      <c r="T360" s="34" t="s">
        <v>538</v>
      </c>
      <c r="U360" s="15" t="s">
        <v>53</v>
      </c>
      <c r="V360" s="18">
        <v>357.6</v>
      </c>
      <c r="W360" s="18" t="s">
        <v>84</v>
      </c>
      <c r="X360" s="17">
        <f>V360*Sheet1!$B$4*Sheet1!$B$3</f>
        <v>36.680641199999997</v>
      </c>
      <c r="Y360" s="18" t="s">
        <v>1402</v>
      </c>
      <c r="Z360" s="18" t="s">
        <v>1402</v>
      </c>
      <c r="AA360" s="18" t="s">
        <v>112</v>
      </c>
      <c r="AB360" s="18">
        <v>1</v>
      </c>
      <c r="AC360" s="18" t="s">
        <v>101</v>
      </c>
      <c r="AD360" s="34" t="s">
        <v>2236</v>
      </c>
      <c r="AE360" s="34"/>
      <c r="AF360" s="16" t="str" cm="1">
        <f t="array" ref="AF360">_xlfn.IFS(ISTEXT(#REF!),#REF!,ISTEXT(#REF!),#REF!, TRUE, AG360)</f>
        <v>Sabine Pass LNG LP - Sabine Pass LNG Terminal</v>
      </c>
      <c r="AG360" s="36" t="s">
        <v>2218</v>
      </c>
      <c r="AH360" s="20">
        <v>6</v>
      </c>
      <c r="AI360" s="35" t="s">
        <v>524</v>
      </c>
      <c r="AJ360" s="18" t="s">
        <v>2219</v>
      </c>
      <c r="AK360" s="36" t="s">
        <v>2220</v>
      </c>
      <c r="AL360" s="35" t="s">
        <v>2221</v>
      </c>
      <c r="AM360" s="20" t="s">
        <v>2222</v>
      </c>
      <c r="AN360" s="18">
        <v>-93.871459999999999</v>
      </c>
      <c r="AO360" s="18">
        <v>29.75826</v>
      </c>
      <c r="AP360" s="21" t="s">
        <v>119</v>
      </c>
    </row>
    <row r="361" spans="1:42" s="37" customFormat="1" x14ac:dyDescent="0.25">
      <c r="A361" s="26">
        <v>194</v>
      </c>
      <c r="B361" s="15">
        <v>360</v>
      </c>
      <c r="C361" s="284" t="s">
        <v>2212</v>
      </c>
      <c r="D361" s="31" t="s">
        <v>2240</v>
      </c>
      <c r="E361" s="176"/>
      <c r="F361" s="196"/>
      <c r="G361" s="32" t="s">
        <v>2241</v>
      </c>
      <c r="H361" s="33" t="s">
        <v>2242</v>
      </c>
      <c r="I361" s="34" t="s">
        <v>109</v>
      </c>
      <c r="J361" s="16" t="s">
        <v>53</v>
      </c>
      <c r="K361" s="16" t="s">
        <v>151</v>
      </c>
      <c r="L361" s="35" t="s">
        <v>2235</v>
      </c>
      <c r="M361" s="18" t="s">
        <v>215</v>
      </c>
      <c r="N361" s="35" t="s">
        <v>109</v>
      </c>
      <c r="O361" s="35" t="s">
        <v>53</v>
      </c>
      <c r="P361" s="18" t="s">
        <v>2216</v>
      </c>
      <c r="Q361" s="18" t="s">
        <v>2217</v>
      </c>
      <c r="R361" s="18" t="s">
        <v>112</v>
      </c>
      <c r="S361" s="18" t="s">
        <v>53</v>
      </c>
      <c r="T361" s="34" t="s">
        <v>538</v>
      </c>
      <c r="U361" s="15" t="s">
        <v>53</v>
      </c>
      <c r="V361" s="18">
        <v>350.8</v>
      </c>
      <c r="W361" s="18" t="s">
        <v>84</v>
      </c>
      <c r="X361" s="17">
        <f>V361*Sheet1!$B$4*Sheet1!$B$3</f>
        <v>35.9831346</v>
      </c>
      <c r="Y361" s="18" t="s">
        <v>1402</v>
      </c>
      <c r="Z361" s="18" t="s">
        <v>1402</v>
      </c>
      <c r="AA361" s="18" t="s">
        <v>112</v>
      </c>
      <c r="AB361" s="18">
        <v>1</v>
      </c>
      <c r="AC361" s="18" t="s">
        <v>101</v>
      </c>
      <c r="AD361" s="34" t="s">
        <v>2236</v>
      </c>
      <c r="AE361" s="34"/>
      <c r="AF361" s="16" t="str" cm="1">
        <f t="array" ref="AF361">_xlfn.IFS(ISTEXT(#REF!),#REF!,ISTEXT(#REF!),#REF!, TRUE, AG361)</f>
        <v>Sabine Pass LNG LP - Sabine Pass LNG Terminal</v>
      </c>
      <c r="AG361" s="36" t="s">
        <v>2218</v>
      </c>
      <c r="AH361" s="20">
        <v>6</v>
      </c>
      <c r="AI361" s="35" t="s">
        <v>524</v>
      </c>
      <c r="AJ361" s="18" t="s">
        <v>2219</v>
      </c>
      <c r="AK361" s="36" t="s">
        <v>2220</v>
      </c>
      <c r="AL361" s="35" t="s">
        <v>2221</v>
      </c>
      <c r="AM361" s="20" t="s">
        <v>2222</v>
      </c>
      <c r="AN361" s="18">
        <v>-93.871489999999994</v>
      </c>
      <c r="AO361" s="18">
        <v>29.758389999999999</v>
      </c>
      <c r="AP361" s="21" t="s">
        <v>119</v>
      </c>
    </row>
    <row r="362" spans="1:42" s="37" customFormat="1" x14ac:dyDescent="0.25">
      <c r="A362" s="26">
        <v>194</v>
      </c>
      <c r="B362" s="15">
        <v>361</v>
      </c>
      <c r="C362" s="284" t="s">
        <v>2212</v>
      </c>
      <c r="D362" s="31" t="s">
        <v>2243</v>
      </c>
      <c r="E362" s="176"/>
      <c r="F362" s="196"/>
      <c r="G362" s="32" t="s">
        <v>2244</v>
      </c>
      <c r="H362" s="33" t="s">
        <v>2245</v>
      </c>
      <c r="I362" s="34" t="s">
        <v>109</v>
      </c>
      <c r="J362" s="16" t="s">
        <v>53</v>
      </c>
      <c r="K362" s="16" t="s">
        <v>151</v>
      </c>
      <c r="L362" s="35" t="s">
        <v>2235</v>
      </c>
      <c r="M362" s="18" t="s">
        <v>215</v>
      </c>
      <c r="N362" s="35" t="s">
        <v>109</v>
      </c>
      <c r="O362" s="35" t="s">
        <v>53</v>
      </c>
      <c r="P362" s="18" t="s">
        <v>2216</v>
      </c>
      <c r="Q362" s="18" t="s">
        <v>2217</v>
      </c>
      <c r="R362" s="18" t="s">
        <v>112</v>
      </c>
      <c r="S362" s="18" t="s">
        <v>53</v>
      </c>
      <c r="T362" s="34" t="s">
        <v>538</v>
      </c>
      <c r="U362" s="15" t="s">
        <v>53</v>
      </c>
      <c r="V362" s="18">
        <v>350.8</v>
      </c>
      <c r="W362" s="18" t="s">
        <v>84</v>
      </c>
      <c r="X362" s="17">
        <f>V362*Sheet1!$B$4*Sheet1!$B$3</f>
        <v>35.9831346</v>
      </c>
      <c r="Y362" s="18" t="s">
        <v>1402</v>
      </c>
      <c r="Z362" s="18" t="s">
        <v>1402</v>
      </c>
      <c r="AA362" s="18" t="s">
        <v>112</v>
      </c>
      <c r="AB362" s="18">
        <v>1</v>
      </c>
      <c r="AC362" s="18" t="s">
        <v>101</v>
      </c>
      <c r="AD362" s="34" t="s">
        <v>2236</v>
      </c>
      <c r="AE362" s="34"/>
      <c r="AF362" s="16" t="str" cm="1">
        <f t="array" ref="AF362">_xlfn.IFS(ISTEXT(#REF!),#REF!,ISTEXT(#REF!),#REF!, TRUE, AG362)</f>
        <v>Sabine Pass LNG LP - Sabine Pass LNG Terminal</v>
      </c>
      <c r="AG362" s="36" t="s">
        <v>2218</v>
      </c>
      <c r="AH362" s="20">
        <v>6</v>
      </c>
      <c r="AI362" s="35" t="s">
        <v>524</v>
      </c>
      <c r="AJ362" s="18" t="s">
        <v>2219</v>
      </c>
      <c r="AK362" s="36" t="s">
        <v>2220</v>
      </c>
      <c r="AL362" s="35" t="s">
        <v>2221</v>
      </c>
      <c r="AM362" s="20" t="s">
        <v>2222</v>
      </c>
      <c r="AN362" s="18">
        <v>-93.871480000000005</v>
      </c>
      <c r="AO362" s="18">
        <v>29.758520000000001</v>
      </c>
      <c r="AP362" s="21" t="s">
        <v>119</v>
      </c>
    </row>
    <row r="363" spans="1:42" s="37" customFormat="1" x14ac:dyDescent="0.25">
      <c r="A363" s="26">
        <v>194</v>
      </c>
      <c r="B363" s="15">
        <v>362</v>
      </c>
      <c r="C363" s="284" t="s">
        <v>2212</v>
      </c>
      <c r="D363" s="31" t="s">
        <v>2246</v>
      </c>
      <c r="E363" s="176"/>
      <c r="F363" s="196"/>
      <c r="G363" s="32" t="s">
        <v>2247</v>
      </c>
      <c r="H363" s="33" t="s">
        <v>2248</v>
      </c>
      <c r="I363" s="34" t="s">
        <v>109</v>
      </c>
      <c r="J363" s="16" t="s">
        <v>53</v>
      </c>
      <c r="K363" s="16" t="s">
        <v>151</v>
      </c>
      <c r="L363" s="35" t="s">
        <v>2235</v>
      </c>
      <c r="M363" s="18" t="s">
        <v>215</v>
      </c>
      <c r="N363" s="35" t="s">
        <v>109</v>
      </c>
      <c r="O363" s="35" t="s">
        <v>53</v>
      </c>
      <c r="P363" s="18" t="s">
        <v>2216</v>
      </c>
      <c r="Q363" s="18" t="s">
        <v>2217</v>
      </c>
      <c r="R363" s="18" t="s">
        <v>112</v>
      </c>
      <c r="S363" s="18" t="s">
        <v>53</v>
      </c>
      <c r="T363" s="34" t="s">
        <v>538</v>
      </c>
      <c r="U363" s="15" t="s">
        <v>53</v>
      </c>
      <c r="V363" s="18">
        <v>326.3</v>
      </c>
      <c r="W363" s="18" t="s">
        <v>84</v>
      </c>
      <c r="X363" s="17">
        <f>V363*Sheet1!$B$4*Sheet1!$B$3</f>
        <v>33.47005935</v>
      </c>
      <c r="Y363" s="18" t="s">
        <v>1402</v>
      </c>
      <c r="Z363" s="18" t="s">
        <v>1402</v>
      </c>
      <c r="AA363" s="18" t="s">
        <v>112</v>
      </c>
      <c r="AB363" s="18">
        <v>1</v>
      </c>
      <c r="AC363" s="18" t="s">
        <v>101</v>
      </c>
      <c r="AD363" s="34" t="s">
        <v>2236</v>
      </c>
      <c r="AE363" s="34"/>
      <c r="AF363" s="16" t="str" cm="1">
        <f t="array" ref="AF363">_xlfn.IFS(ISTEXT(#REF!),#REF!,ISTEXT(#REF!),#REF!, TRUE, AG363)</f>
        <v>Sabine Pass LNG LP - Sabine Pass LNG Terminal</v>
      </c>
      <c r="AG363" s="36" t="s">
        <v>2218</v>
      </c>
      <c r="AH363" s="20">
        <v>6</v>
      </c>
      <c r="AI363" s="35" t="s">
        <v>524</v>
      </c>
      <c r="AJ363" s="18" t="s">
        <v>2219</v>
      </c>
      <c r="AK363" s="36" t="s">
        <v>2220</v>
      </c>
      <c r="AL363" s="35" t="s">
        <v>2221</v>
      </c>
      <c r="AM363" s="20" t="s">
        <v>2222</v>
      </c>
      <c r="AN363" s="18">
        <v>-93.871499999999997</v>
      </c>
      <c r="AO363" s="18">
        <v>29.75864</v>
      </c>
      <c r="AP363" s="21" t="s">
        <v>119</v>
      </c>
    </row>
    <row r="364" spans="1:42" s="37" customFormat="1" x14ac:dyDescent="0.25">
      <c r="A364" s="26">
        <v>194</v>
      </c>
      <c r="B364" s="15">
        <v>363</v>
      </c>
      <c r="C364" s="284" t="s">
        <v>2212</v>
      </c>
      <c r="D364" s="31" t="s">
        <v>2249</v>
      </c>
      <c r="E364" s="176"/>
      <c r="F364" s="196"/>
      <c r="G364" s="32" t="s">
        <v>2250</v>
      </c>
      <c r="H364" s="33" t="s">
        <v>2251</v>
      </c>
      <c r="I364" s="34" t="s">
        <v>109</v>
      </c>
      <c r="J364" s="16" t="s">
        <v>53</v>
      </c>
      <c r="K364" s="16" t="s">
        <v>151</v>
      </c>
      <c r="L364" s="35" t="s">
        <v>2235</v>
      </c>
      <c r="M364" s="18" t="s">
        <v>215</v>
      </c>
      <c r="N364" s="35" t="s">
        <v>109</v>
      </c>
      <c r="O364" s="35" t="s">
        <v>53</v>
      </c>
      <c r="P364" s="18" t="s">
        <v>2216</v>
      </c>
      <c r="Q364" s="18" t="s">
        <v>2217</v>
      </c>
      <c r="R364" s="18" t="s">
        <v>112</v>
      </c>
      <c r="S364" s="18" t="s">
        <v>53</v>
      </c>
      <c r="T364" s="34" t="s">
        <v>538</v>
      </c>
      <c r="U364" s="15" t="s">
        <v>53</v>
      </c>
      <c r="V364" s="18">
        <v>326.3</v>
      </c>
      <c r="W364" s="18" t="s">
        <v>84</v>
      </c>
      <c r="X364" s="17">
        <f>V364*Sheet1!$B$4*Sheet1!$B$3</f>
        <v>33.47005935</v>
      </c>
      <c r="Y364" s="18" t="s">
        <v>1402</v>
      </c>
      <c r="Z364" s="18" t="s">
        <v>1402</v>
      </c>
      <c r="AA364" s="18" t="s">
        <v>112</v>
      </c>
      <c r="AB364" s="18">
        <v>1</v>
      </c>
      <c r="AC364" s="18" t="s">
        <v>101</v>
      </c>
      <c r="AD364" s="34" t="s">
        <v>2236</v>
      </c>
      <c r="AE364" s="34"/>
      <c r="AF364" s="16" t="str" cm="1">
        <f t="array" ref="AF364">_xlfn.IFS(ISTEXT(#REF!),#REF!,ISTEXT(#REF!),#REF!, TRUE, AG364)</f>
        <v>Sabine Pass LNG LP - Sabine Pass LNG Terminal</v>
      </c>
      <c r="AG364" s="36" t="s">
        <v>2218</v>
      </c>
      <c r="AH364" s="20">
        <v>6</v>
      </c>
      <c r="AI364" s="35" t="s">
        <v>524</v>
      </c>
      <c r="AJ364" s="18" t="s">
        <v>2219</v>
      </c>
      <c r="AK364" s="36" t="s">
        <v>2220</v>
      </c>
      <c r="AL364" s="35" t="s">
        <v>2221</v>
      </c>
      <c r="AM364" s="20" t="s">
        <v>2222</v>
      </c>
      <c r="AN364" s="18">
        <v>-93.871499999999997</v>
      </c>
      <c r="AO364" s="18">
        <v>29.758780000000002</v>
      </c>
      <c r="AP364" s="21" t="s">
        <v>119</v>
      </c>
    </row>
    <row r="365" spans="1:42" s="37" customFormat="1" x14ac:dyDescent="0.25">
      <c r="A365" s="26">
        <v>194</v>
      </c>
      <c r="B365" s="15">
        <v>364</v>
      </c>
      <c r="C365" s="284" t="s">
        <v>2212</v>
      </c>
      <c r="D365" s="31" t="s">
        <v>2252</v>
      </c>
      <c r="E365" s="176"/>
      <c r="F365" s="196"/>
      <c r="G365" s="32" t="s">
        <v>2253</v>
      </c>
      <c r="H365" s="33" t="s">
        <v>2254</v>
      </c>
      <c r="I365" s="34" t="s">
        <v>109</v>
      </c>
      <c r="J365" s="16" t="s">
        <v>53</v>
      </c>
      <c r="K365" s="16" t="s">
        <v>151</v>
      </c>
      <c r="L365" s="35" t="s">
        <v>2235</v>
      </c>
      <c r="M365" s="18" t="s">
        <v>215</v>
      </c>
      <c r="N365" s="35" t="s">
        <v>109</v>
      </c>
      <c r="O365" s="35" t="s">
        <v>53</v>
      </c>
      <c r="P365" s="18" t="s">
        <v>2216</v>
      </c>
      <c r="Q365" s="18" t="s">
        <v>2217</v>
      </c>
      <c r="R365" s="18" t="s">
        <v>112</v>
      </c>
      <c r="S365" s="18" t="s">
        <v>53</v>
      </c>
      <c r="T365" s="34" t="s">
        <v>538</v>
      </c>
      <c r="U365" s="15" t="s">
        <v>53</v>
      </c>
      <c r="V365" s="18">
        <v>357.6</v>
      </c>
      <c r="W365" s="18" t="s">
        <v>84</v>
      </c>
      <c r="X365" s="17">
        <f>V365*Sheet1!$B$4*Sheet1!$B$3</f>
        <v>36.680641199999997</v>
      </c>
      <c r="Y365" s="18" t="s">
        <v>1402</v>
      </c>
      <c r="Z365" s="18" t="s">
        <v>1402</v>
      </c>
      <c r="AA365" s="18" t="s">
        <v>112</v>
      </c>
      <c r="AB365" s="18">
        <v>1</v>
      </c>
      <c r="AC365" s="18" t="s">
        <v>101</v>
      </c>
      <c r="AD365" s="34" t="s">
        <v>2236</v>
      </c>
      <c r="AE365" s="34"/>
      <c r="AF365" s="16" t="str" cm="1">
        <f t="array" ref="AF365">_xlfn.IFS(ISTEXT(#REF!),#REF!,ISTEXT(#REF!),#REF!, TRUE, AG365)</f>
        <v>Sabine Pass LNG LP - Sabine Pass LNG Terminal</v>
      </c>
      <c r="AG365" s="36" t="s">
        <v>2218</v>
      </c>
      <c r="AH365" s="20">
        <v>6</v>
      </c>
      <c r="AI365" s="35" t="s">
        <v>524</v>
      </c>
      <c r="AJ365" s="18" t="s">
        <v>2219</v>
      </c>
      <c r="AK365" s="36" t="s">
        <v>2220</v>
      </c>
      <c r="AL365" s="35" t="s">
        <v>2221</v>
      </c>
      <c r="AM365" s="20" t="s">
        <v>2222</v>
      </c>
      <c r="AN365" s="18">
        <v>-93.869240000000005</v>
      </c>
      <c r="AO365" s="18">
        <v>29.758140000000001</v>
      </c>
      <c r="AP365" s="21" t="s">
        <v>119</v>
      </c>
    </row>
    <row r="366" spans="1:42" s="37" customFormat="1" x14ac:dyDescent="0.25">
      <c r="A366" s="26">
        <v>194</v>
      </c>
      <c r="B366" s="15">
        <v>365</v>
      </c>
      <c r="C366" s="284" t="s">
        <v>2212</v>
      </c>
      <c r="D366" s="31" t="s">
        <v>2255</v>
      </c>
      <c r="E366" s="176"/>
      <c r="F366" s="196"/>
      <c r="G366" s="32" t="s">
        <v>2256</v>
      </c>
      <c r="H366" s="33" t="s">
        <v>2257</v>
      </c>
      <c r="I366" s="34" t="s">
        <v>109</v>
      </c>
      <c r="J366" s="16" t="s">
        <v>53</v>
      </c>
      <c r="K366" s="16" t="s">
        <v>151</v>
      </c>
      <c r="L366" s="35" t="s">
        <v>2235</v>
      </c>
      <c r="M366" s="18" t="s">
        <v>215</v>
      </c>
      <c r="N366" s="35" t="s">
        <v>109</v>
      </c>
      <c r="O366" s="35" t="s">
        <v>53</v>
      </c>
      <c r="P366" s="18" t="s">
        <v>2216</v>
      </c>
      <c r="Q366" s="18" t="s">
        <v>2217</v>
      </c>
      <c r="R366" s="18" t="s">
        <v>112</v>
      </c>
      <c r="S366" s="18" t="s">
        <v>53</v>
      </c>
      <c r="T366" s="34" t="s">
        <v>538</v>
      </c>
      <c r="U366" s="15" t="s">
        <v>53</v>
      </c>
      <c r="V366" s="18">
        <v>357.6</v>
      </c>
      <c r="W366" s="18" t="s">
        <v>84</v>
      </c>
      <c r="X366" s="17">
        <f>V366*Sheet1!$B$4*Sheet1!$B$3</f>
        <v>36.680641199999997</v>
      </c>
      <c r="Y366" s="18" t="s">
        <v>1402</v>
      </c>
      <c r="Z366" s="18" t="s">
        <v>1402</v>
      </c>
      <c r="AA366" s="18" t="s">
        <v>112</v>
      </c>
      <c r="AB366" s="18">
        <v>1</v>
      </c>
      <c r="AC366" s="18" t="s">
        <v>101</v>
      </c>
      <c r="AD366" s="34" t="s">
        <v>2236</v>
      </c>
      <c r="AE366" s="34"/>
      <c r="AF366" s="16" t="str" cm="1">
        <f t="array" ref="AF366">_xlfn.IFS(ISTEXT(#REF!),#REF!,ISTEXT(#REF!),#REF!, TRUE, AG366)</f>
        <v>Sabine Pass LNG LP - Sabine Pass LNG Terminal</v>
      </c>
      <c r="AG366" s="36" t="s">
        <v>2218</v>
      </c>
      <c r="AH366" s="20">
        <v>6</v>
      </c>
      <c r="AI366" s="35" t="s">
        <v>524</v>
      </c>
      <c r="AJ366" s="18" t="s">
        <v>2219</v>
      </c>
      <c r="AK366" s="36" t="s">
        <v>2220</v>
      </c>
      <c r="AL366" s="35" t="s">
        <v>2221</v>
      </c>
      <c r="AM366" s="20" t="s">
        <v>2222</v>
      </c>
      <c r="AN366" s="18">
        <v>-93.86921000000001</v>
      </c>
      <c r="AO366" s="18">
        <v>29.75826</v>
      </c>
      <c r="AP366" s="21" t="s">
        <v>119</v>
      </c>
    </row>
    <row r="367" spans="1:42" s="37" customFormat="1" x14ac:dyDescent="0.25">
      <c r="A367" s="26">
        <v>194</v>
      </c>
      <c r="B367" s="15">
        <v>366</v>
      </c>
      <c r="C367" s="284" t="s">
        <v>2212</v>
      </c>
      <c r="D367" s="31" t="s">
        <v>2258</v>
      </c>
      <c r="E367" s="176"/>
      <c r="F367" s="196"/>
      <c r="G367" s="32" t="s">
        <v>2259</v>
      </c>
      <c r="H367" s="38" t="s">
        <v>2260</v>
      </c>
      <c r="I367" s="34" t="s">
        <v>109</v>
      </c>
      <c r="J367" s="16" t="s">
        <v>53</v>
      </c>
      <c r="K367" s="16" t="s">
        <v>151</v>
      </c>
      <c r="L367" s="35" t="s">
        <v>2235</v>
      </c>
      <c r="M367" s="18" t="s">
        <v>215</v>
      </c>
      <c r="N367" s="35" t="s">
        <v>109</v>
      </c>
      <c r="O367" s="35" t="s">
        <v>53</v>
      </c>
      <c r="P367" s="18" t="s">
        <v>2216</v>
      </c>
      <c r="Q367" s="18" t="s">
        <v>2217</v>
      </c>
      <c r="R367" s="18" t="s">
        <v>112</v>
      </c>
      <c r="S367" s="18" t="s">
        <v>53</v>
      </c>
      <c r="T367" s="34" t="s">
        <v>538</v>
      </c>
      <c r="U367" s="15" t="s">
        <v>53</v>
      </c>
      <c r="V367" s="18">
        <v>350.8</v>
      </c>
      <c r="W367" s="18" t="s">
        <v>84</v>
      </c>
      <c r="X367" s="17">
        <f>V367*Sheet1!$B$4*Sheet1!$B$3</f>
        <v>35.9831346</v>
      </c>
      <c r="Y367" s="18" t="s">
        <v>1402</v>
      </c>
      <c r="Z367" s="18" t="s">
        <v>1402</v>
      </c>
      <c r="AA367" s="18" t="s">
        <v>112</v>
      </c>
      <c r="AB367" s="18">
        <v>1</v>
      </c>
      <c r="AC367" s="18" t="s">
        <v>101</v>
      </c>
      <c r="AD367" s="34" t="s">
        <v>2236</v>
      </c>
      <c r="AE367" s="34"/>
      <c r="AF367" s="16" t="str" cm="1">
        <f t="array" ref="AF367">_xlfn.IFS(ISTEXT(#REF!),#REF!,ISTEXT(#REF!),#REF!, TRUE, AG367)</f>
        <v>Sabine Pass LNG LP - Sabine Pass LNG Terminal</v>
      </c>
      <c r="AG367" s="36" t="s">
        <v>2218</v>
      </c>
      <c r="AH367" s="20">
        <v>6</v>
      </c>
      <c r="AI367" s="35" t="s">
        <v>524</v>
      </c>
      <c r="AJ367" s="18" t="s">
        <v>2219</v>
      </c>
      <c r="AK367" s="36" t="s">
        <v>2220</v>
      </c>
      <c r="AL367" s="35" t="s">
        <v>2221</v>
      </c>
      <c r="AM367" s="20" t="s">
        <v>2222</v>
      </c>
      <c r="AN367" s="18">
        <v>-93.869240000000005</v>
      </c>
      <c r="AO367" s="18">
        <v>29.758389999999999</v>
      </c>
      <c r="AP367" s="21" t="s">
        <v>119</v>
      </c>
    </row>
    <row r="368" spans="1:42" s="37" customFormat="1" x14ac:dyDescent="0.25">
      <c r="A368" s="26">
        <v>194</v>
      </c>
      <c r="B368" s="15">
        <v>367</v>
      </c>
      <c r="C368" s="284" t="s">
        <v>2212</v>
      </c>
      <c r="D368" s="31" t="s">
        <v>2261</v>
      </c>
      <c r="E368" s="176"/>
      <c r="F368" s="196"/>
      <c r="G368" s="32" t="s">
        <v>2262</v>
      </c>
      <c r="H368" s="33" t="s">
        <v>2263</v>
      </c>
      <c r="I368" s="34" t="s">
        <v>109</v>
      </c>
      <c r="J368" s="16" t="s">
        <v>53</v>
      </c>
      <c r="K368" s="16" t="s">
        <v>151</v>
      </c>
      <c r="L368" s="35" t="s">
        <v>2235</v>
      </c>
      <c r="M368" s="18" t="s">
        <v>215</v>
      </c>
      <c r="N368" s="35" t="s">
        <v>109</v>
      </c>
      <c r="O368" s="35" t="s">
        <v>53</v>
      </c>
      <c r="P368" s="18" t="s">
        <v>2216</v>
      </c>
      <c r="Q368" s="18" t="s">
        <v>2217</v>
      </c>
      <c r="R368" s="18" t="s">
        <v>112</v>
      </c>
      <c r="S368" s="18" t="s">
        <v>53</v>
      </c>
      <c r="T368" s="34" t="s">
        <v>538</v>
      </c>
      <c r="U368" s="15" t="s">
        <v>53</v>
      </c>
      <c r="V368" s="18">
        <v>350.8</v>
      </c>
      <c r="W368" s="18" t="s">
        <v>84</v>
      </c>
      <c r="X368" s="17">
        <f>V368*Sheet1!$B$4*Sheet1!$B$3</f>
        <v>35.9831346</v>
      </c>
      <c r="Y368" s="18" t="s">
        <v>1402</v>
      </c>
      <c r="Z368" s="18" t="s">
        <v>1402</v>
      </c>
      <c r="AA368" s="18" t="s">
        <v>112</v>
      </c>
      <c r="AB368" s="18">
        <v>1</v>
      </c>
      <c r="AC368" s="18" t="s">
        <v>101</v>
      </c>
      <c r="AD368" s="34" t="s">
        <v>2236</v>
      </c>
      <c r="AE368" s="34"/>
      <c r="AF368" s="16" t="str" cm="1">
        <f t="array" ref="AF368">_xlfn.IFS(ISTEXT(#REF!),#REF!,ISTEXT(#REF!),#REF!, TRUE, AG368)</f>
        <v>Sabine Pass LNG LP - Sabine Pass LNG Terminal</v>
      </c>
      <c r="AG368" s="36" t="s">
        <v>2218</v>
      </c>
      <c r="AH368" s="20">
        <v>6</v>
      </c>
      <c r="AI368" s="35" t="s">
        <v>524</v>
      </c>
      <c r="AJ368" s="18" t="s">
        <v>2219</v>
      </c>
      <c r="AK368" s="36" t="s">
        <v>2220</v>
      </c>
      <c r="AL368" s="35" t="s">
        <v>2221</v>
      </c>
      <c r="AM368" s="20" t="s">
        <v>2222</v>
      </c>
      <c r="AN368" s="18">
        <v>-93.869230000000016</v>
      </c>
      <c r="AO368" s="18">
        <v>29.758520000000001</v>
      </c>
      <c r="AP368" s="21" t="s">
        <v>119</v>
      </c>
    </row>
    <row r="369" spans="1:42" s="37" customFormat="1" x14ac:dyDescent="0.25">
      <c r="A369" s="26">
        <v>194</v>
      </c>
      <c r="B369" s="15">
        <v>368</v>
      </c>
      <c r="C369" s="284" t="s">
        <v>2212</v>
      </c>
      <c r="D369" s="31" t="s">
        <v>2264</v>
      </c>
      <c r="E369" s="176"/>
      <c r="F369" s="196"/>
      <c r="G369" s="32" t="s">
        <v>2265</v>
      </c>
      <c r="H369" s="33" t="s">
        <v>2266</v>
      </c>
      <c r="I369" s="34" t="s">
        <v>109</v>
      </c>
      <c r="J369" s="16" t="s">
        <v>53</v>
      </c>
      <c r="K369" s="16" t="s">
        <v>151</v>
      </c>
      <c r="L369" s="35" t="s">
        <v>2235</v>
      </c>
      <c r="M369" s="18" t="s">
        <v>215</v>
      </c>
      <c r="N369" s="35" t="s">
        <v>109</v>
      </c>
      <c r="O369" s="35" t="s">
        <v>53</v>
      </c>
      <c r="P369" s="18" t="s">
        <v>2216</v>
      </c>
      <c r="Q369" s="18" t="s">
        <v>2217</v>
      </c>
      <c r="R369" s="18" t="s">
        <v>112</v>
      </c>
      <c r="S369" s="18" t="s">
        <v>53</v>
      </c>
      <c r="T369" s="34" t="s">
        <v>538</v>
      </c>
      <c r="U369" s="15" t="s">
        <v>53</v>
      </c>
      <c r="V369" s="18">
        <v>326.3</v>
      </c>
      <c r="W369" s="18" t="s">
        <v>84</v>
      </c>
      <c r="X369" s="17">
        <f>V369*Sheet1!$B$4*Sheet1!$B$3</f>
        <v>33.47005935</v>
      </c>
      <c r="Y369" s="18" t="s">
        <v>1402</v>
      </c>
      <c r="Z369" s="18" t="s">
        <v>1402</v>
      </c>
      <c r="AA369" s="18" t="s">
        <v>112</v>
      </c>
      <c r="AB369" s="18">
        <v>1</v>
      </c>
      <c r="AC369" s="18" t="s">
        <v>101</v>
      </c>
      <c r="AD369" s="34" t="s">
        <v>2236</v>
      </c>
      <c r="AE369" s="34"/>
      <c r="AF369" s="16" t="str" cm="1">
        <f t="array" ref="AF369">_xlfn.IFS(ISTEXT(#REF!),#REF!,ISTEXT(#REF!),#REF!, TRUE, AG369)</f>
        <v>Sabine Pass LNG LP - Sabine Pass LNG Terminal</v>
      </c>
      <c r="AG369" s="36" t="s">
        <v>2218</v>
      </c>
      <c r="AH369" s="20">
        <v>6</v>
      </c>
      <c r="AI369" s="35" t="s">
        <v>524</v>
      </c>
      <c r="AJ369" s="18" t="s">
        <v>2219</v>
      </c>
      <c r="AK369" s="36" t="s">
        <v>2220</v>
      </c>
      <c r="AL369" s="35" t="s">
        <v>2221</v>
      </c>
      <c r="AM369" s="20" t="s">
        <v>2222</v>
      </c>
      <c r="AN369" s="18">
        <v>-93.869250000000008</v>
      </c>
      <c r="AO369" s="18">
        <v>29.75864</v>
      </c>
      <c r="AP369" s="21" t="s">
        <v>119</v>
      </c>
    </row>
    <row r="370" spans="1:42" s="37" customFormat="1" x14ac:dyDescent="0.25">
      <c r="A370" s="26">
        <v>194</v>
      </c>
      <c r="B370" s="15">
        <v>369</v>
      </c>
      <c r="C370" s="284" t="s">
        <v>2212</v>
      </c>
      <c r="D370" s="31" t="s">
        <v>2267</v>
      </c>
      <c r="E370" s="176"/>
      <c r="F370" s="196"/>
      <c r="G370" s="32" t="s">
        <v>2268</v>
      </c>
      <c r="H370" s="33" t="s">
        <v>2269</v>
      </c>
      <c r="I370" s="34" t="s">
        <v>109</v>
      </c>
      <c r="J370" s="16" t="s">
        <v>53</v>
      </c>
      <c r="K370" s="16" t="s">
        <v>151</v>
      </c>
      <c r="L370" s="35" t="s">
        <v>2235</v>
      </c>
      <c r="M370" s="18" t="s">
        <v>215</v>
      </c>
      <c r="N370" s="35" t="s">
        <v>109</v>
      </c>
      <c r="O370" s="35" t="s">
        <v>53</v>
      </c>
      <c r="P370" s="18" t="s">
        <v>2216</v>
      </c>
      <c r="Q370" s="18" t="s">
        <v>2217</v>
      </c>
      <c r="R370" s="18" t="s">
        <v>112</v>
      </c>
      <c r="S370" s="18" t="s">
        <v>53</v>
      </c>
      <c r="T370" s="34" t="s">
        <v>538</v>
      </c>
      <c r="U370" s="15" t="s">
        <v>53</v>
      </c>
      <c r="V370" s="18">
        <v>326.3</v>
      </c>
      <c r="W370" s="18" t="s">
        <v>84</v>
      </c>
      <c r="X370" s="17">
        <f>V370*Sheet1!$B$4*Sheet1!$B$3</f>
        <v>33.47005935</v>
      </c>
      <c r="Y370" s="18" t="s">
        <v>1402</v>
      </c>
      <c r="Z370" s="18" t="s">
        <v>1402</v>
      </c>
      <c r="AA370" s="18" t="s">
        <v>112</v>
      </c>
      <c r="AB370" s="18">
        <v>1</v>
      </c>
      <c r="AC370" s="18" t="s">
        <v>101</v>
      </c>
      <c r="AD370" s="34" t="s">
        <v>2236</v>
      </c>
      <c r="AE370" s="34"/>
      <c r="AF370" s="16" t="str" cm="1">
        <f t="array" ref="AF370">_xlfn.IFS(ISTEXT(#REF!),#REF!,ISTEXT(#REF!),#REF!, TRUE, AG370)</f>
        <v>Sabine Pass LNG LP - Sabine Pass LNG Terminal</v>
      </c>
      <c r="AG370" s="36" t="s">
        <v>2218</v>
      </c>
      <c r="AH370" s="20">
        <v>6</v>
      </c>
      <c r="AI370" s="35" t="s">
        <v>524</v>
      </c>
      <c r="AJ370" s="18" t="s">
        <v>2219</v>
      </c>
      <c r="AK370" s="36" t="s">
        <v>2220</v>
      </c>
      <c r="AL370" s="35" t="s">
        <v>2221</v>
      </c>
      <c r="AM370" s="20" t="s">
        <v>2222</v>
      </c>
      <c r="AN370" s="18">
        <v>-93.869250000000008</v>
      </c>
      <c r="AO370" s="18">
        <v>29.758780000000002</v>
      </c>
      <c r="AP370" s="21" t="s">
        <v>119</v>
      </c>
    </row>
    <row r="371" spans="1:42" s="37" customFormat="1" x14ac:dyDescent="0.25">
      <c r="A371" s="26">
        <v>194</v>
      </c>
      <c r="B371" s="15">
        <v>370</v>
      </c>
      <c r="C371" s="284" t="s">
        <v>2212</v>
      </c>
      <c r="D371" s="31" t="s">
        <v>2270</v>
      </c>
      <c r="E371" s="176"/>
      <c r="F371" s="196"/>
      <c r="G371" s="32" t="s">
        <v>2271</v>
      </c>
      <c r="H371" s="33" t="s">
        <v>2272</v>
      </c>
      <c r="I371" s="34" t="s">
        <v>109</v>
      </c>
      <c r="J371" s="16" t="s">
        <v>53</v>
      </c>
      <c r="K371" s="16" t="s">
        <v>151</v>
      </c>
      <c r="L371" s="35" t="s">
        <v>2235</v>
      </c>
      <c r="M371" s="18" t="s">
        <v>215</v>
      </c>
      <c r="N371" s="35" t="s">
        <v>109</v>
      </c>
      <c r="O371" s="35" t="s">
        <v>53</v>
      </c>
      <c r="P371" s="18" t="s">
        <v>2216</v>
      </c>
      <c r="Q371" s="18" t="s">
        <v>2217</v>
      </c>
      <c r="R371" s="18" t="s">
        <v>112</v>
      </c>
      <c r="S371" s="18" t="s">
        <v>100</v>
      </c>
      <c r="T371" s="34" t="s">
        <v>538</v>
      </c>
      <c r="U371" s="15" t="s">
        <v>53</v>
      </c>
      <c r="V371" s="18">
        <v>286.3</v>
      </c>
      <c r="W371" s="18" t="s">
        <v>84</v>
      </c>
      <c r="X371" s="17">
        <f>V371*Sheet1!$B$4*Sheet1!$B$3</f>
        <v>29.367079349999997</v>
      </c>
      <c r="Y371" s="18" t="s">
        <v>1402</v>
      </c>
      <c r="Z371" s="18" t="s">
        <v>1402</v>
      </c>
      <c r="AA371" s="18" t="s">
        <v>112</v>
      </c>
      <c r="AB371" s="18">
        <v>1</v>
      </c>
      <c r="AC371" s="18" t="s">
        <v>101</v>
      </c>
      <c r="AD371" s="34" t="s">
        <v>2236</v>
      </c>
      <c r="AE371" s="34"/>
      <c r="AF371" s="16" t="str" cm="1">
        <f t="array" ref="AF371">_xlfn.IFS(ISTEXT(#REF!),#REF!,ISTEXT(#REF!),#REF!, TRUE, AG371)</f>
        <v>Sabine Pass LNG LP - Sabine Pass LNG Terminal</v>
      </c>
      <c r="AG371" s="36" t="s">
        <v>2218</v>
      </c>
      <c r="AH371" s="20">
        <v>6</v>
      </c>
      <c r="AI371" s="35" t="s">
        <v>524</v>
      </c>
      <c r="AJ371" s="18" t="s">
        <v>2219</v>
      </c>
      <c r="AK371" s="36" t="s">
        <v>2220</v>
      </c>
      <c r="AL371" s="35" t="s">
        <v>2221</v>
      </c>
      <c r="AM371" s="20" t="s">
        <v>2222</v>
      </c>
      <c r="AN371" s="18">
        <v>-93.870270000000005</v>
      </c>
      <c r="AO371" s="18">
        <v>29.748429999999999</v>
      </c>
      <c r="AP371" s="21" t="s">
        <v>119</v>
      </c>
    </row>
    <row r="372" spans="1:42" s="37" customFormat="1" x14ac:dyDescent="0.25">
      <c r="A372" s="26">
        <v>194</v>
      </c>
      <c r="B372" s="15">
        <v>371</v>
      </c>
      <c r="C372" s="284" t="s">
        <v>2212</v>
      </c>
      <c r="D372" s="31" t="s">
        <v>2273</v>
      </c>
      <c r="E372" s="176"/>
      <c r="F372" s="196"/>
      <c r="G372" s="32" t="s">
        <v>2274</v>
      </c>
      <c r="H372" s="33" t="s">
        <v>2275</v>
      </c>
      <c r="I372" s="34" t="s">
        <v>109</v>
      </c>
      <c r="J372" s="16" t="s">
        <v>53</v>
      </c>
      <c r="K372" s="16" t="s">
        <v>151</v>
      </c>
      <c r="L372" s="35" t="s">
        <v>2235</v>
      </c>
      <c r="M372" s="18" t="s">
        <v>215</v>
      </c>
      <c r="N372" s="35" t="s">
        <v>109</v>
      </c>
      <c r="O372" s="35" t="s">
        <v>53</v>
      </c>
      <c r="P372" s="18" t="s">
        <v>2216</v>
      </c>
      <c r="Q372" s="18" t="s">
        <v>2217</v>
      </c>
      <c r="R372" s="18" t="s">
        <v>112</v>
      </c>
      <c r="S372" s="18" t="s">
        <v>100</v>
      </c>
      <c r="T372" s="34" t="s">
        <v>538</v>
      </c>
      <c r="U372" s="15" t="s">
        <v>53</v>
      </c>
      <c r="V372" s="18">
        <v>286.3</v>
      </c>
      <c r="W372" s="18" t="s">
        <v>84</v>
      </c>
      <c r="X372" s="17">
        <f>V372*Sheet1!$B$4*Sheet1!$B$3</f>
        <v>29.367079349999997</v>
      </c>
      <c r="Y372" s="18" t="s">
        <v>1402</v>
      </c>
      <c r="Z372" s="18" t="s">
        <v>1402</v>
      </c>
      <c r="AA372" s="18" t="s">
        <v>112</v>
      </c>
      <c r="AB372" s="18">
        <v>1</v>
      </c>
      <c r="AC372" s="18" t="s">
        <v>101</v>
      </c>
      <c r="AD372" s="34" t="s">
        <v>2236</v>
      </c>
      <c r="AE372" s="34"/>
      <c r="AF372" s="16" t="str" cm="1">
        <f t="array" ref="AF372">_xlfn.IFS(ISTEXT(#REF!),#REF!,ISTEXT(#REF!),#REF!, TRUE, AG372)</f>
        <v>Sabine Pass LNG LP - Sabine Pass LNG Terminal</v>
      </c>
      <c r="AG372" s="36" t="s">
        <v>2218</v>
      </c>
      <c r="AH372" s="20">
        <v>6</v>
      </c>
      <c r="AI372" s="35" t="s">
        <v>524</v>
      </c>
      <c r="AJ372" s="18" t="s">
        <v>2219</v>
      </c>
      <c r="AK372" s="36" t="s">
        <v>2220</v>
      </c>
      <c r="AL372" s="35" t="s">
        <v>2221</v>
      </c>
      <c r="AM372" s="20" t="s">
        <v>2222</v>
      </c>
      <c r="AN372" s="18">
        <v>-93.870270000000005</v>
      </c>
      <c r="AO372" s="18">
        <v>29.748139999999999</v>
      </c>
      <c r="AP372" s="21" t="s">
        <v>119</v>
      </c>
    </row>
    <row r="373" spans="1:42" s="37" customFormat="1" x14ac:dyDescent="0.25">
      <c r="A373" s="26">
        <v>194</v>
      </c>
      <c r="B373" s="15">
        <v>372</v>
      </c>
      <c r="C373" s="284" t="s">
        <v>2212</v>
      </c>
      <c r="D373" s="31" t="s">
        <v>2276</v>
      </c>
      <c r="E373" s="176"/>
      <c r="F373" s="196"/>
      <c r="G373" s="32" t="s">
        <v>2277</v>
      </c>
      <c r="H373" s="33" t="s">
        <v>120</v>
      </c>
      <c r="I373" s="34" t="s">
        <v>109</v>
      </c>
      <c r="J373" s="16" t="s">
        <v>53</v>
      </c>
      <c r="K373" s="16" t="s">
        <v>151</v>
      </c>
      <c r="L373" s="35" t="s">
        <v>2235</v>
      </c>
      <c r="M373" s="18" t="s">
        <v>215</v>
      </c>
      <c r="N373" s="35" t="s">
        <v>109</v>
      </c>
      <c r="O373" s="35" t="s">
        <v>53</v>
      </c>
      <c r="P373" s="18" t="s">
        <v>2216</v>
      </c>
      <c r="Q373" s="18" t="s">
        <v>2217</v>
      </c>
      <c r="R373" s="18" t="s">
        <v>112</v>
      </c>
      <c r="S373" s="18" t="s">
        <v>53</v>
      </c>
      <c r="T373" s="34" t="s">
        <v>538</v>
      </c>
      <c r="U373" s="15" t="s">
        <v>53</v>
      </c>
      <c r="V373" s="18">
        <v>357.6</v>
      </c>
      <c r="W373" s="18" t="s">
        <v>84</v>
      </c>
      <c r="X373" s="17">
        <f>V373*Sheet1!$B$4*Sheet1!$B$3</f>
        <v>36.680641199999997</v>
      </c>
      <c r="Y373" s="18" t="s">
        <v>1402</v>
      </c>
      <c r="Z373" s="18" t="s">
        <v>1402</v>
      </c>
      <c r="AA373" s="18" t="s">
        <v>112</v>
      </c>
      <c r="AB373" s="18">
        <v>1</v>
      </c>
      <c r="AC373" s="18" t="s">
        <v>101</v>
      </c>
      <c r="AD373" s="34" t="s">
        <v>2236</v>
      </c>
      <c r="AE373" s="34"/>
      <c r="AF373" s="16" t="str" cm="1">
        <f t="array" ref="AF373">_xlfn.IFS(ISTEXT(#REF!),#REF!,ISTEXT(#REF!),#REF!, TRUE, AG373)</f>
        <v>Sabine Pass LNG LP - Sabine Pass LNG Terminal</v>
      </c>
      <c r="AG373" s="36" t="s">
        <v>2218</v>
      </c>
      <c r="AH373" s="20">
        <v>6</v>
      </c>
      <c r="AI373" s="35" t="s">
        <v>524</v>
      </c>
      <c r="AJ373" s="18" t="s">
        <v>2219</v>
      </c>
      <c r="AK373" s="36" t="s">
        <v>2220</v>
      </c>
      <c r="AL373" s="35" t="s">
        <v>2221</v>
      </c>
      <c r="AM373" s="20" t="s">
        <v>2222</v>
      </c>
      <c r="AN373" s="18">
        <v>-93.880240000000001</v>
      </c>
      <c r="AO373" s="18">
        <v>29.757739999999998</v>
      </c>
      <c r="AP373" s="21" t="s">
        <v>119</v>
      </c>
    </row>
    <row r="374" spans="1:42" s="37" customFormat="1" x14ac:dyDescent="0.25">
      <c r="A374" s="26">
        <v>194</v>
      </c>
      <c r="B374" s="15">
        <v>373</v>
      </c>
      <c r="C374" s="284" t="s">
        <v>2212</v>
      </c>
      <c r="D374" s="31" t="s">
        <v>2278</v>
      </c>
      <c r="E374" s="176"/>
      <c r="F374" s="196"/>
      <c r="G374" s="32" t="s">
        <v>2279</v>
      </c>
      <c r="H374" s="33" t="s">
        <v>529</v>
      </c>
      <c r="I374" s="34" t="s">
        <v>109</v>
      </c>
      <c r="J374" s="16" t="s">
        <v>53</v>
      </c>
      <c r="K374" s="16" t="s">
        <v>151</v>
      </c>
      <c r="L374" s="35" t="s">
        <v>2235</v>
      </c>
      <c r="M374" s="18" t="s">
        <v>215</v>
      </c>
      <c r="N374" s="35" t="s">
        <v>109</v>
      </c>
      <c r="O374" s="35" t="s">
        <v>53</v>
      </c>
      <c r="P374" s="18" t="s">
        <v>2216</v>
      </c>
      <c r="Q374" s="18" t="s">
        <v>2217</v>
      </c>
      <c r="R374" s="18" t="s">
        <v>112</v>
      </c>
      <c r="S374" s="18" t="s">
        <v>53</v>
      </c>
      <c r="T374" s="34" t="s">
        <v>538</v>
      </c>
      <c r="U374" s="15" t="s">
        <v>53</v>
      </c>
      <c r="V374" s="18">
        <v>357.6</v>
      </c>
      <c r="W374" s="18" t="s">
        <v>84</v>
      </c>
      <c r="X374" s="17">
        <f>V374*Sheet1!$B$4*Sheet1!$B$3</f>
        <v>36.680641199999997</v>
      </c>
      <c r="Y374" s="18" t="s">
        <v>1402</v>
      </c>
      <c r="Z374" s="18" t="s">
        <v>1402</v>
      </c>
      <c r="AA374" s="18" t="s">
        <v>112</v>
      </c>
      <c r="AB374" s="18">
        <v>1</v>
      </c>
      <c r="AC374" s="18" t="s">
        <v>101</v>
      </c>
      <c r="AD374" s="34" t="s">
        <v>2236</v>
      </c>
      <c r="AE374" s="34"/>
      <c r="AF374" s="16" t="str" cm="1">
        <f t="array" ref="AF374">_xlfn.IFS(ISTEXT(#REF!),#REF!,ISTEXT(#REF!),#REF!, TRUE, AG374)</f>
        <v>Sabine Pass LNG LP - Sabine Pass LNG Terminal</v>
      </c>
      <c r="AG374" s="36" t="s">
        <v>2218</v>
      </c>
      <c r="AH374" s="20">
        <v>6</v>
      </c>
      <c r="AI374" s="35" t="s">
        <v>524</v>
      </c>
      <c r="AJ374" s="18" t="s">
        <v>2219</v>
      </c>
      <c r="AK374" s="36" t="s">
        <v>2220</v>
      </c>
      <c r="AL374" s="35" t="s">
        <v>2221</v>
      </c>
      <c r="AM374" s="20" t="s">
        <v>2222</v>
      </c>
      <c r="AN374" s="18">
        <v>-93.880240000000001</v>
      </c>
      <c r="AO374" s="18">
        <v>29.757860000000001</v>
      </c>
      <c r="AP374" s="21" t="s">
        <v>119</v>
      </c>
    </row>
    <row r="375" spans="1:42" s="37" customFormat="1" x14ac:dyDescent="0.25">
      <c r="A375" s="26">
        <v>194</v>
      </c>
      <c r="B375" s="15">
        <v>374</v>
      </c>
      <c r="C375" s="284" t="s">
        <v>2212</v>
      </c>
      <c r="D375" s="31" t="s">
        <v>2280</v>
      </c>
      <c r="E375" s="176"/>
      <c r="F375" s="196"/>
      <c r="G375" s="32" t="s">
        <v>2281</v>
      </c>
      <c r="H375" s="33" t="s">
        <v>2282</v>
      </c>
      <c r="I375" s="34" t="s">
        <v>109</v>
      </c>
      <c r="J375" s="16" t="s">
        <v>53</v>
      </c>
      <c r="K375" s="16" t="s">
        <v>151</v>
      </c>
      <c r="L375" s="35" t="s">
        <v>2235</v>
      </c>
      <c r="M375" s="18" t="s">
        <v>215</v>
      </c>
      <c r="N375" s="35" t="s">
        <v>109</v>
      </c>
      <c r="O375" s="35" t="s">
        <v>53</v>
      </c>
      <c r="P375" s="18" t="s">
        <v>2216</v>
      </c>
      <c r="Q375" s="18" t="s">
        <v>2217</v>
      </c>
      <c r="R375" s="18" t="s">
        <v>112</v>
      </c>
      <c r="S375" s="18" t="s">
        <v>53</v>
      </c>
      <c r="T375" s="34" t="s">
        <v>538</v>
      </c>
      <c r="U375" s="15" t="s">
        <v>53</v>
      </c>
      <c r="V375" s="18">
        <v>350.8</v>
      </c>
      <c r="W375" s="18" t="s">
        <v>84</v>
      </c>
      <c r="X375" s="17">
        <f>V375*Sheet1!$B$4*Sheet1!$B$3</f>
        <v>35.9831346</v>
      </c>
      <c r="Y375" s="18" t="s">
        <v>1402</v>
      </c>
      <c r="Z375" s="18" t="s">
        <v>1402</v>
      </c>
      <c r="AA375" s="18" t="s">
        <v>112</v>
      </c>
      <c r="AB375" s="18">
        <v>1</v>
      </c>
      <c r="AC375" s="18" t="s">
        <v>101</v>
      </c>
      <c r="AD375" s="34" t="s">
        <v>2236</v>
      </c>
      <c r="AE375" s="34"/>
      <c r="AF375" s="16" t="str" cm="1">
        <f t="array" ref="AF375">_xlfn.IFS(ISTEXT(#REF!),#REF!,ISTEXT(#REF!),#REF!, TRUE, AG375)</f>
        <v>Sabine Pass LNG LP - Sabine Pass LNG Terminal</v>
      </c>
      <c r="AG375" s="36" t="s">
        <v>2218</v>
      </c>
      <c r="AH375" s="20">
        <v>6</v>
      </c>
      <c r="AI375" s="35" t="s">
        <v>524</v>
      </c>
      <c r="AJ375" s="18" t="s">
        <v>2219</v>
      </c>
      <c r="AK375" s="36" t="s">
        <v>2220</v>
      </c>
      <c r="AL375" s="35" t="s">
        <v>2221</v>
      </c>
      <c r="AM375" s="20" t="s">
        <v>2222</v>
      </c>
      <c r="AN375" s="18">
        <v>-93.880240000000001</v>
      </c>
      <c r="AO375" s="18">
        <v>29.757989999999999</v>
      </c>
      <c r="AP375" s="21" t="s">
        <v>119</v>
      </c>
    </row>
    <row r="376" spans="1:42" s="37" customFormat="1" x14ac:dyDescent="0.25">
      <c r="A376" s="26">
        <v>194</v>
      </c>
      <c r="B376" s="15">
        <v>375</v>
      </c>
      <c r="C376" s="284" t="s">
        <v>2212</v>
      </c>
      <c r="D376" s="31" t="s">
        <v>2283</v>
      </c>
      <c r="E376" s="176"/>
      <c r="F376" s="196"/>
      <c r="G376" s="32" t="s">
        <v>2284</v>
      </c>
      <c r="H376" s="33" t="s">
        <v>2285</v>
      </c>
      <c r="I376" s="34" t="s">
        <v>109</v>
      </c>
      <c r="J376" s="16" t="s">
        <v>53</v>
      </c>
      <c r="K376" s="16" t="s">
        <v>151</v>
      </c>
      <c r="L376" s="35" t="s">
        <v>2235</v>
      </c>
      <c r="M376" s="18" t="s">
        <v>215</v>
      </c>
      <c r="N376" s="35" t="s">
        <v>109</v>
      </c>
      <c r="O376" s="35" t="s">
        <v>53</v>
      </c>
      <c r="P376" s="18" t="s">
        <v>2216</v>
      </c>
      <c r="Q376" s="18" t="s">
        <v>2217</v>
      </c>
      <c r="R376" s="18" t="s">
        <v>112</v>
      </c>
      <c r="S376" s="18" t="s">
        <v>53</v>
      </c>
      <c r="T376" s="34" t="s">
        <v>538</v>
      </c>
      <c r="U376" s="15" t="s">
        <v>53</v>
      </c>
      <c r="V376" s="18">
        <v>350.8</v>
      </c>
      <c r="W376" s="18" t="s">
        <v>84</v>
      </c>
      <c r="X376" s="17">
        <f>V376*Sheet1!$B$4*Sheet1!$B$3</f>
        <v>35.9831346</v>
      </c>
      <c r="Y376" s="18" t="s">
        <v>1402</v>
      </c>
      <c r="Z376" s="18" t="s">
        <v>1402</v>
      </c>
      <c r="AA376" s="18" t="s">
        <v>112</v>
      </c>
      <c r="AB376" s="18">
        <v>1</v>
      </c>
      <c r="AC376" s="18" t="s">
        <v>101</v>
      </c>
      <c r="AD376" s="34" t="s">
        <v>2236</v>
      </c>
      <c r="AE376" s="34"/>
      <c r="AF376" s="16" t="str" cm="1">
        <f t="array" ref="AF376">_xlfn.IFS(ISTEXT(#REF!),#REF!,ISTEXT(#REF!),#REF!, TRUE, AG376)</f>
        <v>Sabine Pass LNG LP - Sabine Pass LNG Terminal</v>
      </c>
      <c r="AG376" s="36" t="s">
        <v>2218</v>
      </c>
      <c r="AH376" s="20">
        <v>6</v>
      </c>
      <c r="AI376" s="35" t="s">
        <v>524</v>
      </c>
      <c r="AJ376" s="18" t="s">
        <v>2219</v>
      </c>
      <c r="AK376" s="36" t="s">
        <v>2220</v>
      </c>
      <c r="AL376" s="35" t="s">
        <v>2221</v>
      </c>
      <c r="AM376" s="20" t="s">
        <v>2222</v>
      </c>
      <c r="AN376" s="18">
        <v>-93.880250000000004</v>
      </c>
      <c r="AO376" s="18">
        <v>29.758120000000002</v>
      </c>
      <c r="AP376" s="21" t="s">
        <v>119</v>
      </c>
    </row>
    <row r="377" spans="1:42" s="37" customFormat="1" x14ac:dyDescent="0.25">
      <c r="A377" s="26">
        <v>194</v>
      </c>
      <c r="B377" s="15">
        <v>376</v>
      </c>
      <c r="C377" s="284" t="s">
        <v>2212</v>
      </c>
      <c r="D377" s="31" t="s">
        <v>2286</v>
      </c>
      <c r="E377" s="176"/>
      <c r="F377" s="196"/>
      <c r="G377" s="32" t="s">
        <v>2287</v>
      </c>
      <c r="H377" s="33" t="s">
        <v>2288</v>
      </c>
      <c r="I377" s="34" t="s">
        <v>109</v>
      </c>
      <c r="J377" s="16" t="s">
        <v>53</v>
      </c>
      <c r="K377" s="16" t="s">
        <v>151</v>
      </c>
      <c r="L377" s="35" t="s">
        <v>2235</v>
      </c>
      <c r="M377" s="18" t="s">
        <v>215</v>
      </c>
      <c r="N377" s="35" t="s">
        <v>109</v>
      </c>
      <c r="O377" s="35" t="s">
        <v>53</v>
      </c>
      <c r="P377" s="18" t="s">
        <v>2216</v>
      </c>
      <c r="Q377" s="18" t="s">
        <v>2217</v>
      </c>
      <c r="R377" s="18" t="s">
        <v>112</v>
      </c>
      <c r="S377" s="18" t="s">
        <v>53</v>
      </c>
      <c r="T377" s="34" t="s">
        <v>538</v>
      </c>
      <c r="U377" s="15" t="s">
        <v>53</v>
      </c>
      <c r="V377" s="18">
        <v>326.3</v>
      </c>
      <c r="W377" s="18" t="s">
        <v>84</v>
      </c>
      <c r="X377" s="17">
        <f>V377*Sheet1!$B$4*Sheet1!$B$3</f>
        <v>33.47005935</v>
      </c>
      <c r="Y377" s="18" t="s">
        <v>1402</v>
      </c>
      <c r="Z377" s="18" t="s">
        <v>1402</v>
      </c>
      <c r="AA377" s="18" t="s">
        <v>112</v>
      </c>
      <c r="AB377" s="18">
        <v>1</v>
      </c>
      <c r="AC377" s="18" t="s">
        <v>101</v>
      </c>
      <c r="AD377" s="34" t="s">
        <v>2236</v>
      </c>
      <c r="AE377" s="34"/>
      <c r="AF377" s="16" t="str" cm="1">
        <f t="array" ref="AF377">_xlfn.IFS(ISTEXT(#REF!),#REF!,ISTEXT(#REF!),#REF!, TRUE, AG377)</f>
        <v>Sabine Pass LNG LP - Sabine Pass LNG Terminal</v>
      </c>
      <c r="AG377" s="36" t="s">
        <v>2218</v>
      </c>
      <c r="AH377" s="20">
        <v>6</v>
      </c>
      <c r="AI377" s="35" t="s">
        <v>524</v>
      </c>
      <c r="AJ377" s="18" t="s">
        <v>2219</v>
      </c>
      <c r="AK377" s="36" t="s">
        <v>2220</v>
      </c>
      <c r="AL377" s="35" t="s">
        <v>2221</v>
      </c>
      <c r="AM377" s="20" t="s">
        <v>2222</v>
      </c>
      <c r="AN377" s="18">
        <v>-93.880250000000004</v>
      </c>
      <c r="AO377" s="18">
        <v>29.75825</v>
      </c>
      <c r="AP377" s="21" t="s">
        <v>119</v>
      </c>
    </row>
    <row r="378" spans="1:42" s="37" customFormat="1" x14ac:dyDescent="0.25">
      <c r="A378" s="26">
        <v>194</v>
      </c>
      <c r="B378" s="15">
        <v>377</v>
      </c>
      <c r="C378" s="284" t="s">
        <v>2212</v>
      </c>
      <c r="D378" s="31" t="s">
        <v>2289</v>
      </c>
      <c r="E378" s="176"/>
      <c r="F378" s="196"/>
      <c r="G378" s="32" t="s">
        <v>2290</v>
      </c>
      <c r="H378" s="33" t="s">
        <v>2291</v>
      </c>
      <c r="I378" s="34" t="s">
        <v>109</v>
      </c>
      <c r="J378" s="16" t="s">
        <v>53</v>
      </c>
      <c r="K378" s="16" t="s">
        <v>151</v>
      </c>
      <c r="L378" s="35" t="s">
        <v>2235</v>
      </c>
      <c r="M378" s="18" t="s">
        <v>215</v>
      </c>
      <c r="N378" s="35" t="s">
        <v>109</v>
      </c>
      <c r="O378" s="35" t="s">
        <v>53</v>
      </c>
      <c r="P378" s="18" t="s">
        <v>2216</v>
      </c>
      <c r="Q378" s="18" t="s">
        <v>2217</v>
      </c>
      <c r="R378" s="18" t="s">
        <v>112</v>
      </c>
      <c r="S378" s="18" t="s">
        <v>53</v>
      </c>
      <c r="T378" s="34" t="s">
        <v>538</v>
      </c>
      <c r="U378" s="15" t="s">
        <v>53</v>
      </c>
      <c r="V378" s="18">
        <v>326.3</v>
      </c>
      <c r="W378" s="18" t="s">
        <v>84</v>
      </c>
      <c r="X378" s="17">
        <f>V378*Sheet1!$B$4*Sheet1!$B$3</f>
        <v>33.47005935</v>
      </c>
      <c r="Y378" s="18" t="s">
        <v>1402</v>
      </c>
      <c r="Z378" s="18" t="s">
        <v>1402</v>
      </c>
      <c r="AA378" s="18" t="s">
        <v>112</v>
      </c>
      <c r="AB378" s="18">
        <v>1</v>
      </c>
      <c r="AC378" s="18" t="s">
        <v>101</v>
      </c>
      <c r="AD378" s="34" t="s">
        <v>2236</v>
      </c>
      <c r="AE378" s="34"/>
      <c r="AF378" s="16" t="str" cm="1">
        <f t="array" ref="AF378">_xlfn.IFS(ISTEXT(#REF!),#REF!,ISTEXT(#REF!),#REF!, TRUE, AG378)</f>
        <v>Sabine Pass LNG LP - Sabine Pass LNG Terminal</v>
      </c>
      <c r="AG378" s="36" t="s">
        <v>2218</v>
      </c>
      <c r="AH378" s="20">
        <v>6</v>
      </c>
      <c r="AI378" s="35" t="s">
        <v>524</v>
      </c>
      <c r="AJ378" s="18" t="s">
        <v>2219</v>
      </c>
      <c r="AK378" s="36" t="s">
        <v>2220</v>
      </c>
      <c r="AL378" s="35" t="s">
        <v>2221</v>
      </c>
      <c r="AM378" s="20" t="s">
        <v>2222</v>
      </c>
      <c r="AN378" s="18">
        <v>-93.880250000000004</v>
      </c>
      <c r="AO378" s="18">
        <v>29.758389999999999</v>
      </c>
      <c r="AP378" s="21" t="s">
        <v>119</v>
      </c>
    </row>
    <row r="379" spans="1:42" s="37" customFormat="1" x14ac:dyDescent="0.25">
      <c r="A379" s="26">
        <v>194</v>
      </c>
      <c r="B379" s="15">
        <v>378</v>
      </c>
      <c r="C379" s="284" t="s">
        <v>2212</v>
      </c>
      <c r="D379" s="31" t="s">
        <v>2292</v>
      </c>
      <c r="E379" s="176"/>
      <c r="F379" s="196"/>
      <c r="G379" s="32" t="s">
        <v>2293</v>
      </c>
      <c r="H379" s="33" t="s">
        <v>2294</v>
      </c>
      <c r="I379" s="34" t="s">
        <v>109</v>
      </c>
      <c r="J379" s="16" t="s">
        <v>53</v>
      </c>
      <c r="K379" s="16" t="s">
        <v>151</v>
      </c>
      <c r="L379" s="35" t="s">
        <v>2235</v>
      </c>
      <c r="M379" s="18" t="s">
        <v>215</v>
      </c>
      <c r="N379" s="35" t="s">
        <v>109</v>
      </c>
      <c r="O379" s="35" t="s">
        <v>53</v>
      </c>
      <c r="P379" s="18" t="s">
        <v>2216</v>
      </c>
      <c r="Q379" s="18" t="s">
        <v>2217</v>
      </c>
      <c r="R379" s="18" t="s">
        <v>112</v>
      </c>
      <c r="S379" s="18" t="s">
        <v>53</v>
      </c>
      <c r="T379" s="34" t="s">
        <v>538</v>
      </c>
      <c r="U379" s="15" t="s">
        <v>53</v>
      </c>
      <c r="V379" s="18">
        <v>357.6</v>
      </c>
      <c r="W379" s="18" t="s">
        <v>84</v>
      </c>
      <c r="X379" s="17">
        <f>V379*Sheet1!$B$4*Sheet1!$B$3</f>
        <v>36.680641199999997</v>
      </c>
      <c r="Y379" s="18" t="s">
        <v>1402</v>
      </c>
      <c r="Z379" s="18" t="s">
        <v>1402</v>
      </c>
      <c r="AA379" s="18" t="s">
        <v>112</v>
      </c>
      <c r="AB379" s="18">
        <v>1</v>
      </c>
      <c r="AC379" s="18" t="s">
        <v>101</v>
      </c>
      <c r="AD379" s="34" t="s">
        <v>2236</v>
      </c>
      <c r="AE379" s="34"/>
      <c r="AF379" s="16" t="str" cm="1">
        <f t="array" ref="AF379">_xlfn.IFS(ISTEXT(#REF!),#REF!,ISTEXT(#REF!),#REF!, TRUE, AG379)</f>
        <v>Sabine Pass LNG LP - Sabine Pass LNG Terminal</v>
      </c>
      <c r="AG379" s="36" t="s">
        <v>2218</v>
      </c>
      <c r="AH379" s="20">
        <v>6</v>
      </c>
      <c r="AI379" s="35" t="s">
        <v>524</v>
      </c>
      <c r="AJ379" s="18" t="s">
        <v>2219</v>
      </c>
      <c r="AK379" s="36" t="s">
        <v>2220</v>
      </c>
      <c r="AL379" s="35" t="s">
        <v>2221</v>
      </c>
      <c r="AM379" s="20" t="s">
        <v>2222</v>
      </c>
      <c r="AN379" s="18">
        <v>-93.87894</v>
      </c>
      <c r="AO379" s="18">
        <v>29.755749999999999</v>
      </c>
      <c r="AP379" s="21" t="s">
        <v>119</v>
      </c>
    </row>
    <row r="380" spans="1:42" s="37" customFormat="1" x14ac:dyDescent="0.25">
      <c r="A380" s="26">
        <v>194</v>
      </c>
      <c r="B380" s="15">
        <v>379</v>
      </c>
      <c r="C380" s="284" t="s">
        <v>2212</v>
      </c>
      <c r="D380" s="31" t="s">
        <v>2295</v>
      </c>
      <c r="E380" s="176"/>
      <c r="F380" s="196"/>
      <c r="G380" s="32" t="s">
        <v>2296</v>
      </c>
      <c r="H380" s="33" t="s">
        <v>2297</v>
      </c>
      <c r="I380" s="34" t="s">
        <v>109</v>
      </c>
      <c r="J380" s="16" t="s">
        <v>53</v>
      </c>
      <c r="K380" s="16" t="s">
        <v>151</v>
      </c>
      <c r="L380" s="35" t="s">
        <v>2235</v>
      </c>
      <c r="M380" s="18" t="s">
        <v>215</v>
      </c>
      <c r="N380" s="35" t="s">
        <v>109</v>
      </c>
      <c r="O380" s="35" t="s">
        <v>53</v>
      </c>
      <c r="P380" s="18" t="s">
        <v>2216</v>
      </c>
      <c r="Q380" s="18" t="s">
        <v>2217</v>
      </c>
      <c r="R380" s="18" t="s">
        <v>112</v>
      </c>
      <c r="S380" s="18" t="s">
        <v>53</v>
      </c>
      <c r="T380" s="34" t="s">
        <v>538</v>
      </c>
      <c r="U380" s="15" t="s">
        <v>53</v>
      </c>
      <c r="V380" s="18">
        <v>357.6</v>
      </c>
      <c r="W380" s="18" t="s">
        <v>84</v>
      </c>
      <c r="X380" s="17">
        <f>V380*Sheet1!$B$4*Sheet1!$B$3</f>
        <v>36.680641199999997</v>
      </c>
      <c r="Y380" s="18" t="s">
        <v>1402</v>
      </c>
      <c r="Z380" s="18" t="s">
        <v>1402</v>
      </c>
      <c r="AA380" s="18" t="s">
        <v>112</v>
      </c>
      <c r="AB380" s="18">
        <v>1</v>
      </c>
      <c r="AC380" s="18" t="s">
        <v>101</v>
      </c>
      <c r="AD380" s="34" t="s">
        <v>2236</v>
      </c>
      <c r="AE380" s="34"/>
      <c r="AF380" s="16" t="str" cm="1">
        <f t="array" ref="AF380">_xlfn.IFS(ISTEXT(#REF!),#REF!,ISTEXT(#REF!),#REF!, TRUE, AG380)</f>
        <v>Sabine Pass LNG LP - Sabine Pass LNG Terminal</v>
      </c>
      <c r="AG380" s="36" t="s">
        <v>2218</v>
      </c>
      <c r="AH380" s="20">
        <v>6</v>
      </c>
      <c r="AI380" s="35" t="s">
        <v>524</v>
      </c>
      <c r="AJ380" s="18" t="s">
        <v>2219</v>
      </c>
      <c r="AK380" s="36" t="s">
        <v>2220</v>
      </c>
      <c r="AL380" s="35" t="s">
        <v>2221</v>
      </c>
      <c r="AM380" s="20" t="s">
        <v>2222</v>
      </c>
      <c r="AN380" s="18">
        <v>-93.87894</v>
      </c>
      <c r="AO380" s="18">
        <v>29.75562</v>
      </c>
      <c r="AP380" s="21" t="s">
        <v>119</v>
      </c>
    </row>
    <row r="381" spans="1:42" s="37" customFormat="1" x14ac:dyDescent="0.25">
      <c r="A381" s="26">
        <v>194</v>
      </c>
      <c r="B381" s="15">
        <v>380</v>
      </c>
      <c r="C381" s="284" t="s">
        <v>2212</v>
      </c>
      <c r="D381" s="31" t="s">
        <v>2298</v>
      </c>
      <c r="E381" s="176"/>
      <c r="F381" s="196"/>
      <c r="G381" s="32" t="s">
        <v>2299</v>
      </c>
      <c r="H381" s="33" t="s">
        <v>2300</v>
      </c>
      <c r="I381" s="34" t="s">
        <v>109</v>
      </c>
      <c r="J381" s="16" t="s">
        <v>53</v>
      </c>
      <c r="K381" s="16" t="s">
        <v>151</v>
      </c>
      <c r="L381" s="35" t="s">
        <v>2235</v>
      </c>
      <c r="M381" s="18" t="s">
        <v>215</v>
      </c>
      <c r="N381" s="35" t="s">
        <v>109</v>
      </c>
      <c r="O381" s="35" t="s">
        <v>53</v>
      </c>
      <c r="P381" s="18" t="s">
        <v>2216</v>
      </c>
      <c r="Q381" s="18" t="s">
        <v>2217</v>
      </c>
      <c r="R381" s="18" t="s">
        <v>112</v>
      </c>
      <c r="S381" s="18" t="s">
        <v>53</v>
      </c>
      <c r="T381" s="34" t="s">
        <v>538</v>
      </c>
      <c r="U381" s="15" t="s">
        <v>53</v>
      </c>
      <c r="V381" s="18">
        <v>350.8</v>
      </c>
      <c r="W381" s="18" t="s">
        <v>84</v>
      </c>
      <c r="X381" s="17">
        <f>V381*Sheet1!$B$4*Sheet1!$B$3</f>
        <v>35.9831346</v>
      </c>
      <c r="Y381" s="18" t="s">
        <v>1402</v>
      </c>
      <c r="Z381" s="18" t="s">
        <v>1402</v>
      </c>
      <c r="AA381" s="18" t="s">
        <v>112</v>
      </c>
      <c r="AB381" s="18">
        <v>1</v>
      </c>
      <c r="AC381" s="18" t="s">
        <v>101</v>
      </c>
      <c r="AD381" s="34" t="s">
        <v>2236</v>
      </c>
      <c r="AE381" s="34"/>
      <c r="AF381" s="16" t="str" cm="1">
        <f t="array" ref="AF381">_xlfn.IFS(ISTEXT(#REF!),#REF!,ISTEXT(#REF!),#REF!, TRUE, AG381)</f>
        <v>Sabine Pass LNG LP - Sabine Pass LNG Terminal</v>
      </c>
      <c r="AG381" s="36" t="s">
        <v>2218</v>
      </c>
      <c r="AH381" s="20">
        <v>6</v>
      </c>
      <c r="AI381" s="35" t="s">
        <v>524</v>
      </c>
      <c r="AJ381" s="18" t="s">
        <v>2219</v>
      </c>
      <c r="AK381" s="36" t="s">
        <v>2220</v>
      </c>
      <c r="AL381" s="35" t="s">
        <v>2221</v>
      </c>
      <c r="AM381" s="20" t="s">
        <v>2222</v>
      </c>
      <c r="AN381" s="18">
        <v>-93.87894</v>
      </c>
      <c r="AO381" s="18">
        <v>29.755490000000002</v>
      </c>
      <c r="AP381" s="21" t="s">
        <v>119</v>
      </c>
    </row>
    <row r="382" spans="1:42" s="37" customFormat="1" x14ac:dyDescent="0.25">
      <c r="A382" s="26">
        <v>194</v>
      </c>
      <c r="B382" s="15">
        <v>381</v>
      </c>
      <c r="C382" s="284" t="s">
        <v>2212</v>
      </c>
      <c r="D382" s="31" t="s">
        <v>2301</v>
      </c>
      <c r="E382" s="176"/>
      <c r="F382" s="196"/>
      <c r="G382" s="32" t="s">
        <v>2302</v>
      </c>
      <c r="H382" s="33" t="s">
        <v>2303</v>
      </c>
      <c r="I382" s="34" t="s">
        <v>109</v>
      </c>
      <c r="J382" s="16" t="s">
        <v>53</v>
      </c>
      <c r="K382" s="16" t="s">
        <v>151</v>
      </c>
      <c r="L382" s="35" t="s">
        <v>2235</v>
      </c>
      <c r="M382" s="18" t="s">
        <v>215</v>
      </c>
      <c r="N382" s="35" t="s">
        <v>109</v>
      </c>
      <c r="O382" s="35" t="s">
        <v>53</v>
      </c>
      <c r="P382" s="18" t="s">
        <v>2216</v>
      </c>
      <c r="Q382" s="18" t="s">
        <v>2217</v>
      </c>
      <c r="R382" s="18" t="s">
        <v>112</v>
      </c>
      <c r="S382" s="18" t="s">
        <v>53</v>
      </c>
      <c r="T382" s="34" t="s">
        <v>538</v>
      </c>
      <c r="U382" s="15" t="s">
        <v>53</v>
      </c>
      <c r="V382" s="18">
        <v>350.8</v>
      </c>
      <c r="W382" s="18" t="s">
        <v>84</v>
      </c>
      <c r="X382" s="17">
        <f>V382*Sheet1!$B$4*Sheet1!$B$3</f>
        <v>35.9831346</v>
      </c>
      <c r="Y382" s="18" t="s">
        <v>1402</v>
      </c>
      <c r="Z382" s="18" t="s">
        <v>1402</v>
      </c>
      <c r="AA382" s="18" t="s">
        <v>112</v>
      </c>
      <c r="AB382" s="18">
        <v>1</v>
      </c>
      <c r="AC382" s="18" t="s">
        <v>101</v>
      </c>
      <c r="AD382" s="34" t="s">
        <v>2236</v>
      </c>
      <c r="AE382" s="34"/>
      <c r="AF382" s="16" t="str" cm="1">
        <f t="array" ref="AF382">_xlfn.IFS(ISTEXT(#REF!),#REF!,ISTEXT(#REF!),#REF!, TRUE, AG382)</f>
        <v>Sabine Pass LNG LP - Sabine Pass LNG Terminal</v>
      </c>
      <c r="AG382" s="36" t="s">
        <v>2218</v>
      </c>
      <c r="AH382" s="20">
        <v>6</v>
      </c>
      <c r="AI382" s="35" t="s">
        <v>524</v>
      </c>
      <c r="AJ382" s="18" t="s">
        <v>2219</v>
      </c>
      <c r="AK382" s="36" t="s">
        <v>2220</v>
      </c>
      <c r="AL382" s="35" t="s">
        <v>2221</v>
      </c>
      <c r="AM382" s="20" t="s">
        <v>2222</v>
      </c>
      <c r="AN382" s="18">
        <v>-93.878929999999997</v>
      </c>
      <c r="AO382" s="18">
        <v>29.755369999999999</v>
      </c>
      <c r="AP382" s="21" t="s">
        <v>119</v>
      </c>
    </row>
    <row r="383" spans="1:42" s="37" customFormat="1" x14ac:dyDescent="0.25">
      <c r="A383" s="26">
        <v>194</v>
      </c>
      <c r="B383" s="15">
        <v>382</v>
      </c>
      <c r="C383" s="284" t="s">
        <v>2212</v>
      </c>
      <c r="D383" s="31" t="s">
        <v>2304</v>
      </c>
      <c r="E383" s="176"/>
      <c r="F383" s="196"/>
      <c r="G383" s="32" t="s">
        <v>2305</v>
      </c>
      <c r="H383" s="33" t="s">
        <v>2306</v>
      </c>
      <c r="I383" s="34" t="s">
        <v>109</v>
      </c>
      <c r="J383" s="16" t="s">
        <v>53</v>
      </c>
      <c r="K383" s="16" t="s">
        <v>151</v>
      </c>
      <c r="L383" s="35" t="s">
        <v>2235</v>
      </c>
      <c r="M383" s="18" t="s">
        <v>215</v>
      </c>
      <c r="N383" s="35" t="s">
        <v>109</v>
      </c>
      <c r="O383" s="35" t="s">
        <v>53</v>
      </c>
      <c r="P383" s="18" t="s">
        <v>2216</v>
      </c>
      <c r="Q383" s="18" t="s">
        <v>2217</v>
      </c>
      <c r="R383" s="18" t="s">
        <v>112</v>
      </c>
      <c r="S383" s="18" t="s">
        <v>53</v>
      </c>
      <c r="T383" s="34" t="s">
        <v>538</v>
      </c>
      <c r="U383" s="15" t="s">
        <v>53</v>
      </c>
      <c r="V383" s="18">
        <v>326.3</v>
      </c>
      <c r="W383" s="18" t="s">
        <v>84</v>
      </c>
      <c r="X383" s="17">
        <f>V383*Sheet1!$B$4*Sheet1!$B$3</f>
        <v>33.47005935</v>
      </c>
      <c r="Y383" s="18" t="s">
        <v>1402</v>
      </c>
      <c r="Z383" s="18" t="s">
        <v>1402</v>
      </c>
      <c r="AA383" s="18" t="s">
        <v>112</v>
      </c>
      <c r="AB383" s="18">
        <v>1</v>
      </c>
      <c r="AC383" s="18" t="s">
        <v>101</v>
      </c>
      <c r="AD383" s="34" t="s">
        <v>2236</v>
      </c>
      <c r="AE383" s="34"/>
      <c r="AF383" s="16" t="str" cm="1">
        <f t="array" ref="AF383">_xlfn.IFS(ISTEXT(#REF!),#REF!,ISTEXT(#REF!),#REF!, TRUE, AG383)</f>
        <v>Sabine Pass LNG LP - Sabine Pass LNG Terminal</v>
      </c>
      <c r="AG383" s="36" t="s">
        <v>2218</v>
      </c>
      <c r="AH383" s="20">
        <v>6</v>
      </c>
      <c r="AI383" s="35" t="s">
        <v>524</v>
      </c>
      <c r="AJ383" s="18" t="s">
        <v>2219</v>
      </c>
      <c r="AK383" s="36" t="s">
        <v>2220</v>
      </c>
      <c r="AL383" s="35" t="s">
        <v>2221</v>
      </c>
      <c r="AM383" s="20" t="s">
        <v>2222</v>
      </c>
      <c r="AN383" s="18">
        <v>-93.878929999999997</v>
      </c>
      <c r="AO383" s="18">
        <v>29.755240000000001</v>
      </c>
      <c r="AP383" s="21" t="s">
        <v>119</v>
      </c>
    </row>
    <row r="384" spans="1:42" s="37" customFormat="1" x14ac:dyDescent="0.25">
      <c r="A384" s="26">
        <v>194</v>
      </c>
      <c r="B384" s="15">
        <v>383</v>
      </c>
      <c r="C384" s="284" t="s">
        <v>2212</v>
      </c>
      <c r="D384" s="31" t="s">
        <v>2307</v>
      </c>
      <c r="E384" s="176"/>
      <c r="F384" s="196"/>
      <c r="G384" s="32" t="s">
        <v>2308</v>
      </c>
      <c r="H384" s="33" t="s">
        <v>2309</v>
      </c>
      <c r="I384" s="34" t="s">
        <v>109</v>
      </c>
      <c r="J384" s="16" t="s">
        <v>53</v>
      </c>
      <c r="K384" s="16" t="s">
        <v>151</v>
      </c>
      <c r="L384" s="35" t="s">
        <v>2235</v>
      </c>
      <c r="M384" s="18" t="s">
        <v>215</v>
      </c>
      <c r="N384" s="35" t="s">
        <v>109</v>
      </c>
      <c r="O384" s="35" t="s">
        <v>53</v>
      </c>
      <c r="P384" s="18" t="s">
        <v>2216</v>
      </c>
      <c r="Q384" s="18" t="s">
        <v>2217</v>
      </c>
      <c r="R384" s="18" t="s">
        <v>112</v>
      </c>
      <c r="S384" s="18" t="s">
        <v>53</v>
      </c>
      <c r="T384" s="34" t="s">
        <v>538</v>
      </c>
      <c r="U384" s="15" t="s">
        <v>53</v>
      </c>
      <c r="V384" s="18">
        <v>326.3</v>
      </c>
      <c r="W384" s="18" t="s">
        <v>84</v>
      </c>
      <c r="X384" s="17">
        <f>V384*Sheet1!$B$4*Sheet1!$B$3</f>
        <v>33.47005935</v>
      </c>
      <c r="Y384" s="18" t="s">
        <v>1402</v>
      </c>
      <c r="Z384" s="18" t="s">
        <v>1402</v>
      </c>
      <c r="AA384" s="18" t="s">
        <v>112</v>
      </c>
      <c r="AB384" s="18">
        <v>1</v>
      </c>
      <c r="AC384" s="18" t="s">
        <v>101</v>
      </c>
      <c r="AD384" s="34" t="s">
        <v>2236</v>
      </c>
      <c r="AE384" s="34"/>
      <c r="AF384" s="16" t="str" cm="1">
        <f t="array" ref="AF384">_xlfn.IFS(ISTEXT(#REF!),#REF!,ISTEXT(#REF!),#REF!, TRUE, AG384)</f>
        <v>Sabine Pass LNG LP - Sabine Pass LNG Terminal</v>
      </c>
      <c r="AG384" s="36" t="s">
        <v>2218</v>
      </c>
      <c r="AH384" s="20">
        <v>6</v>
      </c>
      <c r="AI384" s="35" t="s">
        <v>524</v>
      </c>
      <c r="AJ384" s="18" t="s">
        <v>2219</v>
      </c>
      <c r="AK384" s="36" t="s">
        <v>2220</v>
      </c>
      <c r="AL384" s="35" t="s">
        <v>2221</v>
      </c>
      <c r="AM384" s="20" t="s">
        <v>2222</v>
      </c>
      <c r="AN384" s="18">
        <v>-93.878929999999997</v>
      </c>
      <c r="AO384" s="18">
        <v>29.755099999999999</v>
      </c>
      <c r="AP384" s="21" t="s">
        <v>119</v>
      </c>
    </row>
    <row r="385" spans="1:42" s="37" customFormat="1" x14ac:dyDescent="0.25">
      <c r="A385" s="26">
        <v>194</v>
      </c>
      <c r="B385" s="15">
        <v>384</v>
      </c>
      <c r="C385" s="284" t="s">
        <v>2212</v>
      </c>
      <c r="D385" s="31" t="s">
        <v>2310</v>
      </c>
      <c r="E385" s="176"/>
      <c r="F385" s="196"/>
      <c r="G385" s="32" t="s">
        <v>2311</v>
      </c>
      <c r="H385" s="33" t="s">
        <v>2312</v>
      </c>
      <c r="I385" s="34" t="s">
        <v>109</v>
      </c>
      <c r="J385" s="16" t="s">
        <v>53</v>
      </c>
      <c r="K385" s="16" t="s">
        <v>151</v>
      </c>
      <c r="L385" s="35" t="s">
        <v>2235</v>
      </c>
      <c r="M385" s="18" t="s">
        <v>215</v>
      </c>
      <c r="N385" s="35" t="s">
        <v>109</v>
      </c>
      <c r="O385" s="35" t="s">
        <v>53</v>
      </c>
      <c r="P385" s="18" t="s">
        <v>2216</v>
      </c>
      <c r="Q385" s="18" t="s">
        <v>2217</v>
      </c>
      <c r="R385" s="18" t="s">
        <v>112</v>
      </c>
      <c r="S385" s="18" t="s">
        <v>53</v>
      </c>
      <c r="T385" s="34" t="s">
        <v>538</v>
      </c>
      <c r="U385" s="15" t="s">
        <v>53</v>
      </c>
      <c r="V385" s="18">
        <v>357.6</v>
      </c>
      <c r="W385" s="18" t="s">
        <v>84</v>
      </c>
      <c r="X385" s="17">
        <f>V385*Sheet1!$B$4*Sheet1!$B$3</f>
        <v>36.680641199999997</v>
      </c>
      <c r="Y385" s="18" t="s">
        <v>1402</v>
      </c>
      <c r="Z385" s="18" t="s">
        <v>1402</v>
      </c>
      <c r="AA385" s="18" t="s">
        <v>112</v>
      </c>
      <c r="AB385" s="18">
        <v>1</v>
      </c>
      <c r="AC385" s="18" t="s">
        <v>101</v>
      </c>
      <c r="AD385" s="34" t="s">
        <v>2236</v>
      </c>
      <c r="AE385" s="34"/>
      <c r="AF385" s="16" t="str" cm="1">
        <f t="array" ref="AF385">_xlfn.IFS(ISTEXT(#REF!),#REF!,ISTEXT(#REF!),#REF!, TRUE, AG385)</f>
        <v>Sabine Pass LNG LP - Sabine Pass LNG Terminal</v>
      </c>
      <c r="AG385" s="36" t="s">
        <v>2218</v>
      </c>
      <c r="AH385" s="20">
        <v>6</v>
      </c>
      <c r="AI385" s="35" t="s">
        <v>524</v>
      </c>
      <c r="AJ385" s="18" t="s">
        <v>2219</v>
      </c>
      <c r="AK385" s="36" t="s">
        <v>2220</v>
      </c>
      <c r="AL385" s="35" t="s">
        <v>2221</v>
      </c>
      <c r="AM385" s="20" t="s">
        <v>2222</v>
      </c>
      <c r="AN385" s="18">
        <v>-93.878159999999994</v>
      </c>
      <c r="AO385" s="18">
        <v>29.75778</v>
      </c>
      <c r="AP385" s="21" t="s">
        <v>119</v>
      </c>
    </row>
    <row r="386" spans="1:42" s="37" customFormat="1" x14ac:dyDescent="0.25">
      <c r="A386" s="26">
        <v>194</v>
      </c>
      <c r="B386" s="15">
        <v>385</v>
      </c>
      <c r="C386" s="284" t="s">
        <v>2212</v>
      </c>
      <c r="D386" s="31" t="s">
        <v>2313</v>
      </c>
      <c r="E386" s="176"/>
      <c r="F386" s="196"/>
      <c r="G386" s="32" t="s">
        <v>2314</v>
      </c>
      <c r="H386" s="33" t="s">
        <v>2315</v>
      </c>
      <c r="I386" s="34" t="s">
        <v>109</v>
      </c>
      <c r="J386" s="16" t="s">
        <v>53</v>
      </c>
      <c r="K386" s="16" t="s">
        <v>151</v>
      </c>
      <c r="L386" s="35" t="s">
        <v>2235</v>
      </c>
      <c r="M386" s="18" t="s">
        <v>215</v>
      </c>
      <c r="N386" s="35" t="s">
        <v>109</v>
      </c>
      <c r="O386" s="35" t="s">
        <v>53</v>
      </c>
      <c r="P386" s="18" t="s">
        <v>2216</v>
      </c>
      <c r="Q386" s="18" t="s">
        <v>2217</v>
      </c>
      <c r="R386" s="18" t="s">
        <v>112</v>
      </c>
      <c r="S386" s="18" t="s">
        <v>53</v>
      </c>
      <c r="T386" s="34" t="s">
        <v>538</v>
      </c>
      <c r="U386" s="15" t="s">
        <v>53</v>
      </c>
      <c r="V386" s="18">
        <v>357.6</v>
      </c>
      <c r="W386" s="18" t="s">
        <v>84</v>
      </c>
      <c r="X386" s="17">
        <f>V386*Sheet1!$B$4*Sheet1!$B$3</f>
        <v>36.680641199999997</v>
      </c>
      <c r="Y386" s="18" t="s">
        <v>1402</v>
      </c>
      <c r="Z386" s="18" t="s">
        <v>1402</v>
      </c>
      <c r="AA386" s="18" t="s">
        <v>112</v>
      </c>
      <c r="AB386" s="18">
        <v>1</v>
      </c>
      <c r="AC386" s="18" t="s">
        <v>101</v>
      </c>
      <c r="AD386" s="34" t="s">
        <v>2236</v>
      </c>
      <c r="AE386" s="34"/>
      <c r="AF386" s="16" t="str" cm="1">
        <f t="array" ref="AF386">_xlfn.IFS(ISTEXT(#REF!),#REF!,ISTEXT(#REF!),#REF!, TRUE, AG386)</f>
        <v>Sabine Pass LNG LP - Sabine Pass LNG Terminal</v>
      </c>
      <c r="AG386" s="36" t="s">
        <v>2218</v>
      </c>
      <c r="AH386" s="20">
        <v>6</v>
      </c>
      <c r="AI386" s="35" t="s">
        <v>524</v>
      </c>
      <c r="AJ386" s="18" t="s">
        <v>2219</v>
      </c>
      <c r="AK386" s="36" t="s">
        <v>2220</v>
      </c>
      <c r="AL386" s="35" t="s">
        <v>2221</v>
      </c>
      <c r="AM386" s="20" t="s">
        <v>2222</v>
      </c>
      <c r="AN386" s="18">
        <v>-93.878159999999994</v>
      </c>
      <c r="AO386" s="18">
        <v>29.757909999999999</v>
      </c>
      <c r="AP386" s="21" t="s">
        <v>119</v>
      </c>
    </row>
    <row r="387" spans="1:42" s="37" customFormat="1" x14ac:dyDescent="0.25">
      <c r="A387" s="26">
        <v>194</v>
      </c>
      <c r="B387" s="15">
        <v>386</v>
      </c>
      <c r="C387" s="284" t="s">
        <v>2212</v>
      </c>
      <c r="D387" s="31" t="s">
        <v>2316</v>
      </c>
      <c r="E387" s="176"/>
      <c r="F387" s="196"/>
      <c r="G387" s="32" t="s">
        <v>2317</v>
      </c>
      <c r="H387" s="33" t="s">
        <v>2318</v>
      </c>
      <c r="I387" s="34" t="s">
        <v>109</v>
      </c>
      <c r="J387" s="16" t="s">
        <v>53</v>
      </c>
      <c r="K387" s="16" t="s">
        <v>151</v>
      </c>
      <c r="L387" s="35" t="s">
        <v>2235</v>
      </c>
      <c r="M387" s="18" t="s">
        <v>215</v>
      </c>
      <c r="N387" s="35" t="s">
        <v>109</v>
      </c>
      <c r="O387" s="35" t="s">
        <v>53</v>
      </c>
      <c r="P387" s="18" t="s">
        <v>2216</v>
      </c>
      <c r="Q387" s="18" t="s">
        <v>2217</v>
      </c>
      <c r="R387" s="18" t="s">
        <v>112</v>
      </c>
      <c r="S387" s="18" t="s">
        <v>53</v>
      </c>
      <c r="T387" s="34" t="s">
        <v>538</v>
      </c>
      <c r="U387" s="15" t="s">
        <v>53</v>
      </c>
      <c r="V387" s="18">
        <v>350.8</v>
      </c>
      <c r="W387" s="18" t="s">
        <v>84</v>
      </c>
      <c r="X387" s="17">
        <f>V387*Sheet1!$B$4*Sheet1!$B$3</f>
        <v>35.9831346</v>
      </c>
      <c r="Y387" s="18" t="s">
        <v>1402</v>
      </c>
      <c r="Z387" s="18" t="s">
        <v>1402</v>
      </c>
      <c r="AA387" s="18" t="s">
        <v>112</v>
      </c>
      <c r="AB387" s="18">
        <v>1</v>
      </c>
      <c r="AC387" s="18" t="s">
        <v>101</v>
      </c>
      <c r="AD387" s="34" t="s">
        <v>2236</v>
      </c>
      <c r="AE387" s="34"/>
      <c r="AF387" s="16" t="str" cm="1">
        <f t="array" ref="AF387">_xlfn.IFS(ISTEXT(#REF!),#REF!,ISTEXT(#REF!),#REF!, TRUE, AG387)</f>
        <v>Sabine Pass LNG LP - Sabine Pass LNG Terminal</v>
      </c>
      <c r="AG387" s="36" t="s">
        <v>2218</v>
      </c>
      <c r="AH387" s="20">
        <v>6</v>
      </c>
      <c r="AI387" s="35" t="s">
        <v>524</v>
      </c>
      <c r="AJ387" s="18" t="s">
        <v>2219</v>
      </c>
      <c r="AK387" s="36" t="s">
        <v>2220</v>
      </c>
      <c r="AL387" s="35" t="s">
        <v>2221</v>
      </c>
      <c r="AM387" s="20" t="s">
        <v>2222</v>
      </c>
      <c r="AN387" s="18">
        <v>-93.878169999999997</v>
      </c>
      <c r="AO387" s="18">
        <v>29.758030000000002</v>
      </c>
      <c r="AP387" s="21" t="s">
        <v>119</v>
      </c>
    </row>
    <row r="388" spans="1:42" s="37" customFormat="1" x14ac:dyDescent="0.25">
      <c r="A388" s="26">
        <v>194</v>
      </c>
      <c r="B388" s="15">
        <v>387</v>
      </c>
      <c r="C388" s="284" t="s">
        <v>2212</v>
      </c>
      <c r="D388" s="31" t="s">
        <v>2319</v>
      </c>
      <c r="E388" s="176"/>
      <c r="F388" s="196"/>
      <c r="G388" s="32" t="s">
        <v>2320</v>
      </c>
      <c r="H388" s="33" t="s">
        <v>2321</v>
      </c>
      <c r="I388" s="34" t="s">
        <v>109</v>
      </c>
      <c r="J388" s="16" t="s">
        <v>53</v>
      </c>
      <c r="K388" s="16" t="s">
        <v>151</v>
      </c>
      <c r="L388" s="35" t="s">
        <v>2235</v>
      </c>
      <c r="M388" s="18" t="s">
        <v>215</v>
      </c>
      <c r="N388" s="35" t="s">
        <v>109</v>
      </c>
      <c r="O388" s="35" t="s">
        <v>53</v>
      </c>
      <c r="P388" s="18" t="s">
        <v>2216</v>
      </c>
      <c r="Q388" s="18" t="s">
        <v>2217</v>
      </c>
      <c r="R388" s="18" t="s">
        <v>112</v>
      </c>
      <c r="S388" s="18" t="s">
        <v>53</v>
      </c>
      <c r="T388" s="34" t="s">
        <v>538</v>
      </c>
      <c r="U388" s="15" t="s">
        <v>53</v>
      </c>
      <c r="V388" s="18">
        <v>350.8</v>
      </c>
      <c r="W388" s="18" t="s">
        <v>84</v>
      </c>
      <c r="X388" s="17">
        <f>V388*Sheet1!$B$4*Sheet1!$B$3</f>
        <v>35.9831346</v>
      </c>
      <c r="Y388" s="18" t="s">
        <v>1402</v>
      </c>
      <c r="Z388" s="18" t="s">
        <v>1402</v>
      </c>
      <c r="AA388" s="18" t="s">
        <v>112</v>
      </c>
      <c r="AB388" s="18">
        <v>1</v>
      </c>
      <c r="AC388" s="18" t="s">
        <v>101</v>
      </c>
      <c r="AD388" s="34" t="s">
        <v>2236</v>
      </c>
      <c r="AE388" s="34"/>
      <c r="AF388" s="16" t="str" cm="1">
        <f t="array" ref="AF388">_xlfn.IFS(ISTEXT(#REF!),#REF!,ISTEXT(#REF!),#REF!, TRUE, AG388)</f>
        <v>Sabine Pass LNG LP - Sabine Pass LNG Terminal</v>
      </c>
      <c r="AG388" s="36" t="s">
        <v>2218</v>
      </c>
      <c r="AH388" s="20">
        <v>6</v>
      </c>
      <c r="AI388" s="35" t="s">
        <v>524</v>
      </c>
      <c r="AJ388" s="18" t="s">
        <v>2219</v>
      </c>
      <c r="AK388" s="36" t="s">
        <v>2220</v>
      </c>
      <c r="AL388" s="35" t="s">
        <v>2221</v>
      </c>
      <c r="AM388" s="20" t="s">
        <v>2222</v>
      </c>
      <c r="AN388" s="18">
        <v>-93.878169999999997</v>
      </c>
      <c r="AO388" s="18">
        <v>29.75816</v>
      </c>
      <c r="AP388" s="21" t="s">
        <v>119</v>
      </c>
    </row>
    <row r="389" spans="1:42" s="37" customFormat="1" x14ac:dyDescent="0.25">
      <c r="A389" s="26">
        <v>194</v>
      </c>
      <c r="B389" s="15">
        <v>388</v>
      </c>
      <c r="C389" s="284" t="s">
        <v>2212</v>
      </c>
      <c r="D389" s="31" t="s">
        <v>2322</v>
      </c>
      <c r="E389" s="176"/>
      <c r="F389" s="196"/>
      <c r="G389" s="32" t="s">
        <v>2323</v>
      </c>
      <c r="H389" s="33" t="s">
        <v>2324</v>
      </c>
      <c r="I389" s="34" t="s">
        <v>109</v>
      </c>
      <c r="J389" s="16" t="s">
        <v>53</v>
      </c>
      <c r="K389" s="16" t="s">
        <v>151</v>
      </c>
      <c r="L389" s="35" t="s">
        <v>2235</v>
      </c>
      <c r="M389" s="18" t="s">
        <v>215</v>
      </c>
      <c r="N389" s="35" t="s">
        <v>109</v>
      </c>
      <c r="O389" s="35" t="s">
        <v>53</v>
      </c>
      <c r="P389" s="18" t="s">
        <v>2216</v>
      </c>
      <c r="Q389" s="18" t="s">
        <v>2217</v>
      </c>
      <c r="R389" s="18" t="s">
        <v>112</v>
      </c>
      <c r="S389" s="18" t="s">
        <v>53</v>
      </c>
      <c r="T389" s="34" t="s">
        <v>538</v>
      </c>
      <c r="U389" s="15" t="s">
        <v>53</v>
      </c>
      <c r="V389" s="18">
        <v>326.3</v>
      </c>
      <c r="W389" s="18" t="s">
        <v>84</v>
      </c>
      <c r="X389" s="17">
        <f>V389*Sheet1!$B$4*Sheet1!$B$3</f>
        <v>33.47005935</v>
      </c>
      <c r="Y389" s="18" t="s">
        <v>1402</v>
      </c>
      <c r="Z389" s="18" t="s">
        <v>1402</v>
      </c>
      <c r="AA389" s="18" t="s">
        <v>112</v>
      </c>
      <c r="AB389" s="18">
        <v>1</v>
      </c>
      <c r="AC389" s="18" t="s">
        <v>101</v>
      </c>
      <c r="AD389" s="34" t="s">
        <v>2236</v>
      </c>
      <c r="AE389" s="34"/>
      <c r="AF389" s="16" t="str" cm="1">
        <f t="array" ref="AF389">_xlfn.IFS(ISTEXT(#REF!),#REF!,ISTEXT(#REF!),#REF!, TRUE, AG389)</f>
        <v>Sabine Pass LNG LP - Sabine Pass LNG Terminal</v>
      </c>
      <c r="AG389" s="36" t="s">
        <v>2218</v>
      </c>
      <c r="AH389" s="20">
        <v>6</v>
      </c>
      <c r="AI389" s="35" t="s">
        <v>524</v>
      </c>
      <c r="AJ389" s="18" t="s">
        <v>2219</v>
      </c>
      <c r="AK389" s="36" t="s">
        <v>2220</v>
      </c>
      <c r="AL389" s="35" t="s">
        <v>2221</v>
      </c>
      <c r="AM389" s="20" t="s">
        <v>2222</v>
      </c>
      <c r="AN389" s="18">
        <v>-93.878169999999997</v>
      </c>
      <c r="AO389" s="18">
        <v>29.758289999999999</v>
      </c>
      <c r="AP389" s="21" t="s">
        <v>119</v>
      </c>
    </row>
    <row r="390" spans="1:42" s="37" customFormat="1" x14ac:dyDescent="0.25">
      <c r="A390" s="26">
        <v>194</v>
      </c>
      <c r="B390" s="15">
        <v>389</v>
      </c>
      <c r="C390" s="284" t="s">
        <v>2212</v>
      </c>
      <c r="D390" s="31" t="s">
        <v>2325</v>
      </c>
      <c r="E390" s="176"/>
      <c r="F390" s="196"/>
      <c r="G390" s="32" t="s">
        <v>2326</v>
      </c>
      <c r="H390" s="33" t="s">
        <v>2327</v>
      </c>
      <c r="I390" s="34" t="s">
        <v>109</v>
      </c>
      <c r="J390" s="16" t="s">
        <v>53</v>
      </c>
      <c r="K390" s="16" t="s">
        <v>151</v>
      </c>
      <c r="L390" s="35" t="s">
        <v>2235</v>
      </c>
      <c r="M390" s="18" t="s">
        <v>215</v>
      </c>
      <c r="N390" s="35" t="s">
        <v>109</v>
      </c>
      <c r="O390" s="35" t="s">
        <v>53</v>
      </c>
      <c r="P390" s="18" t="s">
        <v>2216</v>
      </c>
      <c r="Q390" s="18" t="s">
        <v>2217</v>
      </c>
      <c r="R390" s="18" t="s">
        <v>112</v>
      </c>
      <c r="S390" s="18" t="s">
        <v>53</v>
      </c>
      <c r="T390" s="34" t="s">
        <v>538</v>
      </c>
      <c r="U390" s="15" t="s">
        <v>53</v>
      </c>
      <c r="V390" s="18">
        <v>326.3</v>
      </c>
      <c r="W390" s="18" t="s">
        <v>84</v>
      </c>
      <c r="X390" s="17">
        <f>V390*Sheet1!$B$4*Sheet1!$B$3</f>
        <v>33.47005935</v>
      </c>
      <c r="Y390" s="18" t="s">
        <v>1402</v>
      </c>
      <c r="Z390" s="18" t="s">
        <v>1402</v>
      </c>
      <c r="AA390" s="18" t="s">
        <v>112</v>
      </c>
      <c r="AB390" s="18">
        <v>1</v>
      </c>
      <c r="AC390" s="18" t="s">
        <v>101</v>
      </c>
      <c r="AD390" s="34" t="s">
        <v>2236</v>
      </c>
      <c r="AE390" s="34"/>
      <c r="AF390" s="16" t="str" cm="1">
        <f t="array" ref="AF390">_xlfn.IFS(ISTEXT(#REF!),#REF!,ISTEXT(#REF!),#REF!, TRUE, AG390)</f>
        <v>Sabine Pass LNG LP - Sabine Pass LNG Terminal</v>
      </c>
      <c r="AG390" s="36" t="s">
        <v>2218</v>
      </c>
      <c r="AH390" s="20">
        <v>6</v>
      </c>
      <c r="AI390" s="35" t="s">
        <v>524</v>
      </c>
      <c r="AJ390" s="18" t="s">
        <v>2219</v>
      </c>
      <c r="AK390" s="36" t="s">
        <v>2220</v>
      </c>
      <c r="AL390" s="35" t="s">
        <v>2221</v>
      </c>
      <c r="AM390" s="20" t="s">
        <v>2222</v>
      </c>
      <c r="AN390" s="18">
        <v>-93.87818</v>
      </c>
      <c r="AO390" s="18">
        <v>29.758430000000001</v>
      </c>
      <c r="AP390" s="21" t="s">
        <v>119</v>
      </c>
    </row>
    <row r="391" spans="1:42" s="37" customFormat="1" x14ac:dyDescent="0.25">
      <c r="A391" s="26">
        <v>194</v>
      </c>
      <c r="B391" s="15">
        <v>390</v>
      </c>
      <c r="C391" s="284" t="s">
        <v>2212</v>
      </c>
      <c r="D391" s="31" t="s">
        <v>2328</v>
      </c>
      <c r="E391" s="176"/>
      <c r="F391" s="196"/>
      <c r="G391" s="32" t="s">
        <v>2329</v>
      </c>
      <c r="H391" s="33" t="s">
        <v>2330</v>
      </c>
      <c r="I391" s="34" t="s">
        <v>109</v>
      </c>
      <c r="J391" s="16" t="s">
        <v>53</v>
      </c>
      <c r="K391" s="16" t="s">
        <v>151</v>
      </c>
      <c r="L391" s="35" t="s">
        <v>2235</v>
      </c>
      <c r="M391" s="18" t="s">
        <v>215</v>
      </c>
      <c r="N391" s="35" t="s">
        <v>109</v>
      </c>
      <c r="O391" s="35" t="s">
        <v>53</v>
      </c>
      <c r="P391" s="18" t="s">
        <v>2216</v>
      </c>
      <c r="Q391" s="18" t="s">
        <v>2217</v>
      </c>
      <c r="R391" s="18" t="s">
        <v>112</v>
      </c>
      <c r="S391" s="18" t="s">
        <v>53</v>
      </c>
      <c r="T391" s="34" t="s">
        <v>538</v>
      </c>
      <c r="U391" s="15" t="s">
        <v>53</v>
      </c>
      <c r="V391" s="18">
        <v>357.6</v>
      </c>
      <c r="W391" s="18" t="s">
        <v>84</v>
      </c>
      <c r="X391" s="17">
        <f>V391*Sheet1!$B$4*Sheet1!$B$3</f>
        <v>36.680641199999997</v>
      </c>
      <c r="Y391" s="18" t="s">
        <v>1402</v>
      </c>
      <c r="Z391" s="18" t="s">
        <v>1402</v>
      </c>
      <c r="AA391" s="18" t="s">
        <v>112</v>
      </c>
      <c r="AB391" s="18">
        <v>1</v>
      </c>
      <c r="AC391" s="18" t="s">
        <v>101</v>
      </c>
      <c r="AD391" s="34" t="s">
        <v>2236</v>
      </c>
      <c r="AE391" s="34"/>
      <c r="AF391" s="16" t="str" cm="1">
        <f t="array" ref="AF391">_xlfn.IFS(ISTEXT(#REF!),#REF!,ISTEXT(#REF!),#REF!, TRUE, AG391)</f>
        <v>Sabine Pass LNG LP - Sabine Pass LNG Terminal</v>
      </c>
      <c r="AG391" s="36" t="s">
        <v>2218</v>
      </c>
      <c r="AH391" s="20">
        <v>6</v>
      </c>
      <c r="AI391" s="35" t="s">
        <v>524</v>
      </c>
      <c r="AJ391" s="18" t="s">
        <v>2219</v>
      </c>
      <c r="AK391" s="36" t="s">
        <v>2220</v>
      </c>
      <c r="AL391" s="35" t="s">
        <v>2221</v>
      </c>
      <c r="AM391" s="20" t="s">
        <v>2222</v>
      </c>
      <c r="AN391" s="18">
        <v>-93.876859999999994</v>
      </c>
      <c r="AO391" s="18">
        <v>29.755790000000001</v>
      </c>
      <c r="AP391" s="21" t="s">
        <v>119</v>
      </c>
    </row>
    <row r="392" spans="1:42" s="37" customFormat="1" x14ac:dyDescent="0.25">
      <c r="A392" s="26">
        <v>194</v>
      </c>
      <c r="B392" s="15">
        <v>391</v>
      </c>
      <c r="C392" s="284" t="s">
        <v>2212</v>
      </c>
      <c r="D392" s="31" t="s">
        <v>2331</v>
      </c>
      <c r="E392" s="176"/>
      <c r="F392" s="196"/>
      <c r="G392" s="32" t="s">
        <v>2332</v>
      </c>
      <c r="H392" s="33" t="s">
        <v>2333</v>
      </c>
      <c r="I392" s="34" t="s">
        <v>109</v>
      </c>
      <c r="J392" s="16" t="s">
        <v>53</v>
      </c>
      <c r="K392" s="16" t="s">
        <v>151</v>
      </c>
      <c r="L392" s="35" t="s">
        <v>2235</v>
      </c>
      <c r="M392" s="18" t="s">
        <v>215</v>
      </c>
      <c r="N392" s="35" t="s">
        <v>109</v>
      </c>
      <c r="O392" s="35" t="s">
        <v>53</v>
      </c>
      <c r="P392" s="18" t="s">
        <v>2216</v>
      </c>
      <c r="Q392" s="18" t="s">
        <v>2217</v>
      </c>
      <c r="R392" s="18" t="s">
        <v>112</v>
      </c>
      <c r="S392" s="18" t="s">
        <v>53</v>
      </c>
      <c r="T392" s="34" t="s">
        <v>538</v>
      </c>
      <c r="U392" s="15" t="s">
        <v>53</v>
      </c>
      <c r="V392" s="18">
        <v>357.6</v>
      </c>
      <c r="W392" s="18" t="s">
        <v>84</v>
      </c>
      <c r="X392" s="17">
        <f>V392*Sheet1!$B$4*Sheet1!$B$3</f>
        <v>36.680641199999997</v>
      </c>
      <c r="Y392" s="18" t="s">
        <v>1402</v>
      </c>
      <c r="Z392" s="18" t="s">
        <v>1402</v>
      </c>
      <c r="AA392" s="18" t="s">
        <v>112</v>
      </c>
      <c r="AB392" s="18">
        <v>1</v>
      </c>
      <c r="AC392" s="18" t="s">
        <v>101</v>
      </c>
      <c r="AD392" s="34" t="s">
        <v>2236</v>
      </c>
      <c r="AE392" s="34"/>
      <c r="AF392" s="16" t="str" cm="1">
        <f t="array" ref="AF392">_xlfn.IFS(ISTEXT(#REF!),#REF!,ISTEXT(#REF!),#REF!, TRUE, AG392)</f>
        <v>Sabine Pass LNG LP - Sabine Pass LNG Terminal</v>
      </c>
      <c r="AG392" s="36" t="s">
        <v>2218</v>
      </c>
      <c r="AH392" s="20">
        <v>6</v>
      </c>
      <c r="AI392" s="35" t="s">
        <v>524</v>
      </c>
      <c r="AJ392" s="18" t="s">
        <v>2219</v>
      </c>
      <c r="AK392" s="36" t="s">
        <v>2220</v>
      </c>
      <c r="AL392" s="35" t="s">
        <v>2221</v>
      </c>
      <c r="AM392" s="20" t="s">
        <v>2222</v>
      </c>
      <c r="AN392" s="18">
        <v>-93.876859999999994</v>
      </c>
      <c r="AO392" s="18">
        <v>29.755659999999999</v>
      </c>
      <c r="AP392" s="21" t="s">
        <v>119</v>
      </c>
    </row>
    <row r="393" spans="1:42" s="37" customFormat="1" x14ac:dyDescent="0.25">
      <c r="A393" s="26">
        <v>194</v>
      </c>
      <c r="B393" s="15">
        <v>392</v>
      </c>
      <c r="C393" s="284" t="s">
        <v>2212</v>
      </c>
      <c r="D393" s="31" t="s">
        <v>2334</v>
      </c>
      <c r="E393" s="176"/>
      <c r="F393" s="196"/>
      <c r="G393" s="32" t="s">
        <v>2335</v>
      </c>
      <c r="H393" s="33" t="s">
        <v>2336</v>
      </c>
      <c r="I393" s="34" t="s">
        <v>109</v>
      </c>
      <c r="J393" s="16" t="s">
        <v>53</v>
      </c>
      <c r="K393" s="16" t="s">
        <v>151</v>
      </c>
      <c r="L393" s="35" t="s">
        <v>2235</v>
      </c>
      <c r="M393" s="18" t="s">
        <v>215</v>
      </c>
      <c r="N393" s="35" t="s">
        <v>109</v>
      </c>
      <c r="O393" s="35" t="s">
        <v>53</v>
      </c>
      <c r="P393" s="18" t="s">
        <v>2216</v>
      </c>
      <c r="Q393" s="18" t="s">
        <v>2217</v>
      </c>
      <c r="R393" s="18" t="s">
        <v>112</v>
      </c>
      <c r="S393" s="18" t="s">
        <v>53</v>
      </c>
      <c r="T393" s="34" t="s">
        <v>538</v>
      </c>
      <c r="U393" s="15" t="s">
        <v>53</v>
      </c>
      <c r="V393" s="18">
        <v>350.8</v>
      </c>
      <c r="W393" s="18" t="s">
        <v>84</v>
      </c>
      <c r="X393" s="17">
        <f>V393*Sheet1!$B$4*Sheet1!$B$3</f>
        <v>35.9831346</v>
      </c>
      <c r="Y393" s="18" t="s">
        <v>1402</v>
      </c>
      <c r="Z393" s="18" t="s">
        <v>1402</v>
      </c>
      <c r="AA393" s="18" t="s">
        <v>112</v>
      </c>
      <c r="AB393" s="18">
        <v>1</v>
      </c>
      <c r="AC393" s="18" t="s">
        <v>101</v>
      </c>
      <c r="AD393" s="34" t="s">
        <v>2236</v>
      </c>
      <c r="AE393" s="34"/>
      <c r="AF393" s="16" t="str" cm="1">
        <f t="array" ref="AF393">_xlfn.IFS(ISTEXT(#REF!),#REF!,ISTEXT(#REF!),#REF!, TRUE, AG393)</f>
        <v>Sabine Pass LNG LP - Sabine Pass LNG Terminal</v>
      </c>
      <c r="AG393" s="36" t="s">
        <v>2218</v>
      </c>
      <c r="AH393" s="20">
        <v>6</v>
      </c>
      <c r="AI393" s="35" t="s">
        <v>524</v>
      </c>
      <c r="AJ393" s="18" t="s">
        <v>2219</v>
      </c>
      <c r="AK393" s="36" t="s">
        <v>2220</v>
      </c>
      <c r="AL393" s="35" t="s">
        <v>2221</v>
      </c>
      <c r="AM393" s="20" t="s">
        <v>2222</v>
      </c>
      <c r="AN393" s="18">
        <v>-93.876859999999994</v>
      </c>
      <c r="AO393" s="18">
        <v>29.75553</v>
      </c>
      <c r="AP393" s="21" t="s">
        <v>119</v>
      </c>
    </row>
    <row r="394" spans="1:42" s="37" customFormat="1" x14ac:dyDescent="0.25">
      <c r="A394" s="26">
        <v>194</v>
      </c>
      <c r="B394" s="15">
        <v>393</v>
      </c>
      <c r="C394" s="284" t="s">
        <v>2212</v>
      </c>
      <c r="D394" s="31" t="s">
        <v>2337</v>
      </c>
      <c r="E394" s="176"/>
      <c r="F394" s="196"/>
      <c r="G394" s="32" t="s">
        <v>2338</v>
      </c>
      <c r="H394" s="33" t="s">
        <v>2339</v>
      </c>
      <c r="I394" s="34" t="s">
        <v>109</v>
      </c>
      <c r="J394" s="16" t="s">
        <v>53</v>
      </c>
      <c r="K394" s="16" t="s">
        <v>151</v>
      </c>
      <c r="L394" s="35" t="s">
        <v>2235</v>
      </c>
      <c r="M394" s="18" t="s">
        <v>215</v>
      </c>
      <c r="N394" s="35" t="s">
        <v>109</v>
      </c>
      <c r="O394" s="35" t="s">
        <v>53</v>
      </c>
      <c r="P394" s="18" t="s">
        <v>2216</v>
      </c>
      <c r="Q394" s="18" t="s">
        <v>2217</v>
      </c>
      <c r="R394" s="18" t="s">
        <v>112</v>
      </c>
      <c r="S394" s="18" t="s">
        <v>53</v>
      </c>
      <c r="T394" s="34" t="s">
        <v>538</v>
      </c>
      <c r="U394" s="15" t="s">
        <v>53</v>
      </c>
      <c r="V394" s="18">
        <v>350.8</v>
      </c>
      <c r="W394" s="18" t="s">
        <v>84</v>
      </c>
      <c r="X394" s="17">
        <f>V394*Sheet1!$B$4*Sheet1!$B$3</f>
        <v>35.9831346</v>
      </c>
      <c r="Y394" s="18" t="s">
        <v>1402</v>
      </c>
      <c r="Z394" s="18" t="s">
        <v>1402</v>
      </c>
      <c r="AA394" s="18" t="s">
        <v>112</v>
      </c>
      <c r="AB394" s="18">
        <v>1</v>
      </c>
      <c r="AC394" s="18" t="s">
        <v>101</v>
      </c>
      <c r="AD394" s="34" t="s">
        <v>2236</v>
      </c>
      <c r="AE394" s="34"/>
      <c r="AF394" s="16" t="str" cm="1">
        <f t="array" ref="AF394">_xlfn.IFS(ISTEXT(#REF!),#REF!,ISTEXT(#REF!),#REF!, TRUE, AG394)</f>
        <v>Sabine Pass LNG LP - Sabine Pass LNG Terminal</v>
      </c>
      <c r="AG394" s="36" t="s">
        <v>2218</v>
      </c>
      <c r="AH394" s="20">
        <v>6</v>
      </c>
      <c r="AI394" s="35" t="s">
        <v>524</v>
      </c>
      <c r="AJ394" s="18" t="s">
        <v>2219</v>
      </c>
      <c r="AK394" s="36" t="s">
        <v>2220</v>
      </c>
      <c r="AL394" s="35" t="s">
        <v>2221</v>
      </c>
      <c r="AM394" s="20" t="s">
        <v>2222</v>
      </c>
      <c r="AN394" s="18">
        <v>-93.876850000000005</v>
      </c>
      <c r="AO394" s="18">
        <v>29.755400000000002</v>
      </c>
      <c r="AP394" s="21" t="s">
        <v>119</v>
      </c>
    </row>
    <row r="395" spans="1:42" s="37" customFormat="1" x14ac:dyDescent="0.25">
      <c r="A395" s="26">
        <v>194</v>
      </c>
      <c r="B395" s="15">
        <v>394</v>
      </c>
      <c r="C395" s="284" t="s">
        <v>2212</v>
      </c>
      <c r="D395" s="31" t="s">
        <v>2340</v>
      </c>
      <c r="E395" s="176"/>
      <c r="F395" s="196"/>
      <c r="G395" s="32" t="s">
        <v>2341</v>
      </c>
      <c r="H395" s="33" t="s">
        <v>2342</v>
      </c>
      <c r="I395" s="34" t="s">
        <v>109</v>
      </c>
      <c r="J395" s="16" t="s">
        <v>53</v>
      </c>
      <c r="K395" s="16" t="s">
        <v>151</v>
      </c>
      <c r="L395" s="35" t="s">
        <v>2235</v>
      </c>
      <c r="M395" s="18" t="s">
        <v>215</v>
      </c>
      <c r="N395" s="35" t="s">
        <v>109</v>
      </c>
      <c r="O395" s="35" t="s">
        <v>53</v>
      </c>
      <c r="P395" s="18" t="s">
        <v>2216</v>
      </c>
      <c r="Q395" s="18" t="s">
        <v>2217</v>
      </c>
      <c r="R395" s="18" t="s">
        <v>112</v>
      </c>
      <c r="S395" s="18" t="s">
        <v>53</v>
      </c>
      <c r="T395" s="34" t="s">
        <v>538</v>
      </c>
      <c r="U395" s="15" t="s">
        <v>53</v>
      </c>
      <c r="V395" s="18">
        <v>326.3</v>
      </c>
      <c r="W395" s="18" t="s">
        <v>84</v>
      </c>
      <c r="X395" s="17">
        <f>V395*Sheet1!$B$4*Sheet1!$B$3</f>
        <v>33.47005935</v>
      </c>
      <c r="Y395" s="18" t="s">
        <v>1402</v>
      </c>
      <c r="Z395" s="18" t="s">
        <v>1402</v>
      </c>
      <c r="AA395" s="18" t="s">
        <v>112</v>
      </c>
      <c r="AB395" s="18">
        <v>1</v>
      </c>
      <c r="AC395" s="18" t="s">
        <v>101</v>
      </c>
      <c r="AD395" s="34" t="s">
        <v>2236</v>
      </c>
      <c r="AE395" s="34"/>
      <c r="AF395" s="16" t="str" cm="1">
        <f t="array" ref="AF395">_xlfn.IFS(ISTEXT(#REF!),#REF!,ISTEXT(#REF!),#REF!, TRUE, AG395)</f>
        <v>Sabine Pass LNG LP - Sabine Pass LNG Terminal</v>
      </c>
      <c r="AG395" s="36" t="s">
        <v>2218</v>
      </c>
      <c r="AH395" s="20">
        <v>6</v>
      </c>
      <c r="AI395" s="35" t="s">
        <v>524</v>
      </c>
      <c r="AJ395" s="18" t="s">
        <v>2219</v>
      </c>
      <c r="AK395" s="36" t="s">
        <v>2220</v>
      </c>
      <c r="AL395" s="35" t="s">
        <v>2221</v>
      </c>
      <c r="AM395" s="20" t="s">
        <v>2222</v>
      </c>
      <c r="AN395" s="18">
        <v>-93.876850000000005</v>
      </c>
      <c r="AO395" s="18">
        <v>29.755279999999999</v>
      </c>
      <c r="AP395" s="21" t="s">
        <v>119</v>
      </c>
    </row>
    <row r="396" spans="1:42" x14ac:dyDescent="0.25">
      <c r="A396" s="26">
        <v>194</v>
      </c>
      <c r="B396" s="15">
        <v>395</v>
      </c>
      <c r="C396" s="284" t="s">
        <v>2212</v>
      </c>
      <c r="D396" s="31" t="s">
        <v>2343</v>
      </c>
      <c r="E396" s="176"/>
      <c r="F396" s="196"/>
      <c r="G396" s="32" t="s">
        <v>2344</v>
      </c>
      <c r="H396" s="33" t="s">
        <v>2345</v>
      </c>
      <c r="I396" s="34" t="s">
        <v>109</v>
      </c>
      <c r="J396" s="16" t="s">
        <v>53</v>
      </c>
      <c r="K396" s="16" t="s">
        <v>151</v>
      </c>
      <c r="L396" s="35" t="s">
        <v>2235</v>
      </c>
      <c r="M396" s="18" t="s">
        <v>215</v>
      </c>
      <c r="N396" s="35" t="s">
        <v>109</v>
      </c>
      <c r="O396" s="35" t="s">
        <v>53</v>
      </c>
      <c r="P396" s="18" t="s">
        <v>2216</v>
      </c>
      <c r="Q396" s="18" t="s">
        <v>2217</v>
      </c>
      <c r="R396" s="18" t="s">
        <v>112</v>
      </c>
      <c r="S396" s="18" t="s">
        <v>53</v>
      </c>
      <c r="T396" s="34" t="s">
        <v>538</v>
      </c>
      <c r="U396" s="15" t="s">
        <v>53</v>
      </c>
      <c r="V396" s="18">
        <v>326.3</v>
      </c>
      <c r="W396" s="18" t="s">
        <v>84</v>
      </c>
      <c r="X396" s="17">
        <f>V396*Sheet1!$B$4*Sheet1!$B$3</f>
        <v>33.47005935</v>
      </c>
      <c r="Y396" s="18" t="s">
        <v>1402</v>
      </c>
      <c r="Z396" s="18" t="s">
        <v>1402</v>
      </c>
      <c r="AA396" s="18" t="s">
        <v>112</v>
      </c>
      <c r="AB396" s="18">
        <v>1</v>
      </c>
      <c r="AC396" s="18" t="s">
        <v>101</v>
      </c>
      <c r="AD396" s="34" t="s">
        <v>2236</v>
      </c>
      <c r="AE396" s="34"/>
      <c r="AF396" s="16" t="str" cm="1">
        <f t="array" ref="AF396">_xlfn.IFS(ISTEXT(#REF!),#REF!,ISTEXT(#REF!),#REF!, TRUE, AG396)</f>
        <v>Sabine Pass LNG LP - Sabine Pass LNG Terminal</v>
      </c>
      <c r="AG396" s="36" t="s">
        <v>2218</v>
      </c>
      <c r="AH396" s="20">
        <v>6</v>
      </c>
      <c r="AI396" s="35" t="s">
        <v>524</v>
      </c>
      <c r="AJ396" s="18" t="s">
        <v>2219</v>
      </c>
      <c r="AK396" s="36" t="s">
        <v>2220</v>
      </c>
      <c r="AL396" s="35" t="s">
        <v>2221</v>
      </c>
      <c r="AM396" s="20" t="s">
        <v>2222</v>
      </c>
      <c r="AN396" s="18">
        <v>-93.876840000000001</v>
      </c>
      <c r="AO396" s="18">
        <v>29.755140000000001</v>
      </c>
      <c r="AP396" s="21" t="s">
        <v>119</v>
      </c>
    </row>
    <row r="397" spans="1:42" x14ac:dyDescent="0.25">
      <c r="A397" s="26">
        <v>194</v>
      </c>
      <c r="B397" s="15">
        <v>396</v>
      </c>
      <c r="C397" s="284" t="s">
        <v>2212</v>
      </c>
      <c r="D397" s="31" t="s">
        <v>2346</v>
      </c>
      <c r="E397" s="176"/>
      <c r="F397" s="196"/>
      <c r="G397" s="32" t="s">
        <v>2347</v>
      </c>
      <c r="H397" s="33" t="s">
        <v>2348</v>
      </c>
      <c r="I397" s="34" t="s">
        <v>109</v>
      </c>
      <c r="J397" s="16" t="s">
        <v>53</v>
      </c>
      <c r="K397" s="16" t="s">
        <v>151</v>
      </c>
      <c r="L397" s="35" t="s">
        <v>2235</v>
      </c>
      <c r="M397" s="18" t="s">
        <v>215</v>
      </c>
      <c r="N397" s="35" t="s">
        <v>109</v>
      </c>
      <c r="O397" s="35" t="s">
        <v>53</v>
      </c>
      <c r="P397" s="18" t="s">
        <v>2216</v>
      </c>
      <c r="Q397" s="18" t="s">
        <v>2217</v>
      </c>
      <c r="R397" s="18" t="s">
        <v>112</v>
      </c>
      <c r="S397" s="18" t="s">
        <v>100</v>
      </c>
      <c r="T397" s="34" t="s">
        <v>538</v>
      </c>
      <c r="U397" s="15" t="s">
        <v>53</v>
      </c>
      <c r="V397" s="18">
        <v>286.3</v>
      </c>
      <c r="W397" s="18" t="s">
        <v>84</v>
      </c>
      <c r="X397" s="17">
        <f>V397*Sheet1!$B$4*Sheet1!$B$3</f>
        <v>29.367079349999997</v>
      </c>
      <c r="Y397" s="18" t="s">
        <v>1402</v>
      </c>
      <c r="Z397" s="18" t="s">
        <v>1402</v>
      </c>
      <c r="AA397" s="18" t="s">
        <v>112</v>
      </c>
      <c r="AB397" s="18">
        <v>1</v>
      </c>
      <c r="AC397" s="18" t="s">
        <v>101</v>
      </c>
      <c r="AD397" s="34" t="s">
        <v>2236</v>
      </c>
      <c r="AE397" s="34"/>
      <c r="AF397" s="16" t="str" cm="1">
        <f t="array" ref="AF397">_xlfn.IFS(ISTEXT(#REF!),#REF!,ISTEXT(#REF!),#REF!, TRUE, AG397)</f>
        <v>Sabine Pass LNG LP - Sabine Pass LNG Terminal</v>
      </c>
      <c r="AG397" s="36" t="s">
        <v>2218</v>
      </c>
      <c r="AH397" s="20">
        <v>6</v>
      </c>
      <c r="AI397" s="35" t="s">
        <v>524</v>
      </c>
      <c r="AJ397" s="18" t="s">
        <v>2219</v>
      </c>
      <c r="AK397" s="36" t="s">
        <v>2220</v>
      </c>
      <c r="AL397" s="35" t="s">
        <v>2221</v>
      </c>
      <c r="AM397" s="20" t="s">
        <v>2222</v>
      </c>
      <c r="AN397" s="18">
        <v>-93.870260000000002</v>
      </c>
      <c r="AO397" s="18">
        <v>29.749089999999999</v>
      </c>
      <c r="AP397" s="21" t="s">
        <v>119</v>
      </c>
    </row>
    <row r="398" spans="1:42" x14ac:dyDescent="0.25">
      <c r="A398" s="26">
        <v>194</v>
      </c>
      <c r="B398" s="15">
        <v>397</v>
      </c>
      <c r="C398" s="284" t="s">
        <v>2212</v>
      </c>
      <c r="D398" s="31" t="s">
        <v>2349</v>
      </c>
      <c r="E398" s="176"/>
      <c r="F398" s="196"/>
      <c r="G398" s="32" t="s">
        <v>2350</v>
      </c>
      <c r="H398" s="33" t="s">
        <v>2351</v>
      </c>
      <c r="I398" s="34" t="s">
        <v>109</v>
      </c>
      <c r="J398" s="16" t="s">
        <v>53</v>
      </c>
      <c r="K398" s="16" t="s">
        <v>151</v>
      </c>
      <c r="L398" s="35" t="s">
        <v>2235</v>
      </c>
      <c r="M398" s="18" t="s">
        <v>215</v>
      </c>
      <c r="N398" s="35" t="s">
        <v>109</v>
      </c>
      <c r="O398" s="35" t="s">
        <v>53</v>
      </c>
      <c r="P398" s="18" t="s">
        <v>2216</v>
      </c>
      <c r="Q398" s="18" t="s">
        <v>2217</v>
      </c>
      <c r="R398" s="18" t="s">
        <v>112</v>
      </c>
      <c r="S398" s="18" t="s">
        <v>100</v>
      </c>
      <c r="T398" s="34" t="s">
        <v>538</v>
      </c>
      <c r="U398" s="15" t="s">
        <v>53</v>
      </c>
      <c r="V398" s="18">
        <v>286.3</v>
      </c>
      <c r="W398" s="18" t="s">
        <v>84</v>
      </c>
      <c r="X398" s="17">
        <f>V398*Sheet1!$B$4*Sheet1!$B$3</f>
        <v>29.367079349999997</v>
      </c>
      <c r="Y398" s="18" t="s">
        <v>1402</v>
      </c>
      <c r="Z398" s="18" t="s">
        <v>1402</v>
      </c>
      <c r="AA398" s="18" t="s">
        <v>112</v>
      </c>
      <c r="AB398" s="18">
        <v>1</v>
      </c>
      <c r="AC398" s="18" t="s">
        <v>101</v>
      </c>
      <c r="AD398" s="34" t="s">
        <v>2236</v>
      </c>
      <c r="AE398" s="34"/>
      <c r="AF398" s="16" t="str" cm="1">
        <f t="array" ref="AF398">_xlfn.IFS(ISTEXT(#REF!),#REF!,ISTEXT(#REF!),#REF!, TRUE, AG398)</f>
        <v>Sabine Pass LNG LP - Sabine Pass LNG Terminal</v>
      </c>
      <c r="AG398" s="36" t="s">
        <v>2218</v>
      </c>
      <c r="AH398" s="20">
        <v>6</v>
      </c>
      <c r="AI398" s="35" t="s">
        <v>524</v>
      </c>
      <c r="AJ398" s="18" t="s">
        <v>2219</v>
      </c>
      <c r="AK398" s="36" t="s">
        <v>2220</v>
      </c>
      <c r="AL398" s="35" t="s">
        <v>2221</v>
      </c>
      <c r="AM398" s="20" t="s">
        <v>2222</v>
      </c>
      <c r="AN398" s="18">
        <v>-93.870260000000002</v>
      </c>
      <c r="AO398" s="18">
        <v>29.748760000000001</v>
      </c>
      <c r="AP398" s="21" t="s">
        <v>119</v>
      </c>
    </row>
    <row r="399" spans="1:42" x14ac:dyDescent="0.25">
      <c r="A399" s="15">
        <v>195</v>
      </c>
      <c r="B399" s="15">
        <v>398</v>
      </c>
      <c r="C399" s="23" t="s">
        <v>2352</v>
      </c>
      <c r="D399" s="15" t="s">
        <v>2353</v>
      </c>
      <c r="E399" s="187">
        <v>50865</v>
      </c>
      <c r="F399" s="180">
        <v>1</v>
      </c>
      <c r="G399" s="16" t="s">
        <v>2354</v>
      </c>
      <c r="H399" s="15" t="s">
        <v>2355</v>
      </c>
      <c r="I399" s="16" t="s">
        <v>2356</v>
      </c>
      <c r="J399" s="16" t="s">
        <v>53</v>
      </c>
      <c r="K399" s="16" t="s">
        <v>81</v>
      </c>
      <c r="L399" s="15" t="s">
        <v>2357</v>
      </c>
      <c r="M399" s="16" t="s">
        <v>2358</v>
      </c>
      <c r="N399" s="15" t="s">
        <v>109</v>
      </c>
      <c r="O399" s="15" t="s">
        <v>53</v>
      </c>
      <c r="P399" s="15" t="s">
        <v>110</v>
      </c>
      <c r="Q399" s="15" t="s">
        <v>487</v>
      </c>
      <c r="R399" s="15" t="s">
        <v>59</v>
      </c>
      <c r="S399" s="26" t="s">
        <v>100</v>
      </c>
      <c r="T399" s="16" t="s">
        <v>130</v>
      </c>
      <c r="U399" s="15" t="s">
        <v>53</v>
      </c>
      <c r="V399" s="15">
        <v>43.2</v>
      </c>
      <c r="W399" s="15" t="s">
        <v>185</v>
      </c>
      <c r="X399" s="17">
        <f>V399</f>
        <v>43.2</v>
      </c>
      <c r="Y399" s="18">
        <v>33</v>
      </c>
      <c r="Z399" s="18" t="s">
        <v>185</v>
      </c>
      <c r="AA399" s="19"/>
      <c r="AB399" s="15">
        <v>1</v>
      </c>
      <c r="AC399" s="15" t="s">
        <v>63</v>
      </c>
      <c r="AD399" s="16" t="s">
        <v>59</v>
      </c>
      <c r="AE399" s="16"/>
      <c r="AF399" s="16" t="str" cm="1">
        <f t="array" ref="AF399">_xlfn.IFS(ISTEXT(#REF!),#REF!,ISTEXT(#REF!),#REF!, TRUE, AG399)</f>
        <v>SALINAS RIVER COGENERATION COM</v>
      </c>
      <c r="AG399" s="16" t="s">
        <v>2359</v>
      </c>
      <c r="AH399" s="20">
        <v>9</v>
      </c>
      <c r="AI399" s="15" t="s">
        <v>67</v>
      </c>
      <c r="AJ399" s="18" t="s">
        <v>2360</v>
      </c>
      <c r="AK399" s="16" t="s">
        <v>2361</v>
      </c>
      <c r="AL399" s="15" t="s">
        <v>2362</v>
      </c>
      <c r="AM399" s="20" t="s">
        <v>2363</v>
      </c>
      <c r="AN399" s="18">
        <v>-120.859469121</v>
      </c>
      <c r="AO399" s="18">
        <v>35.953059541199998</v>
      </c>
      <c r="AP399" s="21" t="s">
        <v>139</v>
      </c>
    </row>
    <row r="400" spans="1:42" x14ac:dyDescent="0.25">
      <c r="A400" s="15">
        <v>197</v>
      </c>
      <c r="B400" s="15">
        <v>399</v>
      </c>
      <c r="C400" s="23" t="s">
        <v>2364</v>
      </c>
      <c r="D400" s="15" t="s">
        <v>2365</v>
      </c>
      <c r="E400" s="187">
        <v>50300</v>
      </c>
      <c r="F400" s="180" t="s">
        <v>2366</v>
      </c>
      <c r="G400" s="16" t="s">
        <v>2367</v>
      </c>
      <c r="H400" s="15" t="s">
        <v>2368</v>
      </c>
      <c r="I400" s="16" t="s">
        <v>2369</v>
      </c>
      <c r="J400" s="16" t="s">
        <v>53</v>
      </c>
      <c r="K400" s="16" t="s">
        <v>81</v>
      </c>
      <c r="L400" s="15">
        <v>20100201</v>
      </c>
      <c r="M400" s="16" t="s">
        <v>215</v>
      </c>
      <c r="N400" s="15" t="s">
        <v>109</v>
      </c>
      <c r="O400" s="15" t="s">
        <v>53</v>
      </c>
      <c r="P400" s="15" t="s">
        <v>110</v>
      </c>
      <c r="Q400" s="15" t="s">
        <v>240</v>
      </c>
      <c r="R400" s="15" t="s">
        <v>59</v>
      </c>
      <c r="S400" s="15"/>
      <c r="T400" s="16" t="s">
        <v>353</v>
      </c>
      <c r="U400" s="15" t="s">
        <v>53</v>
      </c>
      <c r="V400" s="15">
        <v>409.9</v>
      </c>
      <c r="W400" s="15" t="s">
        <v>84</v>
      </c>
      <c r="X400" s="17">
        <f>V400*Sheet1!$B$4*Sheet1!$B$3</f>
        <v>42.045287549999998</v>
      </c>
      <c r="Y400" s="18"/>
      <c r="Z400" s="18"/>
      <c r="AA400" s="19"/>
      <c r="AB400" s="15">
        <v>1</v>
      </c>
      <c r="AC400" s="15" t="s">
        <v>112</v>
      </c>
      <c r="AD400" s="16" t="s">
        <v>59</v>
      </c>
      <c r="AE400" s="16"/>
      <c r="AF400" s="16" t="str" cm="1">
        <f t="array" ref="AF400">_xlfn.IFS(ISTEXT(#REF!),#REF!,ISTEXT(#REF!),#REF!, TRUE, AG400)</f>
        <v>POMONA POWER GENERATION LLC</v>
      </c>
      <c r="AG400" s="16" t="s">
        <v>2370</v>
      </c>
      <c r="AH400" s="20">
        <v>9</v>
      </c>
      <c r="AI400" s="15" t="s">
        <v>67</v>
      </c>
      <c r="AJ400" s="18" t="s">
        <v>792</v>
      </c>
      <c r="AK400" s="16" t="s">
        <v>2371</v>
      </c>
      <c r="AL400" s="15" t="s">
        <v>2372</v>
      </c>
      <c r="AM400" s="20" t="s">
        <v>2373</v>
      </c>
      <c r="AN400" s="18">
        <v>-117.77400091600001</v>
      </c>
      <c r="AO400" s="18">
        <v>34.0591115247</v>
      </c>
      <c r="AP400" s="21" t="s">
        <v>119</v>
      </c>
    </row>
    <row r="401" spans="1:42" x14ac:dyDescent="0.25">
      <c r="A401" s="15">
        <v>199</v>
      </c>
      <c r="B401" s="15">
        <v>400</v>
      </c>
      <c r="C401" s="23">
        <v>2096311</v>
      </c>
      <c r="D401" s="15" t="s">
        <v>2374</v>
      </c>
      <c r="E401" s="187">
        <v>50864</v>
      </c>
      <c r="F401" s="190" t="s">
        <v>455</v>
      </c>
      <c r="G401" s="16" t="s">
        <v>50</v>
      </c>
      <c r="H401" s="15" t="s">
        <v>2375</v>
      </c>
      <c r="I401" s="16" t="s">
        <v>50</v>
      </c>
      <c r="J401" s="16" t="s">
        <v>53</v>
      </c>
      <c r="K401" s="16" t="s">
        <v>81</v>
      </c>
      <c r="L401" s="15">
        <v>20100201</v>
      </c>
      <c r="M401" s="16" t="s">
        <v>215</v>
      </c>
      <c r="N401" s="15" t="s">
        <v>109</v>
      </c>
      <c r="O401" s="15" t="s">
        <v>53</v>
      </c>
      <c r="P401" s="15" t="s">
        <v>110</v>
      </c>
      <c r="Q401" s="15" t="s">
        <v>487</v>
      </c>
      <c r="R401" s="15" t="s">
        <v>59</v>
      </c>
      <c r="S401" s="26" t="s">
        <v>100</v>
      </c>
      <c r="T401" s="16" t="s">
        <v>603</v>
      </c>
      <c r="U401" s="15" t="s">
        <v>53</v>
      </c>
      <c r="V401" s="15">
        <v>42.5</v>
      </c>
      <c r="W401" s="15" t="s">
        <v>185</v>
      </c>
      <c r="X401" s="17">
        <f>V401</f>
        <v>42.5</v>
      </c>
      <c r="Y401" s="18">
        <v>30</v>
      </c>
      <c r="Z401" s="18" t="s">
        <v>185</v>
      </c>
      <c r="AA401" s="19"/>
      <c r="AB401" s="15">
        <v>1</v>
      </c>
      <c r="AC401" s="15" t="s">
        <v>63</v>
      </c>
      <c r="AD401" s="16" t="s">
        <v>59</v>
      </c>
      <c r="AE401" s="16"/>
      <c r="AF401" s="16" t="str" cm="1">
        <f t="array" ref="AF401">_xlfn.IFS(ISTEXT(#REF!),#REF!,ISTEXT(#REF!),#REF!, TRUE, AG401)</f>
        <v>SARGENT CANYON COGENERATION C</v>
      </c>
      <c r="AG401" s="16" t="s">
        <v>2376</v>
      </c>
      <c r="AH401" s="20">
        <v>9</v>
      </c>
      <c r="AI401" s="15" t="s">
        <v>67</v>
      </c>
      <c r="AJ401" s="18" t="s">
        <v>2360</v>
      </c>
      <c r="AK401" s="16" t="s">
        <v>2361</v>
      </c>
      <c r="AL401" s="15" t="s">
        <v>2362</v>
      </c>
      <c r="AM401" s="20" t="s">
        <v>2363</v>
      </c>
      <c r="AN401" s="18">
        <v>-120.84050852199999</v>
      </c>
      <c r="AO401" s="18">
        <v>35.9358223658</v>
      </c>
      <c r="AP401" s="21" t="s">
        <v>139</v>
      </c>
    </row>
    <row r="402" spans="1:42" x14ac:dyDescent="0.25">
      <c r="A402" s="15">
        <v>200</v>
      </c>
      <c r="B402" s="15">
        <v>401</v>
      </c>
      <c r="C402" s="23" t="s">
        <v>2377</v>
      </c>
      <c r="D402" s="15" t="s">
        <v>120</v>
      </c>
      <c r="E402" s="187"/>
      <c r="F402" s="180"/>
      <c r="G402" s="16" t="s">
        <v>2378</v>
      </c>
      <c r="H402" s="15" t="s">
        <v>120</v>
      </c>
      <c r="I402" s="16" t="s">
        <v>2378</v>
      </c>
      <c r="J402" s="16" t="s">
        <v>53</v>
      </c>
      <c r="K402" s="16" t="s">
        <v>227</v>
      </c>
      <c r="L402" s="15">
        <v>20200203</v>
      </c>
      <c r="M402" s="16" t="s">
        <v>369</v>
      </c>
      <c r="N402" s="15" t="s">
        <v>109</v>
      </c>
      <c r="O402" s="15" t="s">
        <v>53</v>
      </c>
      <c r="P402" s="15" t="s">
        <v>59</v>
      </c>
      <c r="Q402" s="15" t="s">
        <v>59</v>
      </c>
      <c r="R402" s="15" t="s">
        <v>205</v>
      </c>
      <c r="S402" s="15"/>
      <c r="T402" s="16" t="s">
        <v>59</v>
      </c>
      <c r="U402" s="15"/>
      <c r="V402" s="15">
        <v>798</v>
      </c>
      <c r="W402" s="15" t="s">
        <v>84</v>
      </c>
      <c r="X402" s="17">
        <f>V402*Sheet1!$B$4*Sheet1!$B$3</f>
        <v>81.854450999999997</v>
      </c>
      <c r="Y402" s="18"/>
      <c r="Z402" s="18"/>
      <c r="AA402" s="19"/>
      <c r="AB402" s="15">
        <v>1</v>
      </c>
      <c r="AC402" s="15" t="s">
        <v>112</v>
      </c>
      <c r="AD402" s="16" t="s">
        <v>59</v>
      </c>
      <c r="AE402" s="16"/>
      <c r="AF402" s="16" t="str" cm="1">
        <f t="array" ref="AF402">_xlfn.IFS(ISTEXT(#REF!),#REF!,ISTEXT(#REF!),#REF!, TRUE, AG402)</f>
        <v>Sasol Chemicals (USA) LLC - Lake Charles Chemical Complex</v>
      </c>
      <c r="AG402" s="16" t="s">
        <v>2379</v>
      </c>
      <c r="AH402" s="20" t="s">
        <v>523</v>
      </c>
      <c r="AI402" s="15" t="s">
        <v>524</v>
      </c>
      <c r="AJ402" s="18" t="s">
        <v>2380</v>
      </c>
      <c r="AK402" s="16" t="s">
        <v>2381</v>
      </c>
      <c r="AL402" s="15" t="s">
        <v>2382</v>
      </c>
      <c r="AM402" s="20" t="s">
        <v>2383</v>
      </c>
      <c r="AN402" s="18">
        <v>-93.277360000000002</v>
      </c>
      <c r="AO402" s="18">
        <v>30.249169999999999</v>
      </c>
      <c r="AP402" s="21" t="s">
        <v>119</v>
      </c>
    </row>
    <row r="403" spans="1:42" x14ac:dyDescent="0.25">
      <c r="A403" s="15">
        <v>200</v>
      </c>
      <c r="B403" s="15">
        <v>402</v>
      </c>
      <c r="C403" s="23" t="s">
        <v>2377</v>
      </c>
      <c r="D403" s="15" t="s">
        <v>529</v>
      </c>
      <c r="E403" s="187"/>
      <c r="F403" s="180"/>
      <c r="G403" s="16" t="s">
        <v>2378</v>
      </c>
      <c r="H403" s="15" t="s">
        <v>529</v>
      </c>
      <c r="I403" s="16" t="s">
        <v>2378</v>
      </c>
      <c r="J403" s="16" t="s">
        <v>53</v>
      </c>
      <c r="K403" s="16" t="s">
        <v>227</v>
      </c>
      <c r="L403" s="15">
        <v>20200203</v>
      </c>
      <c r="M403" s="16" t="s">
        <v>369</v>
      </c>
      <c r="N403" s="15" t="s">
        <v>109</v>
      </c>
      <c r="O403" s="15" t="s">
        <v>53</v>
      </c>
      <c r="P403" s="15" t="s">
        <v>59</v>
      </c>
      <c r="Q403" s="15" t="s">
        <v>59</v>
      </c>
      <c r="R403" s="15" t="s">
        <v>205</v>
      </c>
      <c r="S403" s="15"/>
      <c r="T403" s="16" t="s">
        <v>59</v>
      </c>
      <c r="U403" s="15"/>
      <c r="V403" s="15">
        <v>798</v>
      </c>
      <c r="W403" s="15" t="s">
        <v>84</v>
      </c>
      <c r="X403" s="17">
        <f>V403*Sheet1!$B$4*Sheet1!$B$3</f>
        <v>81.854450999999997</v>
      </c>
      <c r="Y403" s="18"/>
      <c r="Z403" s="18"/>
      <c r="AA403" s="19"/>
      <c r="AB403" s="15">
        <v>1</v>
      </c>
      <c r="AC403" s="15" t="s">
        <v>112</v>
      </c>
      <c r="AD403" s="16" t="s">
        <v>59</v>
      </c>
      <c r="AE403" s="16"/>
      <c r="AF403" s="16" t="str" cm="1">
        <f t="array" ref="AF403">_xlfn.IFS(ISTEXT(#REF!),#REF!,ISTEXT(#REF!),#REF!, TRUE, AG403)</f>
        <v>Sasol Chemicals (USA) LLC - Lake Charles Chemical Complex</v>
      </c>
      <c r="AG403" s="16" t="s">
        <v>2379</v>
      </c>
      <c r="AH403" s="20" t="s">
        <v>523</v>
      </c>
      <c r="AI403" s="15" t="s">
        <v>524</v>
      </c>
      <c r="AJ403" s="18" t="s">
        <v>2380</v>
      </c>
      <c r="AK403" s="16" t="s">
        <v>2381</v>
      </c>
      <c r="AL403" s="15" t="s">
        <v>2382</v>
      </c>
      <c r="AM403" s="20" t="s">
        <v>2383</v>
      </c>
      <c r="AN403" s="18">
        <v>-93.276150000000001</v>
      </c>
      <c r="AO403" s="18">
        <v>30.25121</v>
      </c>
      <c r="AP403" s="21" t="s">
        <v>119</v>
      </c>
    </row>
    <row r="404" spans="1:42" x14ac:dyDescent="0.25">
      <c r="A404" s="15">
        <v>202</v>
      </c>
      <c r="B404" s="15">
        <v>403</v>
      </c>
      <c r="C404" s="23">
        <v>6719611</v>
      </c>
      <c r="D404" s="15" t="s">
        <v>120</v>
      </c>
      <c r="E404" s="187">
        <v>2411</v>
      </c>
      <c r="F404" s="180"/>
      <c r="G404" s="16" t="s">
        <v>2384</v>
      </c>
      <c r="H404" s="15" t="s">
        <v>120</v>
      </c>
      <c r="I404" s="16" t="s">
        <v>2384</v>
      </c>
      <c r="J404" s="16" t="s">
        <v>53</v>
      </c>
      <c r="K404" s="16" t="s">
        <v>81</v>
      </c>
      <c r="L404" s="15">
        <v>20100201</v>
      </c>
      <c r="M404" s="16" t="s">
        <v>215</v>
      </c>
      <c r="N404" s="15" t="s">
        <v>109</v>
      </c>
      <c r="O404" s="15" t="s">
        <v>53</v>
      </c>
      <c r="P404" s="15" t="s">
        <v>110</v>
      </c>
      <c r="Q404" s="15" t="s">
        <v>2385</v>
      </c>
      <c r="R404" s="15" t="s">
        <v>205</v>
      </c>
      <c r="S404" s="26" t="s">
        <v>100</v>
      </c>
      <c r="T404" s="16" t="s">
        <v>2386</v>
      </c>
      <c r="U404" s="15" t="s">
        <v>100</v>
      </c>
      <c r="V404" s="15">
        <v>345</v>
      </c>
      <c r="W404" s="15" t="s">
        <v>185</v>
      </c>
      <c r="X404" s="17">
        <f>V404</f>
        <v>345</v>
      </c>
      <c r="Y404" s="18"/>
      <c r="Z404" s="18"/>
      <c r="AA404" s="19"/>
      <c r="AB404" s="15">
        <v>1</v>
      </c>
      <c r="AC404" s="15" t="s">
        <v>101</v>
      </c>
      <c r="AD404" s="16" t="s">
        <v>59</v>
      </c>
      <c r="AE404" s="16"/>
      <c r="AF404" s="16" t="str" cm="1">
        <f t="array" ref="AF404">_xlfn.IFS(ISTEXT(#REF!),#REF!,ISTEXT(#REF!),#REF!, TRUE, AG404)</f>
        <v>Sewaren Generating Station</v>
      </c>
      <c r="AG404" s="16" t="s">
        <v>2387</v>
      </c>
      <c r="AH404" s="20" t="s">
        <v>440</v>
      </c>
      <c r="AI404" s="15" t="s">
        <v>1975</v>
      </c>
      <c r="AJ404" s="18" t="s">
        <v>1664</v>
      </c>
      <c r="AK404" s="16" t="s">
        <v>2388</v>
      </c>
      <c r="AL404" s="15" t="s">
        <v>2389</v>
      </c>
      <c r="AM404" s="20" t="s">
        <v>2390</v>
      </c>
      <c r="AN404" s="18">
        <v>-74.247230000000002</v>
      </c>
      <c r="AO404" s="18">
        <v>40.556440000000002</v>
      </c>
      <c r="AP404" s="21" t="s">
        <v>139</v>
      </c>
    </row>
    <row r="405" spans="1:42" x14ac:dyDescent="0.25">
      <c r="A405" s="15">
        <v>205</v>
      </c>
      <c r="B405" s="15">
        <v>404</v>
      </c>
      <c r="C405" s="23" t="s">
        <v>2391</v>
      </c>
      <c r="D405" s="15" t="s">
        <v>2392</v>
      </c>
      <c r="E405" s="187"/>
      <c r="F405" s="180"/>
      <c r="G405" s="16" t="s">
        <v>2393</v>
      </c>
      <c r="H405" s="15" t="s">
        <v>2394</v>
      </c>
      <c r="I405" s="16" t="s">
        <v>2395</v>
      </c>
      <c r="J405" s="16" t="s">
        <v>53</v>
      </c>
      <c r="K405" s="16" t="s">
        <v>227</v>
      </c>
      <c r="L405" s="15">
        <v>20200203</v>
      </c>
      <c r="M405" s="16" t="s">
        <v>369</v>
      </c>
      <c r="N405" s="15" t="s">
        <v>109</v>
      </c>
      <c r="O405" s="15" t="s">
        <v>53</v>
      </c>
      <c r="P405" s="15" t="s">
        <v>59</v>
      </c>
      <c r="Q405" s="15" t="s">
        <v>59</v>
      </c>
      <c r="R405" s="15" t="s">
        <v>59</v>
      </c>
      <c r="S405" s="15"/>
      <c r="T405" s="16" t="s">
        <v>59</v>
      </c>
      <c r="U405" s="15"/>
      <c r="V405" s="15">
        <v>380</v>
      </c>
      <c r="W405" s="15" t="s">
        <v>84</v>
      </c>
      <c r="X405" s="17">
        <f>V405*Sheet1!$B$4*Sheet1!$B$3</f>
        <v>38.97831</v>
      </c>
      <c r="Y405" s="18"/>
      <c r="Z405" s="18"/>
      <c r="AA405" s="19"/>
      <c r="AB405" s="15">
        <v>1</v>
      </c>
      <c r="AC405" s="15" t="s">
        <v>112</v>
      </c>
      <c r="AD405" s="16" t="s">
        <v>59</v>
      </c>
      <c r="AE405" s="16"/>
      <c r="AF405" s="16" t="str" cm="1">
        <f t="array" ref="AF405">_xlfn.IFS(ISTEXT(#REF!),#REF!,ISTEXT(#REF!),#REF!, TRUE, AG405)</f>
        <v>Shute Creek Treating Facility</v>
      </c>
      <c r="AG405" s="16" t="s">
        <v>2396</v>
      </c>
      <c r="AH405" s="20">
        <v>8</v>
      </c>
      <c r="AI405" s="15" t="s">
        <v>340</v>
      </c>
      <c r="AJ405" s="18" t="s">
        <v>698</v>
      </c>
      <c r="AK405" s="16" t="s">
        <v>2397</v>
      </c>
      <c r="AL405" s="15" t="s">
        <v>2398</v>
      </c>
      <c r="AM405" s="20" t="s">
        <v>2399</v>
      </c>
      <c r="AN405" s="18">
        <v>-110.091899431</v>
      </c>
      <c r="AO405" s="18">
        <v>41.881696830400003</v>
      </c>
      <c r="AP405" s="21" t="s">
        <v>119</v>
      </c>
    </row>
    <row r="406" spans="1:42" x14ac:dyDescent="0.25">
      <c r="A406" s="15">
        <v>205</v>
      </c>
      <c r="B406" s="15">
        <v>405</v>
      </c>
      <c r="C406" s="23" t="s">
        <v>2391</v>
      </c>
      <c r="D406" s="15" t="s">
        <v>2400</v>
      </c>
      <c r="E406" s="187"/>
      <c r="F406" s="180"/>
      <c r="G406" s="16" t="s">
        <v>2401</v>
      </c>
      <c r="H406" s="15" t="s">
        <v>2402</v>
      </c>
      <c r="I406" s="16" t="s">
        <v>2403</v>
      </c>
      <c r="J406" s="16" t="s">
        <v>53</v>
      </c>
      <c r="K406" s="16" t="s">
        <v>227</v>
      </c>
      <c r="L406" s="15">
        <v>20200203</v>
      </c>
      <c r="M406" s="16" t="s">
        <v>369</v>
      </c>
      <c r="N406" s="15" t="s">
        <v>109</v>
      </c>
      <c r="O406" s="15" t="s">
        <v>53</v>
      </c>
      <c r="P406" s="15" t="s">
        <v>59</v>
      </c>
      <c r="Q406" s="15" t="s">
        <v>59</v>
      </c>
      <c r="R406" s="15" t="s">
        <v>59</v>
      </c>
      <c r="S406" s="15"/>
      <c r="T406" s="16" t="s">
        <v>59</v>
      </c>
      <c r="U406" s="15"/>
      <c r="V406" s="15">
        <v>380</v>
      </c>
      <c r="W406" s="15" t="s">
        <v>84</v>
      </c>
      <c r="X406" s="17">
        <f>V406*Sheet1!$B$4*Sheet1!$B$3</f>
        <v>38.97831</v>
      </c>
      <c r="Y406" s="18"/>
      <c r="Z406" s="18"/>
      <c r="AA406" s="19"/>
      <c r="AB406" s="15">
        <v>1</v>
      </c>
      <c r="AC406" s="15" t="s">
        <v>112</v>
      </c>
      <c r="AD406" s="16" t="s">
        <v>59</v>
      </c>
      <c r="AE406" s="16"/>
      <c r="AF406" s="16" t="str" cm="1">
        <f t="array" ref="AF406">_xlfn.IFS(ISTEXT(#REF!),#REF!,ISTEXT(#REF!),#REF!, TRUE, AG406)</f>
        <v>Shute Creek Treating Facility</v>
      </c>
      <c r="AG406" s="16" t="s">
        <v>2396</v>
      </c>
      <c r="AH406" s="20">
        <v>8</v>
      </c>
      <c r="AI406" s="15" t="s">
        <v>340</v>
      </c>
      <c r="AJ406" s="18" t="s">
        <v>698</v>
      </c>
      <c r="AK406" s="16" t="s">
        <v>2397</v>
      </c>
      <c r="AL406" s="15" t="s">
        <v>2398</v>
      </c>
      <c r="AM406" s="20" t="s">
        <v>2399</v>
      </c>
      <c r="AN406" s="18">
        <v>-110.091234243</v>
      </c>
      <c r="AO406" s="18">
        <v>41.881712806199999</v>
      </c>
      <c r="AP406" s="21" t="s">
        <v>119</v>
      </c>
    </row>
    <row r="407" spans="1:42" x14ac:dyDescent="0.25">
      <c r="A407" s="15">
        <v>205</v>
      </c>
      <c r="B407" s="15">
        <v>406</v>
      </c>
      <c r="C407" s="23" t="s">
        <v>2391</v>
      </c>
      <c r="D407" s="15" t="s">
        <v>2404</v>
      </c>
      <c r="E407" s="187"/>
      <c r="F407" s="180"/>
      <c r="G407" s="16" t="s">
        <v>2405</v>
      </c>
      <c r="H407" s="15" t="s">
        <v>2406</v>
      </c>
      <c r="I407" s="16" t="s">
        <v>2407</v>
      </c>
      <c r="J407" s="16" t="s">
        <v>53</v>
      </c>
      <c r="K407" s="16" t="s">
        <v>227</v>
      </c>
      <c r="L407" s="15">
        <v>20200203</v>
      </c>
      <c r="M407" s="16" t="s">
        <v>369</v>
      </c>
      <c r="N407" s="15" t="s">
        <v>109</v>
      </c>
      <c r="O407" s="15" t="s">
        <v>53</v>
      </c>
      <c r="P407" s="15" t="s">
        <v>59</v>
      </c>
      <c r="Q407" s="15" t="s">
        <v>59</v>
      </c>
      <c r="R407" s="15" t="s">
        <v>59</v>
      </c>
      <c r="S407" s="15"/>
      <c r="T407" s="16" t="s">
        <v>59</v>
      </c>
      <c r="U407" s="15"/>
      <c r="V407" s="15">
        <v>380</v>
      </c>
      <c r="W407" s="15" t="s">
        <v>84</v>
      </c>
      <c r="X407" s="17">
        <f>V407*Sheet1!$B$4*Sheet1!$B$3</f>
        <v>38.97831</v>
      </c>
      <c r="Y407" s="18"/>
      <c r="Z407" s="18"/>
      <c r="AA407" s="19"/>
      <c r="AB407" s="15">
        <v>1</v>
      </c>
      <c r="AC407" s="15" t="s">
        <v>112</v>
      </c>
      <c r="AD407" s="16" t="s">
        <v>59</v>
      </c>
      <c r="AE407" s="16"/>
      <c r="AF407" s="16" t="str" cm="1">
        <f t="array" ref="AF407">_xlfn.IFS(ISTEXT(#REF!),#REF!,ISTEXT(#REF!),#REF!, TRUE, AG407)</f>
        <v>Shute Creek Treating Facility</v>
      </c>
      <c r="AG407" s="16" t="s">
        <v>2396</v>
      </c>
      <c r="AH407" s="20">
        <v>8</v>
      </c>
      <c r="AI407" s="15" t="s">
        <v>340</v>
      </c>
      <c r="AJ407" s="18" t="s">
        <v>698</v>
      </c>
      <c r="AK407" s="16" t="s">
        <v>2397</v>
      </c>
      <c r="AL407" s="15" t="s">
        <v>2398</v>
      </c>
      <c r="AM407" s="20" t="s">
        <v>2399</v>
      </c>
      <c r="AN407" s="18">
        <v>-110.090590513</v>
      </c>
      <c r="AO407" s="18">
        <v>41.881696830400003</v>
      </c>
      <c r="AP407" s="21" t="s">
        <v>119</v>
      </c>
    </row>
    <row r="408" spans="1:42" x14ac:dyDescent="0.25">
      <c r="A408" s="15">
        <v>205</v>
      </c>
      <c r="B408" s="15">
        <v>407</v>
      </c>
      <c r="C408" s="23" t="s">
        <v>2391</v>
      </c>
      <c r="D408" s="15" t="s">
        <v>2408</v>
      </c>
      <c r="E408" s="187"/>
      <c r="F408" s="180"/>
      <c r="G408" s="16" t="s">
        <v>2409</v>
      </c>
      <c r="H408" s="15" t="s">
        <v>2410</v>
      </c>
      <c r="I408" s="16" t="s">
        <v>2411</v>
      </c>
      <c r="J408" s="16" t="s">
        <v>100</v>
      </c>
      <c r="K408" s="16" t="s">
        <v>227</v>
      </c>
      <c r="L408" s="15">
        <v>20200201</v>
      </c>
      <c r="M408" s="16" t="s">
        <v>108</v>
      </c>
      <c r="N408" s="15" t="s">
        <v>109</v>
      </c>
      <c r="O408" s="15" t="s">
        <v>53</v>
      </c>
      <c r="P408" s="15" t="s">
        <v>59</v>
      </c>
      <c r="Q408" s="15" t="s">
        <v>59</v>
      </c>
      <c r="R408" s="15" t="s">
        <v>59</v>
      </c>
      <c r="S408" s="15"/>
      <c r="T408" s="16" t="s">
        <v>59</v>
      </c>
      <c r="U408" s="15"/>
      <c r="V408" s="15">
        <v>3100</v>
      </c>
      <c r="W408" s="15" t="s">
        <v>62</v>
      </c>
      <c r="X408" s="17">
        <f>V408*0.0007457</f>
        <v>2.3116699999999999</v>
      </c>
      <c r="Y408" s="18"/>
      <c r="Z408" s="18"/>
      <c r="AA408" s="19"/>
      <c r="AB408" s="15">
        <v>1</v>
      </c>
      <c r="AC408" s="15" t="s">
        <v>112</v>
      </c>
      <c r="AD408" s="16" t="s">
        <v>59</v>
      </c>
      <c r="AE408" s="16"/>
      <c r="AF408" s="16" t="str" cm="1">
        <f t="array" ref="AF408">_xlfn.IFS(ISTEXT(#REF!),#REF!,ISTEXT(#REF!),#REF!, TRUE, AG408)</f>
        <v>Shute Creek Treating Facility</v>
      </c>
      <c r="AG408" s="16" t="s">
        <v>2396</v>
      </c>
      <c r="AH408" s="20">
        <v>8</v>
      </c>
      <c r="AI408" s="15" t="s">
        <v>340</v>
      </c>
      <c r="AJ408" s="18" t="s">
        <v>698</v>
      </c>
      <c r="AK408" s="16" t="s">
        <v>2397</v>
      </c>
      <c r="AL408" s="15" t="s">
        <v>2398</v>
      </c>
      <c r="AM408" s="20" t="s">
        <v>2399</v>
      </c>
      <c r="AN408" s="18">
        <v>-110.091094768</v>
      </c>
      <c r="AO408" s="18">
        <v>41.884476553900001</v>
      </c>
      <c r="AP408" s="21" t="s">
        <v>119</v>
      </c>
    </row>
    <row r="409" spans="1:42" x14ac:dyDescent="0.25">
      <c r="A409" s="15">
        <v>205</v>
      </c>
      <c r="B409" s="15">
        <v>408</v>
      </c>
      <c r="C409" s="23" t="s">
        <v>2391</v>
      </c>
      <c r="D409" s="15" t="s">
        <v>2412</v>
      </c>
      <c r="E409" s="187"/>
      <c r="F409" s="180"/>
      <c r="G409" s="16" t="s">
        <v>2413</v>
      </c>
      <c r="H409" s="15" t="s">
        <v>2414</v>
      </c>
      <c r="I409" s="16" t="s">
        <v>2415</v>
      </c>
      <c r="J409" s="16" t="s">
        <v>100</v>
      </c>
      <c r="K409" s="16" t="s">
        <v>227</v>
      </c>
      <c r="L409" s="15">
        <v>20200201</v>
      </c>
      <c r="M409" s="16" t="s">
        <v>108</v>
      </c>
      <c r="N409" s="15" t="s">
        <v>109</v>
      </c>
      <c r="O409" s="15" t="s">
        <v>53</v>
      </c>
      <c r="P409" s="15" t="s">
        <v>59</v>
      </c>
      <c r="Q409" s="15" t="s">
        <v>59</v>
      </c>
      <c r="R409" s="15" t="s">
        <v>59</v>
      </c>
      <c r="S409" s="15"/>
      <c r="T409" s="16" t="s">
        <v>59</v>
      </c>
      <c r="U409" s="15"/>
      <c r="V409" s="15">
        <v>3100</v>
      </c>
      <c r="W409" s="15" t="s">
        <v>62</v>
      </c>
      <c r="X409" s="17">
        <f>V409*0.0007457</f>
        <v>2.3116699999999999</v>
      </c>
      <c r="Y409" s="18"/>
      <c r="Z409" s="18"/>
      <c r="AA409" s="19"/>
      <c r="AB409" s="15">
        <v>1</v>
      </c>
      <c r="AC409" s="15" t="s">
        <v>112</v>
      </c>
      <c r="AD409" s="16" t="s">
        <v>59</v>
      </c>
      <c r="AE409" s="16"/>
      <c r="AF409" s="16" t="str" cm="1">
        <f t="array" ref="AF409">_xlfn.IFS(ISTEXT(#REF!),#REF!,ISTEXT(#REF!),#REF!, TRUE, AG409)</f>
        <v>Shute Creek Treating Facility</v>
      </c>
      <c r="AG409" s="16" t="s">
        <v>2396</v>
      </c>
      <c r="AH409" s="20">
        <v>8</v>
      </c>
      <c r="AI409" s="15" t="s">
        <v>340</v>
      </c>
      <c r="AJ409" s="18" t="s">
        <v>698</v>
      </c>
      <c r="AK409" s="16" t="s">
        <v>2397</v>
      </c>
      <c r="AL409" s="15" t="s">
        <v>2398</v>
      </c>
      <c r="AM409" s="20" t="s">
        <v>2399</v>
      </c>
      <c r="AN409" s="18">
        <v>-110.090644157</v>
      </c>
      <c r="AO409" s="18">
        <v>41.884468566400002</v>
      </c>
      <c r="AP409" s="21" t="s">
        <v>119</v>
      </c>
    </row>
    <row r="410" spans="1:42" x14ac:dyDescent="0.25">
      <c r="A410" s="15">
        <v>205</v>
      </c>
      <c r="B410" s="15">
        <v>409</v>
      </c>
      <c r="C410" s="23" t="s">
        <v>2391</v>
      </c>
      <c r="D410" s="15" t="s">
        <v>2416</v>
      </c>
      <c r="E410" s="187"/>
      <c r="F410" s="180"/>
      <c r="G410" s="16" t="s">
        <v>2417</v>
      </c>
      <c r="H410" s="15" t="s">
        <v>2418</v>
      </c>
      <c r="I410" s="16" t="s">
        <v>2419</v>
      </c>
      <c r="J410" s="16" t="s">
        <v>100</v>
      </c>
      <c r="K410" s="16" t="s">
        <v>227</v>
      </c>
      <c r="L410" s="15">
        <v>20200201</v>
      </c>
      <c r="M410" s="16" t="s">
        <v>108</v>
      </c>
      <c r="N410" s="15" t="s">
        <v>109</v>
      </c>
      <c r="O410" s="15" t="s">
        <v>53</v>
      </c>
      <c r="P410" s="15" t="s">
        <v>59</v>
      </c>
      <c r="Q410" s="15" t="s">
        <v>59</v>
      </c>
      <c r="R410" s="15" t="s">
        <v>59</v>
      </c>
      <c r="S410" s="15"/>
      <c r="T410" s="16" t="s">
        <v>59</v>
      </c>
      <c r="U410" s="15"/>
      <c r="V410" s="15"/>
      <c r="W410" s="15" t="s">
        <v>59</v>
      </c>
      <c r="X410" s="17"/>
      <c r="Y410" s="18"/>
      <c r="Z410" s="18"/>
      <c r="AA410" s="19"/>
      <c r="AB410" s="15">
        <v>1</v>
      </c>
      <c r="AC410" s="15" t="s">
        <v>112</v>
      </c>
      <c r="AD410" s="16" t="s">
        <v>2420</v>
      </c>
      <c r="AE410" s="16"/>
      <c r="AF410" s="16" t="str" cm="1">
        <f t="array" ref="AF410">_xlfn.IFS(ISTEXT(#REF!),#REF!,ISTEXT(#REF!),#REF!, TRUE, AG410)</f>
        <v>Shute Creek Treating Facility</v>
      </c>
      <c r="AG410" s="16" t="s">
        <v>2396</v>
      </c>
      <c r="AH410" s="20">
        <v>8</v>
      </c>
      <c r="AI410" s="15" t="s">
        <v>340</v>
      </c>
      <c r="AJ410" s="18" t="s">
        <v>698</v>
      </c>
      <c r="AK410" s="16" t="s">
        <v>2397</v>
      </c>
      <c r="AL410" s="15" t="s">
        <v>2398</v>
      </c>
      <c r="AM410" s="20" t="s">
        <v>2399</v>
      </c>
      <c r="AN410" s="18">
        <v>-110.091577566</v>
      </c>
      <c r="AO410" s="18">
        <v>41.884500516499998</v>
      </c>
      <c r="AP410" s="21" t="s">
        <v>119</v>
      </c>
    </row>
    <row r="411" spans="1:42" x14ac:dyDescent="0.25">
      <c r="A411" s="15">
        <v>206</v>
      </c>
      <c r="B411" s="15">
        <v>410</v>
      </c>
      <c r="C411" s="23" t="s">
        <v>2421</v>
      </c>
      <c r="D411" s="15" t="s">
        <v>2422</v>
      </c>
      <c r="E411" s="187"/>
      <c r="F411" s="180"/>
      <c r="G411" s="16" t="s">
        <v>2423</v>
      </c>
      <c r="H411" s="15" t="s">
        <v>2424</v>
      </c>
      <c r="I411" s="16" t="s">
        <v>2425</v>
      </c>
      <c r="J411" s="16" t="s">
        <v>53</v>
      </c>
      <c r="K411" s="16" t="s">
        <v>151</v>
      </c>
      <c r="L411" s="15" t="s">
        <v>2049</v>
      </c>
      <c r="M411" s="16" t="s">
        <v>2050</v>
      </c>
      <c r="N411" s="15" t="s">
        <v>182</v>
      </c>
      <c r="O411" s="15" t="s">
        <v>100</v>
      </c>
      <c r="P411" s="15" t="s">
        <v>57</v>
      </c>
      <c r="Q411" s="15" t="s">
        <v>123</v>
      </c>
      <c r="R411" s="15" t="s">
        <v>59</v>
      </c>
      <c r="S411" s="15"/>
      <c r="T411" s="16" t="s">
        <v>184</v>
      </c>
      <c r="U411" s="15" t="s">
        <v>100</v>
      </c>
      <c r="V411" s="15">
        <v>10</v>
      </c>
      <c r="W411" s="15" t="s">
        <v>185</v>
      </c>
      <c r="X411" s="17">
        <f>V411</f>
        <v>10</v>
      </c>
      <c r="Y411" s="18">
        <v>159</v>
      </c>
      <c r="Z411" s="18" t="s">
        <v>131</v>
      </c>
      <c r="AA411" s="24">
        <v>40118</v>
      </c>
      <c r="AB411" s="15">
        <v>1</v>
      </c>
      <c r="AC411" s="15" t="s">
        <v>101</v>
      </c>
      <c r="AD411" s="16" t="s">
        <v>59</v>
      </c>
      <c r="AE411" s="16"/>
      <c r="AF411" s="16" t="str" cm="1">
        <f t="array" ref="AF411">_xlfn.IFS(ISTEXT(#REF!),#REF!,ISTEXT(#REF!),#REF!, TRUE, AG411)</f>
        <v>SIKORSKY AIRCRAFT - STRATFORD</v>
      </c>
      <c r="AG411" s="16" t="s">
        <v>2426</v>
      </c>
      <c r="AH411" s="20">
        <v>1</v>
      </c>
      <c r="AI411" s="15" t="s">
        <v>1663</v>
      </c>
      <c r="AJ411" s="18" t="s">
        <v>2427</v>
      </c>
      <c r="AK411" s="16" t="s">
        <v>2428</v>
      </c>
      <c r="AL411" s="15" t="s">
        <v>2429</v>
      </c>
      <c r="AM411" s="20" t="s">
        <v>2430</v>
      </c>
      <c r="AN411" s="18">
        <v>-73.097701188399995</v>
      </c>
      <c r="AO411" s="18">
        <v>41.2484083927</v>
      </c>
      <c r="AP411" s="21" t="s">
        <v>193</v>
      </c>
    </row>
    <row r="412" spans="1:42" x14ac:dyDescent="0.25">
      <c r="A412" s="15">
        <v>209</v>
      </c>
      <c r="B412" s="15">
        <v>411</v>
      </c>
      <c r="C412" s="23" t="s">
        <v>2431</v>
      </c>
      <c r="D412" s="15" t="s">
        <v>2432</v>
      </c>
      <c r="E412" s="187"/>
      <c r="F412" s="180"/>
      <c r="G412" s="16" t="s">
        <v>2433</v>
      </c>
      <c r="H412" s="15" t="s">
        <v>2434</v>
      </c>
      <c r="I412" s="16" t="s">
        <v>2435</v>
      </c>
      <c r="J412" s="16" t="s">
        <v>53</v>
      </c>
      <c r="K412" s="16" t="s">
        <v>107</v>
      </c>
      <c r="L412" s="15">
        <v>20200201</v>
      </c>
      <c r="M412" s="16" t="s">
        <v>108</v>
      </c>
      <c r="N412" s="15" t="s">
        <v>109</v>
      </c>
      <c r="O412" s="15" t="s">
        <v>53</v>
      </c>
      <c r="P412" s="15" t="s">
        <v>110</v>
      </c>
      <c r="Q412" s="15" t="s">
        <v>1003</v>
      </c>
      <c r="R412" s="15" t="s">
        <v>59</v>
      </c>
      <c r="S412" s="15"/>
      <c r="T412" s="16" t="s">
        <v>59</v>
      </c>
      <c r="U412" s="15"/>
      <c r="V412" s="15">
        <v>382</v>
      </c>
      <c r="W412" s="15" t="s">
        <v>84</v>
      </c>
      <c r="X412" s="17">
        <f>V412*Sheet1!$B$4*Sheet1!$B$3</f>
        <v>39.183458999999999</v>
      </c>
      <c r="Y412" s="18"/>
      <c r="Z412" s="18"/>
      <c r="AA412" s="19"/>
      <c r="AB412" s="15">
        <v>1</v>
      </c>
      <c r="AC412" s="15" t="s">
        <v>112</v>
      </c>
      <c r="AD412" s="16" t="s">
        <v>59</v>
      </c>
      <c r="AE412" s="16"/>
      <c r="AF412" s="16" t="str" cm="1">
        <f t="array" ref="AF412">_xlfn.IFS(ISTEXT(#REF!),#REF!,ISTEXT(#REF!),#REF!, TRUE, AG412)</f>
        <v>SOUTHERN CALIFORNIA GAS CO</v>
      </c>
      <c r="AG412" s="16" t="s">
        <v>2436</v>
      </c>
      <c r="AH412" s="20">
        <v>9</v>
      </c>
      <c r="AI412" s="15" t="s">
        <v>67</v>
      </c>
      <c r="AJ412" s="18" t="s">
        <v>1770</v>
      </c>
      <c r="AK412" s="16" t="s">
        <v>2437</v>
      </c>
      <c r="AL412" s="15" t="s">
        <v>2438</v>
      </c>
      <c r="AM412" s="20" t="s">
        <v>2439</v>
      </c>
      <c r="AN412" s="18">
        <v>-117.451012095</v>
      </c>
      <c r="AO412" s="18">
        <v>34.559004957799999</v>
      </c>
      <c r="AP412" s="21" t="s">
        <v>119</v>
      </c>
    </row>
    <row r="413" spans="1:42" x14ac:dyDescent="0.25">
      <c r="A413" s="15">
        <v>210</v>
      </c>
      <c r="B413" s="15">
        <v>412</v>
      </c>
      <c r="C413" s="23" t="s">
        <v>2440</v>
      </c>
      <c r="D413" s="15" t="s">
        <v>2441</v>
      </c>
      <c r="E413" s="187"/>
      <c r="F413" s="180"/>
      <c r="G413" s="16" t="s">
        <v>2442</v>
      </c>
      <c r="H413" s="15" t="s">
        <v>2443</v>
      </c>
      <c r="I413" s="16" t="s">
        <v>2444</v>
      </c>
      <c r="J413" s="16" t="s">
        <v>53</v>
      </c>
      <c r="K413" s="16" t="s">
        <v>107</v>
      </c>
      <c r="L413" s="15">
        <v>20200201</v>
      </c>
      <c r="M413" s="16" t="s">
        <v>108</v>
      </c>
      <c r="N413" s="15" t="s">
        <v>109</v>
      </c>
      <c r="O413" s="15" t="s">
        <v>53</v>
      </c>
      <c r="P413" s="15" t="s">
        <v>110</v>
      </c>
      <c r="Q413" s="15" t="s">
        <v>705</v>
      </c>
      <c r="R413" s="15" t="s">
        <v>59</v>
      </c>
      <c r="S413" s="15"/>
      <c r="T413" s="16" t="s">
        <v>59</v>
      </c>
      <c r="U413" s="15"/>
      <c r="V413" s="15">
        <v>115</v>
      </c>
      <c r="W413" s="15" t="s">
        <v>84</v>
      </c>
      <c r="X413" s="17">
        <f>V413*Sheet1!$B$4*Sheet1!$B$3</f>
        <v>11.796067499999998</v>
      </c>
      <c r="Y413" s="18"/>
      <c r="Z413" s="18"/>
      <c r="AA413" s="19"/>
      <c r="AB413" s="15">
        <v>1</v>
      </c>
      <c r="AC413" s="15" t="s">
        <v>112</v>
      </c>
      <c r="AD413" s="16" t="s">
        <v>59</v>
      </c>
      <c r="AE413" s="16"/>
      <c r="AF413" s="16" t="str" cm="1">
        <f t="array" ref="AF413">_xlfn.IFS(ISTEXT(#REF!),#REF!,ISTEXT(#REF!),#REF!, TRUE, AG413)</f>
        <v>SOUTHERN CALIFORNIA GAS CO</v>
      </c>
      <c r="AG413" s="16" t="s">
        <v>2436</v>
      </c>
      <c r="AH413" s="20">
        <v>9</v>
      </c>
      <c r="AI413" s="15" t="s">
        <v>67</v>
      </c>
      <c r="AJ413" s="18" t="s">
        <v>1770</v>
      </c>
      <c r="AK413" s="16" t="s">
        <v>2445</v>
      </c>
      <c r="AL413" s="15" t="s">
        <v>2446</v>
      </c>
      <c r="AM413" s="20" t="s">
        <v>2447</v>
      </c>
      <c r="AN413" s="18">
        <v>-115.651746269</v>
      </c>
      <c r="AO413" s="18">
        <v>34.898383820100001</v>
      </c>
      <c r="AP413" s="21" t="s">
        <v>119</v>
      </c>
    </row>
    <row r="414" spans="1:42" x14ac:dyDescent="0.25">
      <c r="A414" s="15">
        <v>211</v>
      </c>
      <c r="B414" s="15">
        <v>413</v>
      </c>
      <c r="C414" s="23" t="s">
        <v>2448</v>
      </c>
      <c r="D414" s="15" t="s">
        <v>2449</v>
      </c>
      <c r="E414" s="187"/>
      <c r="F414" s="180"/>
      <c r="G414" s="16" t="s">
        <v>2450</v>
      </c>
      <c r="H414" s="15" t="s">
        <v>2449</v>
      </c>
      <c r="I414" s="16" t="s">
        <v>2451</v>
      </c>
      <c r="J414" s="16" t="s">
        <v>53</v>
      </c>
      <c r="K414" s="16" t="s">
        <v>107</v>
      </c>
      <c r="L414" s="15">
        <v>20200201</v>
      </c>
      <c r="M414" s="16" t="s">
        <v>108</v>
      </c>
      <c r="N414" s="15" t="s">
        <v>109</v>
      </c>
      <c r="O414" s="15" t="s">
        <v>53</v>
      </c>
      <c r="P414" s="15" t="s">
        <v>57</v>
      </c>
      <c r="Q414" s="15" t="s">
        <v>2452</v>
      </c>
      <c r="R414" s="15" t="s">
        <v>124</v>
      </c>
      <c r="S414" s="15" t="s">
        <v>100</v>
      </c>
      <c r="T414" s="16" t="s">
        <v>1923</v>
      </c>
      <c r="U414" s="15" t="s">
        <v>53</v>
      </c>
      <c r="V414" s="15">
        <v>15000</v>
      </c>
      <c r="W414" s="15" t="s">
        <v>62</v>
      </c>
      <c r="X414" s="17">
        <f>V414*0.0007457</f>
        <v>11.185499999999999</v>
      </c>
      <c r="Y414" s="18">
        <v>127.16</v>
      </c>
      <c r="Z414" s="18" t="s">
        <v>84</v>
      </c>
      <c r="AA414" s="156">
        <v>34486</v>
      </c>
      <c r="AB414" s="15">
        <v>1</v>
      </c>
      <c r="AC414" s="15" t="s">
        <v>63</v>
      </c>
      <c r="AD414" s="16" t="s">
        <v>2453</v>
      </c>
      <c r="AE414" s="16"/>
      <c r="AF414" s="16" t="str" cm="1">
        <f t="array" ref="AF414">_xlfn.IFS(ISTEXT(#REF!),#REF!,ISTEXT(#REF!),#REF!, TRUE, AG414)</f>
        <v>Texas Eastern Transmission LP - Somerset (0664000100)</v>
      </c>
      <c r="AG414" s="16" t="s">
        <v>2454</v>
      </c>
      <c r="AH414" s="20" t="s">
        <v>1492</v>
      </c>
      <c r="AI414" s="15" t="s">
        <v>627</v>
      </c>
      <c r="AJ414" s="18" t="s">
        <v>2455</v>
      </c>
      <c r="AK414" s="16" t="s">
        <v>2456</v>
      </c>
      <c r="AL414" s="15" t="s">
        <v>2457</v>
      </c>
      <c r="AM414" s="20" t="s">
        <v>2458</v>
      </c>
      <c r="AN414" s="18">
        <v>-82.288380000000004</v>
      </c>
      <c r="AO414" s="18">
        <v>39.781260000000003</v>
      </c>
      <c r="AP414" s="21" t="s">
        <v>139</v>
      </c>
    </row>
    <row r="415" spans="1:42" x14ac:dyDescent="0.25">
      <c r="A415" s="15">
        <v>212</v>
      </c>
      <c r="B415" s="15">
        <v>414</v>
      </c>
      <c r="C415" s="23" t="s">
        <v>2459</v>
      </c>
      <c r="D415" s="15" t="s">
        <v>2460</v>
      </c>
      <c r="E415" s="187">
        <v>55063</v>
      </c>
      <c r="F415" s="190" t="s">
        <v>440</v>
      </c>
      <c r="G415" s="16" t="s">
        <v>2461</v>
      </c>
      <c r="H415" s="15" t="s">
        <v>2462</v>
      </c>
      <c r="I415" s="16" t="s">
        <v>2463</v>
      </c>
      <c r="J415" s="16" t="s">
        <v>53</v>
      </c>
      <c r="K415" s="16" t="s">
        <v>81</v>
      </c>
      <c r="L415" s="15">
        <v>20100201</v>
      </c>
      <c r="M415" s="16" t="s">
        <v>215</v>
      </c>
      <c r="N415" s="15" t="s">
        <v>109</v>
      </c>
      <c r="O415" s="15" t="s">
        <v>53</v>
      </c>
      <c r="P415" s="15" t="s">
        <v>59</v>
      </c>
      <c r="Q415" s="15" t="s">
        <v>59</v>
      </c>
      <c r="R415" s="15" t="s">
        <v>205</v>
      </c>
      <c r="S415" s="15"/>
      <c r="T415" s="16" t="s">
        <v>353</v>
      </c>
      <c r="U415" s="15" t="s">
        <v>53</v>
      </c>
      <c r="V415" s="15">
        <v>185</v>
      </c>
      <c r="W415" s="15" t="s">
        <v>185</v>
      </c>
      <c r="X415" s="17">
        <f>V415</f>
        <v>185</v>
      </c>
      <c r="Y415" s="18">
        <v>185000</v>
      </c>
      <c r="Z415" s="18" t="s">
        <v>2464</v>
      </c>
      <c r="AA415" s="19"/>
      <c r="AB415" s="15">
        <v>1</v>
      </c>
      <c r="AC415" s="15" t="s">
        <v>63</v>
      </c>
      <c r="AD415" s="16" t="s">
        <v>59</v>
      </c>
      <c r="AE415" s="16"/>
      <c r="AF415" s="16" t="str" cm="1">
        <f t="array" ref="AF415">_xlfn.IFS(ISTEXT(#REF!),#REF!,ISTEXT(#REF!),#REF!, TRUE, AG415)</f>
        <v>SOUTH MISSISSIPPI ELECTRIC POWER ASSOCIATION, BATESVILLE GENERATING STATION</v>
      </c>
      <c r="AG415" s="16" t="s">
        <v>2465</v>
      </c>
      <c r="AH415" s="20">
        <v>4</v>
      </c>
      <c r="AI415" s="15" t="s">
        <v>373</v>
      </c>
      <c r="AJ415" s="18" t="s">
        <v>2466</v>
      </c>
      <c r="AK415" s="16" t="s">
        <v>2467</v>
      </c>
      <c r="AL415" s="15" t="s">
        <v>2468</v>
      </c>
      <c r="AM415" s="20" t="s">
        <v>2469</v>
      </c>
      <c r="AN415" s="18">
        <v>-89.927093147999997</v>
      </c>
      <c r="AO415" s="18">
        <v>34.334556500700003</v>
      </c>
      <c r="AP415" s="21" t="s">
        <v>119</v>
      </c>
    </row>
    <row r="416" spans="1:42" x14ac:dyDescent="0.25">
      <c r="A416" s="15">
        <v>212</v>
      </c>
      <c r="B416" s="15">
        <v>415</v>
      </c>
      <c r="C416" s="23" t="s">
        <v>2459</v>
      </c>
      <c r="D416" s="15" t="s">
        <v>2470</v>
      </c>
      <c r="E416" s="187">
        <v>55063</v>
      </c>
      <c r="F416" s="190" t="s">
        <v>465</v>
      </c>
      <c r="G416" s="16" t="s">
        <v>686</v>
      </c>
      <c r="H416" s="15" t="s">
        <v>2471</v>
      </c>
      <c r="I416" s="16" t="s">
        <v>2463</v>
      </c>
      <c r="J416" s="16" t="s">
        <v>53</v>
      </c>
      <c r="K416" s="16" t="s">
        <v>81</v>
      </c>
      <c r="L416" s="15">
        <v>20100201</v>
      </c>
      <c r="M416" s="16" t="s">
        <v>215</v>
      </c>
      <c r="N416" s="15" t="s">
        <v>109</v>
      </c>
      <c r="O416" s="15" t="s">
        <v>53</v>
      </c>
      <c r="P416" s="15" t="s">
        <v>59</v>
      </c>
      <c r="Q416" s="15" t="s">
        <v>59</v>
      </c>
      <c r="R416" s="15" t="s">
        <v>205</v>
      </c>
      <c r="S416" s="15"/>
      <c r="T416" s="16" t="s">
        <v>353</v>
      </c>
      <c r="U416" s="15" t="s">
        <v>53</v>
      </c>
      <c r="V416" s="15">
        <v>185</v>
      </c>
      <c r="W416" s="15" t="s">
        <v>185</v>
      </c>
      <c r="X416" s="17">
        <f>V416</f>
        <v>185</v>
      </c>
      <c r="Y416" s="18">
        <v>185000</v>
      </c>
      <c r="Z416" s="18" t="s">
        <v>2464</v>
      </c>
      <c r="AA416" s="19"/>
      <c r="AB416" s="15">
        <v>1</v>
      </c>
      <c r="AC416" s="15" t="s">
        <v>63</v>
      </c>
      <c r="AD416" s="16" t="s">
        <v>59</v>
      </c>
      <c r="AE416" s="16"/>
      <c r="AF416" s="16" t="str" cm="1">
        <f t="array" ref="AF416">_xlfn.IFS(ISTEXT(#REF!),#REF!,ISTEXT(#REF!),#REF!, TRUE, AG416)</f>
        <v>SOUTH MISSISSIPPI ELECTRIC POWER ASSOCIATION, BATESVILLE GENERATING STATION</v>
      </c>
      <c r="AG416" s="16" t="s">
        <v>2465</v>
      </c>
      <c r="AH416" s="20">
        <v>4</v>
      </c>
      <c r="AI416" s="15" t="s">
        <v>373</v>
      </c>
      <c r="AJ416" s="18" t="s">
        <v>2466</v>
      </c>
      <c r="AK416" s="16" t="s">
        <v>2467</v>
      </c>
      <c r="AL416" s="15" t="s">
        <v>2468</v>
      </c>
      <c r="AM416" s="20" t="s">
        <v>2469</v>
      </c>
      <c r="AN416" s="18">
        <v>-89.926277756399998</v>
      </c>
      <c r="AO416" s="18">
        <v>34.334556500700003</v>
      </c>
      <c r="AP416" s="21" t="s">
        <v>119</v>
      </c>
    </row>
    <row r="417" spans="1:42" x14ac:dyDescent="0.25">
      <c r="A417" s="15">
        <v>212</v>
      </c>
      <c r="B417" s="15">
        <v>416</v>
      </c>
      <c r="C417" s="23" t="s">
        <v>2459</v>
      </c>
      <c r="D417" s="15" t="s">
        <v>2472</v>
      </c>
      <c r="E417" s="187">
        <v>55063</v>
      </c>
      <c r="F417" s="190" t="s">
        <v>455</v>
      </c>
      <c r="G417" s="16" t="s">
        <v>2473</v>
      </c>
      <c r="H417" s="15" t="s">
        <v>2474</v>
      </c>
      <c r="I417" s="16" t="s">
        <v>2475</v>
      </c>
      <c r="J417" s="16" t="s">
        <v>53</v>
      </c>
      <c r="K417" s="16" t="s">
        <v>81</v>
      </c>
      <c r="L417" s="15">
        <v>20100201</v>
      </c>
      <c r="M417" s="16" t="s">
        <v>215</v>
      </c>
      <c r="N417" s="15" t="s">
        <v>109</v>
      </c>
      <c r="O417" s="15" t="s">
        <v>53</v>
      </c>
      <c r="P417" s="15" t="s">
        <v>59</v>
      </c>
      <c r="Q417" s="15" t="s">
        <v>59</v>
      </c>
      <c r="R417" s="15" t="s">
        <v>205</v>
      </c>
      <c r="S417" s="15"/>
      <c r="T417" s="16" t="s">
        <v>353</v>
      </c>
      <c r="U417" s="15" t="s">
        <v>53</v>
      </c>
      <c r="V417" s="15">
        <v>185</v>
      </c>
      <c r="W417" s="15" t="s">
        <v>185</v>
      </c>
      <c r="X417" s="17">
        <f>V417</f>
        <v>185</v>
      </c>
      <c r="Y417" s="18">
        <v>185000</v>
      </c>
      <c r="Z417" s="18" t="s">
        <v>2464</v>
      </c>
      <c r="AA417" s="19"/>
      <c r="AB417" s="15">
        <v>1</v>
      </c>
      <c r="AC417" s="15" t="s">
        <v>63</v>
      </c>
      <c r="AD417" s="16" t="s">
        <v>59</v>
      </c>
      <c r="AE417" s="16"/>
      <c r="AF417" s="16" t="str" cm="1">
        <f t="array" ref="AF417">_xlfn.IFS(ISTEXT(#REF!),#REF!,ISTEXT(#REF!),#REF!, TRUE, AG417)</f>
        <v>SOUTH MISSISSIPPI ELECTRIC POWER ASSOCIATION, BATESVILLE GENERATING STATION</v>
      </c>
      <c r="AG417" s="16" t="s">
        <v>2465</v>
      </c>
      <c r="AH417" s="20">
        <v>4</v>
      </c>
      <c r="AI417" s="15" t="s">
        <v>373</v>
      </c>
      <c r="AJ417" s="18" t="s">
        <v>2466</v>
      </c>
      <c r="AK417" s="16" t="s">
        <v>2467</v>
      </c>
      <c r="AL417" s="15" t="s">
        <v>2468</v>
      </c>
      <c r="AM417" s="20" t="s">
        <v>2469</v>
      </c>
      <c r="AN417" s="18">
        <v>-89.927865624199995</v>
      </c>
      <c r="AO417" s="18">
        <v>34.334543211499998</v>
      </c>
      <c r="AP417" s="21" t="s">
        <v>119</v>
      </c>
    </row>
    <row r="418" spans="1:42" x14ac:dyDescent="0.25">
      <c r="A418" s="15">
        <v>214</v>
      </c>
      <c r="B418" s="15">
        <v>417</v>
      </c>
      <c r="C418" s="23" t="s">
        <v>2476</v>
      </c>
      <c r="D418" s="15" t="s">
        <v>2477</v>
      </c>
      <c r="E418" s="187"/>
      <c r="F418" s="180"/>
      <c r="G418" s="16" t="s">
        <v>2478</v>
      </c>
      <c r="H418" s="15" t="s">
        <v>2479</v>
      </c>
      <c r="I418" s="16" t="s">
        <v>59</v>
      </c>
      <c r="J418" s="16" t="s">
        <v>53</v>
      </c>
      <c r="K418" s="16" t="s">
        <v>107</v>
      </c>
      <c r="L418" s="15">
        <v>20200201</v>
      </c>
      <c r="M418" s="16" t="s">
        <v>108</v>
      </c>
      <c r="N418" s="15" t="s">
        <v>109</v>
      </c>
      <c r="O418" s="15" t="s">
        <v>53</v>
      </c>
      <c r="P418" s="15" t="s">
        <v>57</v>
      </c>
      <c r="Q418" s="15" t="s">
        <v>2480</v>
      </c>
      <c r="R418" s="15" t="s">
        <v>59</v>
      </c>
      <c r="S418" s="15" t="s">
        <v>53</v>
      </c>
      <c r="T418" s="16" t="s">
        <v>59</v>
      </c>
      <c r="U418" s="15"/>
      <c r="V418" s="15">
        <v>1262</v>
      </c>
      <c r="W418" s="15" t="s">
        <v>62</v>
      </c>
      <c r="X418" s="17">
        <f>V418*0.0007457</f>
        <v>0.94107339999999995</v>
      </c>
      <c r="Y418" s="18">
        <v>1360</v>
      </c>
      <c r="Z418" s="18" t="s">
        <v>62</v>
      </c>
      <c r="AA418" s="19" t="s">
        <v>2481</v>
      </c>
      <c r="AB418" s="15">
        <v>1</v>
      </c>
      <c r="AC418" s="15" t="s">
        <v>63</v>
      </c>
      <c r="AD418" s="16" t="s">
        <v>2482</v>
      </c>
      <c r="AE418" s="16" t="s">
        <v>499</v>
      </c>
      <c r="AF418" s="16" t="str" cm="1">
        <f t="array" ref="AF418">_xlfn.IFS(ISTEXT(#REF!),#REF!,ISTEXT(#REF!),#REF!, TRUE, AG418)</f>
        <v>Southern Natural Gas</v>
      </c>
      <c r="AG418" s="16" t="s">
        <v>2483</v>
      </c>
      <c r="AH418" s="20">
        <v>4</v>
      </c>
      <c r="AI418" s="15" t="s">
        <v>2484</v>
      </c>
      <c r="AJ418" s="18" t="s">
        <v>2485</v>
      </c>
      <c r="AK418" s="16" t="s">
        <v>2486</v>
      </c>
      <c r="AL418" s="15" t="s">
        <v>2487</v>
      </c>
      <c r="AM418" s="20" t="s">
        <v>2488</v>
      </c>
      <c r="AN418" s="18">
        <v>-85.780448620200005</v>
      </c>
      <c r="AO418" s="18">
        <v>33.619479235100002</v>
      </c>
      <c r="AP418" s="21" t="s">
        <v>173</v>
      </c>
    </row>
    <row r="419" spans="1:42" x14ac:dyDescent="0.25">
      <c r="A419" s="15">
        <v>216</v>
      </c>
      <c r="B419" s="15">
        <v>418</v>
      </c>
      <c r="C419" s="23" t="s">
        <v>2489</v>
      </c>
      <c r="D419" s="15" t="s">
        <v>2490</v>
      </c>
      <c r="E419" s="187">
        <v>6258</v>
      </c>
      <c r="F419" s="190" t="s">
        <v>1250</v>
      </c>
      <c r="G419" s="16" t="s">
        <v>2491</v>
      </c>
      <c r="H419" s="15" t="s">
        <v>2492</v>
      </c>
      <c r="I419" s="16" t="s">
        <v>2493</v>
      </c>
      <c r="J419" s="16" t="s">
        <v>53</v>
      </c>
      <c r="K419" s="16" t="s">
        <v>81</v>
      </c>
      <c r="L419" s="15">
        <v>20100101</v>
      </c>
      <c r="M419" s="16" t="s">
        <v>82</v>
      </c>
      <c r="N419" s="15" t="s">
        <v>83</v>
      </c>
      <c r="O419" s="15" t="s">
        <v>53</v>
      </c>
      <c r="P419" s="15" t="s">
        <v>1094</v>
      </c>
      <c r="Q419" s="15" t="s">
        <v>2494</v>
      </c>
      <c r="R419" s="15" t="s">
        <v>124</v>
      </c>
      <c r="S419" s="15" t="s">
        <v>53</v>
      </c>
      <c r="T419" s="16" t="s">
        <v>59</v>
      </c>
      <c r="U419" s="15"/>
      <c r="V419" s="15">
        <v>757</v>
      </c>
      <c r="W419" s="15" t="s">
        <v>84</v>
      </c>
      <c r="X419" s="17">
        <f t="shared" ref="X419:X424" si="10">Y419</f>
        <v>57</v>
      </c>
      <c r="Y419" s="18">
        <v>57</v>
      </c>
      <c r="Z419" s="18" t="s">
        <v>185</v>
      </c>
      <c r="AA419" s="19">
        <v>1972</v>
      </c>
      <c r="AB419" s="15">
        <v>1</v>
      </c>
      <c r="AC419" s="15" t="s">
        <v>63</v>
      </c>
      <c r="AD419" s="16" t="s">
        <v>696</v>
      </c>
      <c r="AE419" s="16"/>
      <c r="AF419" s="16" t="str" cm="1">
        <f t="array" ref="AF419">_xlfn.IFS(ISTEXT(#REF!),#REF!,ISTEXT(#REF!),#REF!, TRUE, AG419)</f>
        <v>Southern Nuclear - Allen B. Wilson Plant</v>
      </c>
      <c r="AG419" s="16" t="s">
        <v>2495</v>
      </c>
      <c r="AH419" s="20">
        <v>4</v>
      </c>
      <c r="AI419" s="15" t="s">
        <v>420</v>
      </c>
      <c r="AJ419" s="18" t="s">
        <v>2496</v>
      </c>
      <c r="AK419" s="16" t="s">
        <v>2497</v>
      </c>
      <c r="AL419" s="15" t="s">
        <v>2498</v>
      </c>
      <c r="AM419" s="20" t="s">
        <v>2499</v>
      </c>
      <c r="AN419" s="18">
        <v>-81.748103402599995</v>
      </c>
      <c r="AO419" s="18">
        <v>33.138306395599997</v>
      </c>
      <c r="AP419" s="21" t="s">
        <v>92</v>
      </c>
    </row>
    <row r="420" spans="1:42" x14ac:dyDescent="0.25">
      <c r="A420" s="15">
        <v>216</v>
      </c>
      <c r="B420" s="15">
        <v>419</v>
      </c>
      <c r="C420" s="23" t="s">
        <v>2489</v>
      </c>
      <c r="D420" s="15" t="s">
        <v>2500</v>
      </c>
      <c r="E420" s="187">
        <v>6258</v>
      </c>
      <c r="F420" s="190" t="s">
        <v>2501</v>
      </c>
      <c r="G420" s="16" t="s">
        <v>2502</v>
      </c>
      <c r="H420" s="15" t="s">
        <v>2503</v>
      </c>
      <c r="I420" s="16" t="s">
        <v>2493</v>
      </c>
      <c r="J420" s="16" t="s">
        <v>53</v>
      </c>
      <c r="K420" s="16" t="s">
        <v>81</v>
      </c>
      <c r="L420" s="15">
        <v>20100101</v>
      </c>
      <c r="M420" s="16" t="s">
        <v>82</v>
      </c>
      <c r="N420" s="15" t="s">
        <v>83</v>
      </c>
      <c r="O420" s="15" t="s">
        <v>53</v>
      </c>
      <c r="P420" s="15" t="s">
        <v>1094</v>
      </c>
      <c r="Q420" s="15" t="s">
        <v>2494</v>
      </c>
      <c r="R420" s="15" t="s">
        <v>124</v>
      </c>
      <c r="S420" s="15" t="s">
        <v>53</v>
      </c>
      <c r="T420" s="16" t="s">
        <v>59</v>
      </c>
      <c r="U420" s="15"/>
      <c r="V420" s="15">
        <v>757</v>
      </c>
      <c r="W420" s="15" t="s">
        <v>84</v>
      </c>
      <c r="X420" s="17">
        <f t="shared" si="10"/>
        <v>57</v>
      </c>
      <c r="Y420" s="18">
        <v>57</v>
      </c>
      <c r="Z420" s="18" t="s">
        <v>185</v>
      </c>
      <c r="AA420" s="19">
        <v>1972</v>
      </c>
      <c r="AB420" s="15">
        <v>1</v>
      </c>
      <c r="AC420" s="15" t="s">
        <v>63</v>
      </c>
      <c r="AD420" s="16" t="s">
        <v>696</v>
      </c>
      <c r="AE420" s="16"/>
      <c r="AF420" s="16" t="str" cm="1">
        <f t="array" ref="AF420">_xlfn.IFS(ISTEXT(#REF!),#REF!,ISTEXT(#REF!),#REF!, TRUE, AG420)</f>
        <v>Southern Nuclear - Allen B. Wilson Plant</v>
      </c>
      <c r="AG420" s="16" t="s">
        <v>2495</v>
      </c>
      <c r="AH420" s="20">
        <v>4</v>
      </c>
      <c r="AI420" s="15" t="s">
        <v>420</v>
      </c>
      <c r="AJ420" s="18" t="s">
        <v>2496</v>
      </c>
      <c r="AK420" s="16" t="s">
        <v>2497</v>
      </c>
      <c r="AL420" s="15" t="s">
        <v>2498</v>
      </c>
      <c r="AM420" s="20" t="s">
        <v>2499</v>
      </c>
      <c r="AN420" s="18">
        <v>-81.748103402599995</v>
      </c>
      <c r="AO420" s="18">
        <v>33.138106395400001</v>
      </c>
      <c r="AP420" s="21" t="s">
        <v>92</v>
      </c>
    </row>
    <row r="421" spans="1:42" x14ac:dyDescent="0.25">
      <c r="A421" s="15">
        <v>216</v>
      </c>
      <c r="B421" s="15">
        <v>420</v>
      </c>
      <c r="C421" s="23" t="s">
        <v>2489</v>
      </c>
      <c r="D421" s="15" t="s">
        <v>2504</v>
      </c>
      <c r="E421" s="187">
        <v>6258</v>
      </c>
      <c r="F421" s="190" t="s">
        <v>2505</v>
      </c>
      <c r="G421" s="16" t="s">
        <v>2506</v>
      </c>
      <c r="H421" s="15" t="s">
        <v>2507</v>
      </c>
      <c r="I421" s="16" t="s">
        <v>2493</v>
      </c>
      <c r="J421" s="16" t="s">
        <v>53</v>
      </c>
      <c r="K421" s="16" t="s">
        <v>81</v>
      </c>
      <c r="L421" s="15">
        <v>20100101</v>
      </c>
      <c r="M421" s="16" t="s">
        <v>82</v>
      </c>
      <c r="N421" s="15" t="s">
        <v>83</v>
      </c>
      <c r="O421" s="15" t="s">
        <v>53</v>
      </c>
      <c r="P421" s="15" t="s">
        <v>1094</v>
      </c>
      <c r="Q421" s="15" t="s">
        <v>2494</v>
      </c>
      <c r="R421" s="15" t="s">
        <v>124</v>
      </c>
      <c r="S421" s="15" t="s">
        <v>53</v>
      </c>
      <c r="T421" s="16" t="s">
        <v>59</v>
      </c>
      <c r="U421" s="15"/>
      <c r="V421" s="15">
        <v>757</v>
      </c>
      <c r="W421" s="15" t="s">
        <v>84</v>
      </c>
      <c r="X421" s="17">
        <f t="shared" si="10"/>
        <v>57</v>
      </c>
      <c r="Y421" s="18">
        <v>57</v>
      </c>
      <c r="Z421" s="18" t="s">
        <v>185</v>
      </c>
      <c r="AA421" s="19">
        <v>1972</v>
      </c>
      <c r="AB421" s="15">
        <v>1</v>
      </c>
      <c r="AC421" s="15" t="s">
        <v>63</v>
      </c>
      <c r="AD421" s="16" t="s">
        <v>696</v>
      </c>
      <c r="AE421" s="16"/>
      <c r="AF421" s="16" t="str" cm="1">
        <f t="array" ref="AF421">_xlfn.IFS(ISTEXT(#REF!),#REF!,ISTEXT(#REF!),#REF!, TRUE, AG421)</f>
        <v>Southern Nuclear - Allen B. Wilson Plant</v>
      </c>
      <c r="AG421" s="16" t="s">
        <v>2495</v>
      </c>
      <c r="AH421" s="20">
        <v>4</v>
      </c>
      <c r="AI421" s="15" t="s">
        <v>420</v>
      </c>
      <c r="AJ421" s="18" t="s">
        <v>2496</v>
      </c>
      <c r="AK421" s="16" t="s">
        <v>2497</v>
      </c>
      <c r="AL421" s="15" t="s">
        <v>2498</v>
      </c>
      <c r="AM421" s="20" t="s">
        <v>2499</v>
      </c>
      <c r="AN421" s="18">
        <v>-81.748103402599995</v>
      </c>
      <c r="AO421" s="18">
        <v>33.137806394999998</v>
      </c>
      <c r="AP421" s="21" t="s">
        <v>92</v>
      </c>
    </row>
    <row r="422" spans="1:42" x14ac:dyDescent="0.25">
      <c r="A422" s="15">
        <v>216</v>
      </c>
      <c r="B422" s="15">
        <v>421</v>
      </c>
      <c r="C422" s="23" t="s">
        <v>2489</v>
      </c>
      <c r="D422" s="15" t="s">
        <v>2508</v>
      </c>
      <c r="E422" s="187">
        <v>6258</v>
      </c>
      <c r="F422" s="190" t="s">
        <v>2509</v>
      </c>
      <c r="G422" s="16" t="s">
        <v>2510</v>
      </c>
      <c r="H422" s="15" t="s">
        <v>2511</v>
      </c>
      <c r="I422" s="16" t="s">
        <v>2493</v>
      </c>
      <c r="J422" s="16" t="s">
        <v>53</v>
      </c>
      <c r="K422" s="16" t="s">
        <v>81</v>
      </c>
      <c r="L422" s="15">
        <v>20100101</v>
      </c>
      <c r="M422" s="16" t="s">
        <v>82</v>
      </c>
      <c r="N422" s="15" t="s">
        <v>83</v>
      </c>
      <c r="O422" s="15" t="s">
        <v>53</v>
      </c>
      <c r="P422" s="15" t="s">
        <v>1094</v>
      </c>
      <c r="Q422" s="15" t="s">
        <v>2494</v>
      </c>
      <c r="R422" s="15" t="s">
        <v>124</v>
      </c>
      <c r="S422" s="15" t="s">
        <v>53</v>
      </c>
      <c r="T422" s="16" t="s">
        <v>59</v>
      </c>
      <c r="U422" s="15"/>
      <c r="V422" s="15">
        <v>757</v>
      </c>
      <c r="W422" s="15" t="s">
        <v>84</v>
      </c>
      <c r="X422" s="17">
        <f t="shared" si="10"/>
        <v>57</v>
      </c>
      <c r="Y422" s="18">
        <v>57</v>
      </c>
      <c r="Z422" s="18" t="s">
        <v>185</v>
      </c>
      <c r="AA422" s="19">
        <v>1972</v>
      </c>
      <c r="AB422" s="15">
        <v>1</v>
      </c>
      <c r="AC422" s="15" t="s">
        <v>63</v>
      </c>
      <c r="AD422" s="16" t="s">
        <v>696</v>
      </c>
      <c r="AE422" s="16"/>
      <c r="AF422" s="16" t="str" cm="1">
        <f t="array" ref="AF422">_xlfn.IFS(ISTEXT(#REF!),#REF!,ISTEXT(#REF!),#REF!, TRUE, AG422)</f>
        <v>Southern Nuclear - Allen B. Wilson Plant</v>
      </c>
      <c r="AG422" s="16" t="s">
        <v>2495</v>
      </c>
      <c r="AH422" s="20">
        <v>4</v>
      </c>
      <c r="AI422" s="15" t="s">
        <v>420</v>
      </c>
      <c r="AJ422" s="18" t="s">
        <v>2496</v>
      </c>
      <c r="AK422" s="16" t="s">
        <v>2497</v>
      </c>
      <c r="AL422" s="15" t="s">
        <v>2498</v>
      </c>
      <c r="AM422" s="20" t="s">
        <v>2499</v>
      </c>
      <c r="AN422" s="18">
        <v>-81.748103402599995</v>
      </c>
      <c r="AO422" s="18">
        <v>33.137606394700001</v>
      </c>
      <c r="AP422" s="21" t="s">
        <v>92</v>
      </c>
    </row>
    <row r="423" spans="1:42" x14ac:dyDescent="0.25">
      <c r="A423" s="15">
        <v>216</v>
      </c>
      <c r="B423" s="15">
        <v>422</v>
      </c>
      <c r="C423" s="23" t="s">
        <v>2489</v>
      </c>
      <c r="D423" s="15" t="s">
        <v>2512</v>
      </c>
      <c r="E423" s="187">
        <v>6258</v>
      </c>
      <c r="F423" s="190" t="s">
        <v>2513</v>
      </c>
      <c r="G423" s="16" t="s">
        <v>2514</v>
      </c>
      <c r="H423" s="15" t="s">
        <v>2515</v>
      </c>
      <c r="I423" s="16" t="s">
        <v>2493</v>
      </c>
      <c r="J423" s="16" t="s">
        <v>53</v>
      </c>
      <c r="K423" s="16" t="s">
        <v>81</v>
      </c>
      <c r="L423" s="15">
        <v>20100101</v>
      </c>
      <c r="M423" s="16" t="s">
        <v>82</v>
      </c>
      <c r="N423" s="15" t="s">
        <v>83</v>
      </c>
      <c r="O423" s="15" t="s">
        <v>53</v>
      </c>
      <c r="P423" s="15" t="s">
        <v>1094</v>
      </c>
      <c r="Q423" s="15" t="s">
        <v>2494</v>
      </c>
      <c r="R423" s="15" t="s">
        <v>124</v>
      </c>
      <c r="S423" s="15" t="s">
        <v>53</v>
      </c>
      <c r="T423" s="16" t="s">
        <v>59</v>
      </c>
      <c r="U423" s="15"/>
      <c r="V423" s="15">
        <v>757</v>
      </c>
      <c r="W423" s="15" t="s">
        <v>84</v>
      </c>
      <c r="X423" s="17">
        <f t="shared" si="10"/>
        <v>57</v>
      </c>
      <c r="Y423" s="18">
        <v>57</v>
      </c>
      <c r="Z423" s="18" t="s">
        <v>185</v>
      </c>
      <c r="AA423" s="19">
        <v>1972</v>
      </c>
      <c r="AB423" s="15">
        <v>1</v>
      </c>
      <c r="AC423" s="15" t="s">
        <v>63</v>
      </c>
      <c r="AD423" s="16" t="s">
        <v>696</v>
      </c>
      <c r="AE423" s="16"/>
      <c r="AF423" s="16" t="str" cm="1">
        <f t="array" ref="AF423">_xlfn.IFS(ISTEXT(#REF!),#REF!,ISTEXT(#REF!),#REF!, TRUE, AG423)</f>
        <v>Southern Nuclear - Allen B. Wilson Plant</v>
      </c>
      <c r="AG423" s="16" t="s">
        <v>2495</v>
      </c>
      <c r="AH423" s="20">
        <v>4</v>
      </c>
      <c r="AI423" s="15" t="s">
        <v>420</v>
      </c>
      <c r="AJ423" s="18" t="s">
        <v>2496</v>
      </c>
      <c r="AK423" s="16" t="s">
        <v>2497</v>
      </c>
      <c r="AL423" s="15" t="s">
        <v>2498</v>
      </c>
      <c r="AM423" s="20" t="s">
        <v>2499</v>
      </c>
      <c r="AN423" s="18">
        <v>-81.748103402599995</v>
      </c>
      <c r="AO423" s="18">
        <v>33.1373063952</v>
      </c>
      <c r="AP423" s="21" t="s">
        <v>92</v>
      </c>
    </row>
    <row r="424" spans="1:42" x14ac:dyDescent="0.25">
      <c r="A424" s="15">
        <v>216</v>
      </c>
      <c r="B424" s="15">
        <v>423</v>
      </c>
      <c r="C424" s="23" t="s">
        <v>2489</v>
      </c>
      <c r="D424" s="15" t="s">
        <v>2516</v>
      </c>
      <c r="E424" s="187">
        <v>6258</v>
      </c>
      <c r="F424" s="190" t="s">
        <v>2517</v>
      </c>
      <c r="G424" s="16" t="s">
        <v>2518</v>
      </c>
      <c r="H424" s="15" t="s">
        <v>2519</v>
      </c>
      <c r="I424" s="16" t="s">
        <v>2493</v>
      </c>
      <c r="J424" s="16" t="s">
        <v>53</v>
      </c>
      <c r="K424" s="16" t="s">
        <v>81</v>
      </c>
      <c r="L424" s="15">
        <v>20100101</v>
      </c>
      <c r="M424" s="16" t="s">
        <v>82</v>
      </c>
      <c r="N424" s="15" t="s">
        <v>83</v>
      </c>
      <c r="O424" s="15" t="s">
        <v>53</v>
      </c>
      <c r="P424" s="15" t="s">
        <v>1094</v>
      </c>
      <c r="Q424" s="15" t="s">
        <v>2494</v>
      </c>
      <c r="R424" s="15" t="s">
        <v>124</v>
      </c>
      <c r="S424" s="15" t="s">
        <v>53</v>
      </c>
      <c r="T424" s="16" t="s">
        <v>59</v>
      </c>
      <c r="U424" s="15"/>
      <c r="V424" s="15">
        <v>757</v>
      </c>
      <c r="W424" s="15" t="s">
        <v>84</v>
      </c>
      <c r="X424" s="17">
        <f t="shared" si="10"/>
        <v>57</v>
      </c>
      <c r="Y424" s="18">
        <v>57</v>
      </c>
      <c r="Z424" s="18" t="s">
        <v>185</v>
      </c>
      <c r="AA424" s="19">
        <v>1972</v>
      </c>
      <c r="AB424" s="15">
        <v>1</v>
      </c>
      <c r="AC424" s="15" t="s">
        <v>63</v>
      </c>
      <c r="AD424" s="16" t="s">
        <v>696</v>
      </c>
      <c r="AE424" s="16"/>
      <c r="AF424" s="16" t="str" cm="1">
        <f t="array" ref="AF424">_xlfn.IFS(ISTEXT(#REF!),#REF!,ISTEXT(#REF!),#REF!, TRUE, AG424)</f>
        <v>Southern Nuclear - Allen B. Wilson Plant</v>
      </c>
      <c r="AG424" s="16" t="s">
        <v>2495</v>
      </c>
      <c r="AH424" s="20">
        <v>4</v>
      </c>
      <c r="AI424" s="15" t="s">
        <v>420</v>
      </c>
      <c r="AJ424" s="18" t="s">
        <v>2496</v>
      </c>
      <c r="AK424" s="16" t="s">
        <v>2497</v>
      </c>
      <c r="AL424" s="15" t="s">
        <v>2498</v>
      </c>
      <c r="AM424" s="20" t="s">
        <v>2499</v>
      </c>
      <c r="AN424" s="18">
        <v>-81.748103402500007</v>
      </c>
      <c r="AO424" s="18">
        <v>33.137106394900002</v>
      </c>
      <c r="AP424" s="21" t="s">
        <v>92</v>
      </c>
    </row>
    <row r="425" spans="1:42" x14ac:dyDescent="0.25">
      <c r="A425" s="15">
        <v>217</v>
      </c>
      <c r="B425" s="15">
        <v>424</v>
      </c>
      <c r="C425" s="23" t="s">
        <v>2520</v>
      </c>
      <c r="D425" s="15" t="s">
        <v>2521</v>
      </c>
      <c r="E425" s="187"/>
      <c r="F425" s="180"/>
      <c r="G425" s="16" t="s">
        <v>2522</v>
      </c>
      <c r="H425" s="15" t="s">
        <v>2523</v>
      </c>
      <c r="I425" s="16" t="s">
        <v>2524</v>
      </c>
      <c r="J425" s="16" t="s">
        <v>53</v>
      </c>
      <c r="K425" s="16" t="s">
        <v>107</v>
      </c>
      <c r="L425" s="15">
        <v>20200201</v>
      </c>
      <c r="M425" s="16" t="s">
        <v>108</v>
      </c>
      <c r="N425" s="15" t="s">
        <v>109</v>
      </c>
      <c r="O425" s="15" t="s">
        <v>53</v>
      </c>
      <c r="P425" s="15" t="s">
        <v>57</v>
      </c>
      <c r="Q425" s="15" t="s">
        <v>2525</v>
      </c>
      <c r="R425" s="15" t="s">
        <v>124</v>
      </c>
      <c r="S425" s="15"/>
      <c r="T425" s="16" t="s">
        <v>538</v>
      </c>
      <c r="U425" s="15" t="s">
        <v>53</v>
      </c>
      <c r="V425" s="15">
        <v>3950</v>
      </c>
      <c r="W425" s="15" t="s">
        <v>62</v>
      </c>
      <c r="X425" s="17">
        <f>V425*0.0007457</f>
        <v>2.9455149999999999</v>
      </c>
      <c r="Y425" s="18">
        <v>3890</v>
      </c>
      <c r="Z425" s="18" t="s">
        <v>62</v>
      </c>
      <c r="AA425" s="19"/>
      <c r="AB425" s="15">
        <v>1</v>
      </c>
      <c r="AC425" s="15" t="s">
        <v>63</v>
      </c>
      <c r="AD425" s="16" t="s">
        <v>153</v>
      </c>
      <c r="AE425" s="16"/>
      <c r="AF425" s="16" t="str" cm="1">
        <f t="array" ref="AF425">_xlfn.IFS(ISTEXT(#REF!),#REF!,ISTEXT(#REF!),#REF!, TRUE, AG425)</f>
        <v>Southern Star Central - Hugoton Station</v>
      </c>
      <c r="AG425" s="16" t="s">
        <v>2526</v>
      </c>
      <c r="AH425" s="20">
        <v>7</v>
      </c>
      <c r="AI425" s="15" t="s">
        <v>1731</v>
      </c>
      <c r="AJ425" s="18" t="s">
        <v>2527</v>
      </c>
      <c r="AK425" s="16" t="s">
        <v>2528</v>
      </c>
      <c r="AL425" s="15" t="s">
        <v>2529</v>
      </c>
      <c r="AM425" s="20" t="s">
        <v>2530</v>
      </c>
      <c r="AN425" s="18">
        <v>-101.122198735</v>
      </c>
      <c r="AO425" s="18">
        <v>37.558829100399997</v>
      </c>
      <c r="AP425" s="21" t="s">
        <v>119</v>
      </c>
    </row>
    <row r="426" spans="1:42" x14ac:dyDescent="0.25">
      <c r="A426" s="15">
        <v>217</v>
      </c>
      <c r="B426" s="15">
        <v>425</v>
      </c>
      <c r="C426" s="23" t="s">
        <v>2520</v>
      </c>
      <c r="D426" s="15" t="s">
        <v>2531</v>
      </c>
      <c r="E426" s="187"/>
      <c r="F426" s="180"/>
      <c r="G426" s="16" t="s">
        <v>2532</v>
      </c>
      <c r="H426" s="15" t="s">
        <v>2533</v>
      </c>
      <c r="I426" s="16" t="s">
        <v>2534</v>
      </c>
      <c r="J426" s="16" t="s">
        <v>100</v>
      </c>
      <c r="K426" s="16" t="s">
        <v>107</v>
      </c>
      <c r="L426" s="15">
        <v>20200201</v>
      </c>
      <c r="M426" s="16" t="s">
        <v>108</v>
      </c>
      <c r="N426" s="15" t="s">
        <v>109</v>
      </c>
      <c r="O426" s="15" t="s">
        <v>53</v>
      </c>
      <c r="P426" s="15" t="s">
        <v>57</v>
      </c>
      <c r="Q426" s="15" t="s">
        <v>172</v>
      </c>
      <c r="R426" s="15" t="s">
        <v>124</v>
      </c>
      <c r="S426" s="15" t="s">
        <v>53</v>
      </c>
      <c r="T426" s="16" t="s">
        <v>538</v>
      </c>
      <c r="U426" s="15" t="s">
        <v>53</v>
      </c>
      <c r="V426" s="15">
        <v>1200</v>
      </c>
      <c r="W426" s="15" t="s">
        <v>62</v>
      </c>
      <c r="X426" s="17">
        <f>V426*0.0007457</f>
        <v>0.89483999999999997</v>
      </c>
      <c r="Y426" s="18">
        <v>1100</v>
      </c>
      <c r="Z426" s="18" t="s">
        <v>62</v>
      </c>
      <c r="AA426" s="19"/>
      <c r="AB426" s="15">
        <v>1</v>
      </c>
      <c r="AC426" s="15" t="s">
        <v>63</v>
      </c>
      <c r="AD426" s="16" t="s">
        <v>153</v>
      </c>
      <c r="AE426" s="16"/>
      <c r="AF426" s="16" t="str" cm="1">
        <f t="array" ref="AF426">_xlfn.IFS(ISTEXT(#REF!),#REF!,ISTEXT(#REF!),#REF!, TRUE, AG426)</f>
        <v>Southern Star Central - Hugoton Station</v>
      </c>
      <c r="AG426" s="16" t="s">
        <v>2526</v>
      </c>
      <c r="AH426" s="20">
        <v>7</v>
      </c>
      <c r="AI426" s="15" t="s">
        <v>1731</v>
      </c>
      <c r="AJ426" s="18" t="s">
        <v>2527</v>
      </c>
      <c r="AK426" s="16" t="s">
        <v>2528</v>
      </c>
      <c r="AL426" s="15" t="s">
        <v>2529</v>
      </c>
      <c r="AM426" s="20" t="s">
        <v>2530</v>
      </c>
      <c r="AN426" s="18">
        <v>-101.12224165000001</v>
      </c>
      <c r="AO426" s="18">
        <v>37.559084251400002</v>
      </c>
      <c r="AP426" s="21" t="s">
        <v>173</v>
      </c>
    </row>
    <row r="427" spans="1:42" x14ac:dyDescent="0.25">
      <c r="A427" s="15">
        <v>217</v>
      </c>
      <c r="B427" s="15">
        <v>426</v>
      </c>
      <c r="C427" s="23" t="s">
        <v>2520</v>
      </c>
      <c r="D427" s="15" t="s">
        <v>2535</v>
      </c>
      <c r="E427" s="187"/>
      <c r="F427" s="180"/>
      <c r="G427" s="16" t="s">
        <v>2536</v>
      </c>
      <c r="H427" s="15" t="s">
        <v>2537</v>
      </c>
      <c r="I427" s="16" t="s">
        <v>2538</v>
      </c>
      <c r="J427" s="16" t="s">
        <v>53</v>
      </c>
      <c r="K427" s="16" t="s">
        <v>107</v>
      </c>
      <c r="L427" s="15">
        <v>20200201</v>
      </c>
      <c r="M427" s="16" t="s">
        <v>108</v>
      </c>
      <c r="N427" s="15" t="s">
        <v>109</v>
      </c>
      <c r="O427" s="15" t="s">
        <v>53</v>
      </c>
      <c r="P427" s="15" t="s">
        <v>57</v>
      </c>
      <c r="Q427" s="15" t="s">
        <v>2525</v>
      </c>
      <c r="R427" s="15" t="s">
        <v>124</v>
      </c>
      <c r="S427" s="15"/>
      <c r="T427" s="16" t="s">
        <v>538</v>
      </c>
      <c r="U427" s="15" t="s">
        <v>53</v>
      </c>
      <c r="V427" s="15">
        <v>3950</v>
      </c>
      <c r="W427" s="15" t="s">
        <v>62</v>
      </c>
      <c r="X427" s="17">
        <f>V427*0.0007457</f>
        <v>2.9455149999999999</v>
      </c>
      <c r="Y427" s="18">
        <v>3890</v>
      </c>
      <c r="Z427" s="18" t="s">
        <v>62</v>
      </c>
      <c r="AA427" s="19"/>
      <c r="AB427" s="15">
        <v>1</v>
      </c>
      <c r="AC427" s="15" t="s">
        <v>63</v>
      </c>
      <c r="AD427" s="16" t="s">
        <v>153</v>
      </c>
      <c r="AE427" s="16"/>
      <c r="AF427" s="16" t="str" cm="1">
        <f t="array" ref="AF427">_xlfn.IFS(ISTEXT(#REF!),#REF!,ISTEXT(#REF!),#REF!, TRUE, AG427)</f>
        <v>Southern Star Central - Hugoton Station</v>
      </c>
      <c r="AG427" s="16" t="s">
        <v>2526</v>
      </c>
      <c r="AH427" s="20">
        <v>7</v>
      </c>
      <c r="AI427" s="15" t="s">
        <v>1731</v>
      </c>
      <c r="AJ427" s="18" t="s">
        <v>2527</v>
      </c>
      <c r="AK427" s="16" t="s">
        <v>2528</v>
      </c>
      <c r="AL427" s="15" t="s">
        <v>2529</v>
      </c>
      <c r="AM427" s="20" t="s">
        <v>2530</v>
      </c>
      <c r="AN427" s="18">
        <v>-101.122220193</v>
      </c>
      <c r="AO427" s="18">
        <v>37.5589821911</v>
      </c>
      <c r="AP427" s="21" t="s">
        <v>119</v>
      </c>
    </row>
    <row r="428" spans="1:42" x14ac:dyDescent="0.25">
      <c r="A428" s="15">
        <v>217</v>
      </c>
      <c r="B428" s="15">
        <v>427</v>
      </c>
      <c r="C428" s="23" t="s">
        <v>2520</v>
      </c>
      <c r="D428" s="15" t="s">
        <v>2539</v>
      </c>
      <c r="E428" s="187"/>
      <c r="F428" s="180"/>
      <c r="G428" s="16" t="s">
        <v>2540</v>
      </c>
      <c r="H428" s="15" t="s">
        <v>2541</v>
      </c>
      <c r="I428" s="16" t="s">
        <v>2534</v>
      </c>
      <c r="J428" s="16" t="s">
        <v>100</v>
      </c>
      <c r="K428" s="16" t="s">
        <v>107</v>
      </c>
      <c r="L428" s="15">
        <v>20200201</v>
      </c>
      <c r="M428" s="16" t="s">
        <v>108</v>
      </c>
      <c r="N428" s="15" t="s">
        <v>109</v>
      </c>
      <c r="O428" s="15" t="s">
        <v>53</v>
      </c>
      <c r="P428" s="15" t="s">
        <v>57</v>
      </c>
      <c r="Q428" s="15" t="s">
        <v>172</v>
      </c>
      <c r="R428" s="15" t="s">
        <v>124</v>
      </c>
      <c r="S428" s="15" t="s">
        <v>53</v>
      </c>
      <c r="T428" s="16" t="s">
        <v>538</v>
      </c>
      <c r="U428" s="15" t="s">
        <v>53</v>
      </c>
      <c r="V428" s="15">
        <v>1200</v>
      </c>
      <c r="W428" s="15" t="s">
        <v>62</v>
      </c>
      <c r="X428" s="17">
        <f>V428*0.0007457</f>
        <v>0.89483999999999997</v>
      </c>
      <c r="Y428" s="18"/>
      <c r="Z428" s="18"/>
      <c r="AA428" s="19"/>
      <c r="AB428" s="15">
        <v>1</v>
      </c>
      <c r="AC428" s="15" t="s">
        <v>63</v>
      </c>
      <c r="AD428" s="16" t="s">
        <v>153</v>
      </c>
      <c r="AE428" s="16"/>
      <c r="AF428" s="16" t="str" cm="1">
        <f t="array" ref="AF428">_xlfn.IFS(ISTEXT(#REF!),#REF!,ISTEXT(#REF!),#REF!, TRUE, AG428)</f>
        <v>Southern Star Central - Hugoton Station</v>
      </c>
      <c r="AG428" s="16" t="s">
        <v>2526</v>
      </c>
      <c r="AH428" s="20">
        <v>7</v>
      </c>
      <c r="AI428" s="15" t="s">
        <v>1731</v>
      </c>
      <c r="AJ428" s="18" t="s">
        <v>2527</v>
      </c>
      <c r="AK428" s="16" t="s">
        <v>2528</v>
      </c>
      <c r="AL428" s="15" t="s">
        <v>2529</v>
      </c>
      <c r="AM428" s="20" t="s">
        <v>2530</v>
      </c>
      <c r="AN428" s="18">
        <v>-101.12224165000001</v>
      </c>
      <c r="AO428" s="18">
        <v>37.559373421499998</v>
      </c>
      <c r="AP428" s="21" t="s">
        <v>173</v>
      </c>
    </row>
    <row r="429" spans="1:42" x14ac:dyDescent="0.25">
      <c r="A429" s="15">
        <v>217</v>
      </c>
      <c r="B429" s="15">
        <v>428</v>
      </c>
      <c r="C429" s="23" t="s">
        <v>2520</v>
      </c>
      <c r="D429" s="15" t="s">
        <v>2542</v>
      </c>
      <c r="E429" s="187"/>
      <c r="F429" s="180"/>
      <c r="G429" s="16" t="s">
        <v>2543</v>
      </c>
      <c r="H429" s="15" t="s">
        <v>2544</v>
      </c>
      <c r="I429" s="16" t="s">
        <v>2545</v>
      </c>
      <c r="J429" s="16" t="s">
        <v>53</v>
      </c>
      <c r="K429" s="16" t="s">
        <v>107</v>
      </c>
      <c r="L429" s="15">
        <v>20200201</v>
      </c>
      <c r="M429" s="16" t="s">
        <v>108</v>
      </c>
      <c r="N429" s="15" t="s">
        <v>109</v>
      </c>
      <c r="O429" s="15" t="s">
        <v>53</v>
      </c>
      <c r="P429" s="15" t="s">
        <v>57</v>
      </c>
      <c r="Q429" s="15" t="s">
        <v>2546</v>
      </c>
      <c r="R429" s="15" t="s">
        <v>124</v>
      </c>
      <c r="S429" s="15"/>
      <c r="T429" s="16" t="s">
        <v>538</v>
      </c>
      <c r="U429" s="15" t="s">
        <v>53</v>
      </c>
      <c r="V429" s="15">
        <v>4650</v>
      </c>
      <c r="W429" s="15" t="s">
        <v>62</v>
      </c>
      <c r="X429" s="17">
        <f>V429*0.0007457</f>
        <v>3.4675050000000001</v>
      </c>
      <c r="Y429" s="18">
        <v>4510</v>
      </c>
      <c r="Z429" s="18" t="s">
        <v>62</v>
      </c>
      <c r="AA429" s="19"/>
      <c r="AB429" s="15">
        <v>1</v>
      </c>
      <c r="AC429" s="15" t="s">
        <v>63</v>
      </c>
      <c r="AD429" s="16" t="s">
        <v>153</v>
      </c>
      <c r="AE429" s="16"/>
      <c r="AF429" s="16" t="str" cm="1">
        <f t="array" ref="AF429">_xlfn.IFS(ISTEXT(#REF!),#REF!,ISTEXT(#REF!),#REF!, TRUE, AG429)</f>
        <v>Southern Star Central - Hugoton Station</v>
      </c>
      <c r="AG429" s="16" t="s">
        <v>2526</v>
      </c>
      <c r="AH429" s="20">
        <v>7</v>
      </c>
      <c r="AI429" s="15" t="s">
        <v>1731</v>
      </c>
      <c r="AJ429" s="18" t="s">
        <v>2527</v>
      </c>
      <c r="AK429" s="16" t="s">
        <v>2528</v>
      </c>
      <c r="AL429" s="15" t="s">
        <v>2529</v>
      </c>
      <c r="AM429" s="20" t="s">
        <v>2530</v>
      </c>
      <c r="AN429" s="18">
        <v>-101.122220193</v>
      </c>
      <c r="AO429" s="18">
        <v>37.559203321600002</v>
      </c>
      <c r="AP429" s="21" t="s">
        <v>119</v>
      </c>
    </row>
    <row r="430" spans="1:42" x14ac:dyDescent="0.25">
      <c r="A430" s="27">
        <v>222</v>
      </c>
      <c r="B430" s="15">
        <v>429</v>
      </c>
      <c r="C430" s="30" t="s">
        <v>2547</v>
      </c>
      <c r="D430" s="27" t="s">
        <v>2548</v>
      </c>
      <c r="E430" s="187">
        <v>1130</v>
      </c>
      <c r="F430" s="194"/>
      <c r="G430" s="28" t="s">
        <v>2549</v>
      </c>
      <c r="H430" s="27" t="s">
        <v>2550</v>
      </c>
      <c r="I430" s="28" t="s">
        <v>2551</v>
      </c>
      <c r="J430" s="16" t="s">
        <v>53</v>
      </c>
      <c r="K430" s="16" t="s">
        <v>81</v>
      </c>
      <c r="L430" s="27" t="s">
        <v>180</v>
      </c>
      <c r="M430" s="28" t="s">
        <v>181</v>
      </c>
      <c r="N430" s="15" t="s">
        <v>182</v>
      </c>
      <c r="O430" s="15" t="s">
        <v>100</v>
      </c>
      <c r="P430" s="27"/>
      <c r="Q430" s="27"/>
      <c r="R430" s="27"/>
      <c r="S430" s="27"/>
      <c r="T430" s="28"/>
      <c r="U430" s="27"/>
      <c r="V430" s="27">
        <v>320</v>
      </c>
      <c r="W430" s="27" t="s">
        <v>84</v>
      </c>
      <c r="X430" s="17">
        <f>V430*Sheet1!$B$4*Sheet1!$B$3</f>
        <v>32.823839999999997</v>
      </c>
      <c r="Y430" s="27"/>
      <c r="Z430" s="27"/>
      <c r="AA430" s="27"/>
      <c r="AB430" s="18">
        <v>1</v>
      </c>
      <c r="AC430" s="15" t="s">
        <v>63</v>
      </c>
      <c r="AD430" s="28"/>
      <c r="AE430" s="28"/>
      <c r="AF430" s="16" t="str" cm="1">
        <f t="array" ref="AF430">_xlfn.IFS(ISTEXT(#REF!),#REF!,ISTEXT(#REF!),#REF!, TRUE, AG430)</f>
        <v>CEDAR FALLS MUNICIPAL ELECTRIC UTILITY - CTS</v>
      </c>
      <c r="AG430" s="28" t="s">
        <v>2552</v>
      </c>
      <c r="AH430" s="30">
        <v>7</v>
      </c>
      <c r="AI430" s="27" t="s">
        <v>86</v>
      </c>
      <c r="AJ430" s="27" t="s">
        <v>2553</v>
      </c>
      <c r="AK430" s="28" t="s">
        <v>2554</v>
      </c>
      <c r="AL430" s="27" t="s">
        <v>2555</v>
      </c>
      <c r="AM430" s="27" t="s">
        <v>2556</v>
      </c>
      <c r="AN430" s="27">
        <v>-92.474760000000003</v>
      </c>
      <c r="AO430" s="27">
        <v>42.512689999999999</v>
      </c>
      <c r="AP430" s="21" t="s">
        <v>193</v>
      </c>
    </row>
    <row r="431" spans="1:42" x14ac:dyDescent="0.25">
      <c r="A431" s="27">
        <v>222</v>
      </c>
      <c r="B431" s="15">
        <v>430</v>
      </c>
      <c r="C431" s="30" t="s">
        <v>2547</v>
      </c>
      <c r="D431" s="27" t="s">
        <v>2559</v>
      </c>
      <c r="E431" s="187">
        <v>1130</v>
      </c>
      <c r="F431" s="194"/>
      <c r="G431" s="28" t="s">
        <v>2560</v>
      </c>
      <c r="H431" s="27" t="s">
        <v>2561</v>
      </c>
      <c r="I431" s="28" t="s">
        <v>2562</v>
      </c>
      <c r="J431" s="16" t="s">
        <v>53</v>
      </c>
      <c r="K431" s="16" t="s">
        <v>81</v>
      </c>
      <c r="L431" s="27" t="s">
        <v>180</v>
      </c>
      <c r="M431" s="28" t="s">
        <v>181</v>
      </c>
      <c r="N431" s="15" t="s">
        <v>182</v>
      </c>
      <c r="O431" s="15" t="s">
        <v>100</v>
      </c>
      <c r="P431" s="27"/>
      <c r="Q431" s="27"/>
      <c r="R431" s="27"/>
      <c r="S431" s="27"/>
      <c r="T431" s="28"/>
      <c r="U431" s="27"/>
      <c r="V431" s="27">
        <v>371</v>
      </c>
      <c r="W431" s="27" t="s">
        <v>84</v>
      </c>
      <c r="X431" s="17">
        <f>V431*Sheet1!$B$4*Sheet1!$B$3</f>
        <v>38.055139499999996</v>
      </c>
      <c r="Y431" s="27"/>
      <c r="Z431" s="27"/>
      <c r="AA431" s="27"/>
      <c r="AB431" s="18">
        <v>1</v>
      </c>
      <c r="AC431" s="15" t="s">
        <v>63</v>
      </c>
      <c r="AD431" s="28"/>
      <c r="AE431" s="28"/>
      <c r="AF431" s="16" t="str" cm="1">
        <f t="array" ref="AF431">_xlfn.IFS(ISTEXT(#REF!),#REF!,ISTEXT(#REF!),#REF!, TRUE, AG431)</f>
        <v>CEDAR FALLS MUNICIPAL ELECTRIC UTILITY - CTS</v>
      </c>
      <c r="AG431" s="28" t="s">
        <v>2552</v>
      </c>
      <c r="AH431" s="30">
        <v>7</v>
      </c>
      <c r="AI431" s="27" t="s">
        <v>86</v>
      </c>
      <c r="AJ431" s="27" t="s">
        <v>2553</v>
      </c>
      <c r="AK431" s="28" t="s">
        <v>2554</v>
      </c>
      <c r="AL431" s="27" t="s">
        <v>2555</v>
      </c>
      <c r="AM431" s="27" t="s">
        <v>2556</v>
      </c>
      <c r="AN431" s="27">
        <v>-92.474360000000004</v>
      </c>
      <c r="AO431" s="27">
        <v>42.51258</v>
      </c>
      <c r="AP431" s="21" t="s">
        <v>193</v>
      </c>
    </row>
    <row r="432" spans="1:42" x14ac:dyDescent="0.25">
      <c r="A432" s="15">
        <v>224</v>
      </c>
      <c r="B432" s="15">
        <v>431</v>
      </c>
      <c r="C432" s="23" t="s">
        <v>2563</v>
      </c>
      <c r="D432" s="15" t="s">
        <v>2564</v>
      </c>
      <c r="E432" s="187">
        <v>50134</v>
      </c>
      <c r="F432" s="180" t="s">
        <v>1387</v>
      </c>
      <c r="G432" s="16" t="s">
        <v>2565</v>
      </c>
      <c r="H432" s="15" t="s">
        <v>2566</v>
      </c>
      <c r="I432" s="16" t="s">
        <v>1390</v>
      </c>
      <c r="J432" s="16" t="s">
        <v>53</v>
      </c>
      <c r="K432" s="16" t="s">
        <v>81</v>
      </c>
      <c r="L432" s="15">
        <v>20100201</v>
      </c>
      <c r="M432" s="16" t="s">
        <v>215</v>
      </c>
      <c r="N432" s="15" t="s">
        <v>109</v>
      </c>
      <c r="O432" s="15" t="s">
        <v>53</v>
      </c>
      <c r="P432" s="15" t="s">
        <v>110</v>
      </c>
      <c r="Q432" s="15" t="s">
        <v>725</v>
      </c>
      <c r="R432" s="15" t="s">
        <v>59</v>
      </c>
      <c r="S432" s="26" t="s">
        <v>100</v>
      </c>
      <c r="T432" s="16" t="s">
        <v>130</v>
      </c>
      <c r="U432" s="15" t="s">
        <v>53</v>
      </c>
      <c r="V432" s="15">
        <v>75</v>
      </c>
      <c r="W432" s="15" t="s">
        <v>185</v>
      </c>
      <c r="X432" s="17">
        <f>V432</f>
        <v>75</v>
      </c>
      <c r="Y432" s="18">
        <v>76</v>
      </c>
      <c r="Z432" s="18" t="s">
        <v>185</v>
      </c>
      <c r="AA432" s="19"/>
      <c r="AB432" s="15">
        <v>1</v>
      </c>
      <c r="AC432" s="15" t="s">
        <v>112</v>
      </c>
      <c r="AD432" s="16" t="s">
        <v>59</v>
      </c>
      <c r="AE432" s="16"/>
      <c r="AF432" s="16" t="str" cm="1">
        <f t="array" ref="AF432">_xlfn.IFS(ISTEXT(#REF!),#REF!,ISTEXT(#REF!),#REF!, TRUE, AG432)</f>
        <v>SYCAMORE COGENERATION CO</v>
      </c>
      <c r="AG432" s="16" t="s">
        <v>2567</v>
      </c>
      <c r="AH432" s="20">
        <v>9</v>
      </c>
      <c r="AI432" s="15" t="s">
        <v>67</v>
      </c>
      <c r="AJ432" s="18" t="s">
        <v>219</v>
      </c>
      <c r="AK432" s="16" t="s">
        <v>1378</v>
      </c>
      <c r="AL432" s="15" t="s">
        <v>2568</v>
      </c>
      <c r="AM432" s="20" t="s">
        <v>1380</v>
      </c>
      <c r="AN432" s="18">
        <v>-118.98480322100001</v>
      </c>
      <c r="AO432" s="18">
        <v>35.451506795299998</v>
      </c>
      <c r="AP432" s="21" t="s">
        <v>139</v>
      </c>
    </row>
    <row r="433" spans="1:42" x14ac:dyDescent="0.25">
      <c r="A433" s="15">
        <v>224</v>
      </c>
      <c r="B433" s="15">
        <v>432</v>
      </c>
      <c r="C433" s="23" t="s">
        <v>2563</v>
      </c>
      <c r="D433" s="15" t="s">
        <v>2569</v>
      </c>
      <c r="E433" s="187">
        <v>50134</v>
      </c>
      <c r="F433" s="180" t="s">
        <v>1392</v>
      </c>
      <c r="G433" s="16" t="s">
        <v>2570</v>
      </c>
      <c r="H433" s="15" t="s">
        <v>2571</v>
      </c>
      <c r="I433" s="16" t="s">
        <v>1395</v>
      </c>
      <c r="J433" s="16" t="s">
        <v>53</v>
      </c>
      <c r="K433" s="16" t="s">
        <v>81</v>
      </c>
      <c r="L433" s="15">
        <v>20100201</v>
      </c>
      <c r="M433" s="16" t="s">
        <v>215</v>
      </c>
      <c r="N433" s="15" t="s">
        <v>109</v>
      </c>
      <c r="O433" s="15" t="s">
        <v>53</v>
      </c>
      <c r="P433" s="15" t="s">
        <v>110</v>
      </c>
      <c r="Q433" s="15" t="s">
        <v>725</v>
      </c>
      <c r="R433" s="15" t="s">
        <v>59</v>
      </c>
      <c r="S433" s="26" t="s">
        <v>100</v>
      </c>
      <c r="T433" s="16" t="s">
        <v>130</v>
      </c>
      <c r="U433" s="15" t="s">
        <v>53</v>
      </c>
      <c r="V433" s="15">
        <v>75</v>
      </c>
      <c r="W433" s="15" t="s">
        <v>185</v>
      </c>
      <c r="X433" s="17">
        <f>V433</f>
        <v>75</v>
      </c>
      <c r="Y433" s="18">
        <v>76</v>
      </c>
      <c r="Z433" s="18" t="s">
        <v>185</v>
      </c>
      <c r="AA433" s="19"/>
      <c r="AB433" s="15">
        <v>1</v>
      </c>
      <c r="AC433" s="15" t="s">
        <v>112</v>
      </c>
      <c r="AD433" s="16" t="s">
        <v>59</v>
      </c>
      <c r="AE433" s="16"/>
      <c r="AF433" s="16" t="str" cm="1">
        <f t="array" ref="AF433">_xlfn.IFS(ISTEXT(#REF!),#REF!,ISTEXT(#REF!),#REF!, TRUE, AG433)</f>
        <v>SYCAMORE COGENERATION CO</v>
      </c>
      <c r="AG433" s="16" t="s">
        <v>2567</v>
      </c>
      <c r="AH433" s="20">
        <v>9</v>
      </c>
      <c r="AI433" s="15" t="s">
        <v>67</v>
      </c>
      <c r="AJ433" s="18" t="s">
        <v>219</v>
      </c>
      <c r="AK433" s="16" t="s">
        <v>1378</v>
      </c>
      <c r="AL433" s="15" t="s">
        <v>2568</v>
      </c>
      <c r="AM433" s="20" t="s">
        <v>1380</v>
      </c>
      <c r="AN433" s="18">
        <v>-118.984840772</v>
      </c>
      <c r="AO433" s="18">
        <v>35.451126613900001</v>
      </c>
      <c r="AP433" s="21" t="s">
        <v>139</v>
      </c>
    </row>
    <row r="434" spans="1:42" x14ac:dyDescent="0.25">
      <c r="A434" s="15">
        <v>224</v>
      </c>
      <c r="B434" s="15">
        <v>433</v>
      </c>
      <c r="C434" s="23" t="s">
        <v>2563</v>
      </c>
      <c r="D434" s="15" t="s">
        <v>2572</v>
      </c>
      <c r="E434" s="187">
        <v>50134</v>
      </c>
      <c r="F434" s="180" t="s">
        <v>1373</v>
      </c>
      <c r="G434" s="16" t="s">
        <v>2573</v>
      </c>
      <c r="H434" s="15" t="s">
        <v>2574</v>
      </c>
      <c r="I434" s="16" t="s">
        <v>2575</v>
      </c>
      <c r="J434" s="16" t="s">
        <v>53</v>
      </c>
      <c r="K434" s="16" t="s">
        <v>81</v>
      </c>
      <c r="L434" s="15">
        <v>20100201</v>
      </c>
      <c r="M434" s="16" t="s">
        <v>215</v>
      </c>
      <c r="N434" s="15" t="s">
        <v>109</v>
      </c>
      <c r="O434" s="15" t="s">
        <v>53</v>
      </c>
      <c r="P434" s="15" t="s">
        <v>110</v>
      </c>
      <c r="Q434" s="15" t="s">
        <v>725</v>
      </c>
      <c r="R434" s="15" t="s">
        <v>59</v>
      </c>
      <c r="S434" s="26" t="s">
        <v>100</v>
      </c>
      <c r="T434" s="16" t="s">
        <v>130</v>
      </c>
      <c r="U434" s="15" t="s">
        <v>53</v>
      </c>
      <c r="V434" s="15">
        <v>75</v>
      </c>
      <c r="W434" s="15" t="s">
        <v>185</v>
      </c>
      <c r="X434" s="17">
        <f>V434</f>
        <v>75</v>
      </c>
      <c r="Y434" s="18">
        <v>76</v>
      </c>
      <c r="Z434" s="18" t="s">
        <v>185</v>
      </c>
      <c r="AA434" s="19"/>
      <c r="AB434" s="15">
        <v>1</v>
      </c>
      <c r="AC434" s="15" t="s">
        <v>112</v>
      </c>
      <c r="AD434" s="16" t="s">
        <v>59</v>
      </c>
      <c r="AE434" s="16"/>
      <c r="AF434" s="16" t="str" cm="1">
        <f t="array" ref="AF434">_xlfn.IFS(ISTEXT(#REF!),#REF!,ISTEXT(#REF!),#REF!, TRUE, AG434)</f>
        <v>SYCAMORE COGENERATION CO</v>
      </c>
      <c r="AG434" s="16" t="s">
        <v>2567</v>
      </c>
      <c r="AH434" s="20">
        <v>9</v>
      </c>
      <c r="AI434" s="15" t="s">
        <v>67</v>
      </c>
      <c r="AJ434" s="18" t="s">
        <v>219</v>
      </c>
      <c r="AK434" s="16" t="s">
        <v>1378</v>
      </c>
      <c r="AL434" s="15" t="s">
        <v>2568</v>
      </c>
      <c r="AM434" s="20" t="s">
        <v>1380</v>
      </c>
      <c r="AN434" s="18">
        <v>-118.98475494100001</v>
      </c>
      <c r="AO434" s="18">
        <v>35.452284632100003</v>
      </c>
      <c r="AP434" s="21" t="s">
        <v>139</v>
      </c>
    </row>
    <row r="435" spans="1:42" x14ac:dyDescent="0.25">
      <c r="A435" s="15">
        <v>224</v>
      </c>
      <c r="B435" s="15">
        <v>434</v>
      </c>
      <c r="C435" s="23" t="s">
        <v>2563</v>
      </c>
      <c r="D435" s="15" t="s">
        <v>2576</v>
      </c>
      <c r="E435" s="187">
        <v>50134</v>
      </c>
      <c r="F435" s="180" t="s">
        <v>1382</v>
      </c>
      <c r="G435" s="16" t="s">
        <v>2577</v>
      </c>
      <c r="H435" s="15" t="s">
        <v>2578</v>
      </c>
      <c r="I435" s="16" t="s">
        <v>2579</v>
      </c>
      <c r="J435" s="16" t="s">
        <v>53</v>
      </c>
      <c r="K435" s="16" t="s">
        <v>81</v>
      </c>
      <c r="L435" s="15">
        <v>20100201</v>
      </c>
      <c r="M435" s="16" t="s">
        <v>215</v>
      </c>
      <c r="N435" s="15" t="s">
        <v>109</v>
      </c>
      <c r="O435" s="15" t="s">
        <v>53</v>
      </c>
      <c r="P435" s="15" t="s">
        <v>110</v>
      </c>
      <c r="Q435" s="15" t="s">
        <v>725</v>
      </c>
      <c r="R435" s="15" t="s">
        <v>59</v>
      </c>
      <c r="S435" s="26" t="s">
        <v>100</v>
      </c>
      <c r="T435" s="16" t="s">
        <v>130</v>
      </c>
      <c r="U435" s="15" t="s">
        <v>53</v>
      </c>
      <c r="V435" s="15">
        <v>75</v>
      </c>
      <c r="W435" s="15" t="s">
        <v>185</v>
      </c>
      <c r="X435" s="17">
        <f>V435</f>
        <v>75</v>
      </c>
      <c r="Y435" s="18">
        <v>76</v>
      </c>
      <c r="Z435" s="18" t="s">
        <v>185</v>
      </c>
      <c r="AA435" s="19"/>
      <c r="AB435" s="15">
        <v>1</v>
      </c>
      <c r="AC435" s="15" t="s">
        <v>112</v>
      </c>
      <c r="AD435" s="16" t="s">
        <v>59</v>
      </c>
      <c r="AE435" s="16"/>
      <c r="AF435" s="16" t="str" cm="1">
        <f t="array" ref="AF435">_xlfn.IFS(ISTEXT(#REF!),#REF!,ISTEXT(#REF!),#REF!, TRUE, AG435)</f>
        <v>SYCAMORE COGENERATION CO</v>
      </c>
      <c r="AG435" s="16" t="s">
        <v>2567</v>
      </c>
      <c r="AH435" s="20">
        <v>9</v>
      </c>
      <c r="AI435" s="15" t="s">
        <v>67</v>
      </c>
      <c r="AJ435" s="18" t="s">
        <v>219</v>
      </c>
      <c r="AK435" s="16" t="s">
        <v>1378</v>
      </c>
      <c r="AL435" s="15" t="s">
        <v>2568</v>
      </c>
      <c r="AM435" s="20" t="s">
        <v>1380</v>
      </c>
      <c r="AN435" s="18">
        <v>-118.984771034</v>
      </c>
      <c r="AO435" s="18">
        <v>35.451891344800003</v>
      </c>
      <c r="AP435" s="21" t="s">
        <v>139</v>
      </c>
    </row>
    <row r="436" spans="1:42" x14ac:dyDescent="0.25">
      <c r="A436" s="15">
        <v>227</v>
      </c>
      <c r="B436" s="15">
        <v>435</v>
      </c>
      <c r="C436" s="23" t="s">
        <v>2580</v>
      </c>
      <c r="D436" s="15" t="s">
        <v>2581</v>
      </c>
      <c r="E436" s="187"/>
      <c r="F436" s="180"/>
      <c r="G436" s="16" t="s">
        <v>711</v>
      </c>
      <c r="H436" s="15" t="s">
        <v>2582</v>
      </c>
      <c r="I436" s="16" t="s">
        <v>2583</v>
      </c>
      <c r="J436" s="16" t="s">
        <v>53</v>
      </c>
      <c r="K436" s="16" t="s">
        <v>151</v>
      </c>
      <c r="L436" s="15">
        <v>20200201</v>
      </c>
      <c r="M436" s="16" t="s">
        <v>108</v>
      </c>
      <c r="N436" s="15" t="s">
        <v>109</v>
      </c>
      <c r="O436" s="15" t="s">
        <v>53</v>
      </c>
      <c r="P436" s="15" t="s">
        <v>110</v>
      </c>
      <c r="Q436" s="15" t="s">
        <v>59</v>
      </c>
      <c r="R436" s="15" t="s">
        <v>59</v>
      </c>
      <c r="S436" s="15"/>
      <c r="T436" s="16" t="s">
        <v>59</v>
      </c>
      <c r="U436" s="15"/>
      <c r="V436" s="15">
        <v>133</v>
      </c>
      <c r="W436" s="15" t="s">
        <v>84</v>
      </c>
      <c r="X436" s="17">
        <f>V436*Sheet1!$B$4*Sheet1!$B$3</f>
        <v>13.6424085</v>
      </c>
      <c r="Y436" s="18">
        <v>133</v>
      </c>
      <c r="Z436" s="18" t="s">
        <v>131</v>
      </c>
      <c r="AA436" s="24">
        <v>29587</v>
      </c>
      <c r="AB436" s="15">
        <v>1</v>
      </c>
      <c r="AC436" s="15" t="s">
        <v>63</v>
      </c>
      <c r="AD436" s="16" t="s">
        <v>2584</v>
      </c>
      <c r="AE436" s="16"/>
      <c r="AF436" s="16" t="str" cm="1">
        <f t="array" ref="AF436">_xlfn.IFS(ISTEXT(#REF!),#REF!,ISTEXT(#REF!),#REF!, TRUE, AG436)</f>
        <v>VERDIGRIS PLT</v>
      </c>
      <c r="AG436" s="16" t="s">
        <v>2585</v>
      </c>
      <c r="AH436" s="20">
        <v>6</v>
      </c>
      <c r="AI436" s="15" t="s">
        <v>447</v>
      </c>
      <c r="AJ436" s="18" t="s">
        <v>2586</v>
      </c>
      <c r="AK436" s="16" t="s">
        <v>2587</v>
      </c>
      <c r="AL436" s="15" t="s">
        <v>2588</v>
      </c>
      <c r="AM436" s="20" t="s">
        <v>2589</v>
      </c>
      <c r="AN436" s="18">
        <v>-95.719107486599995</v>
      </c>
      <c r="AO436" s="18">
        <v>36.233506423500003</v>
      </c>
      <c r="AP436" s="21" t="s">
        <v>119</v>
      </c>
    </row>
    <row r="437" spans="1:42" ht="15" customHeight="1" x14ac:dyDescent="0.25">
      <c r="A437" s="15">
        <v>228</v>
      </c>
      <c r="B437" s="15">
        <v>436</v>
      </c>
      <c r="C437" s="23" t="s">
        <v>2590</v>
      </c>
      <c r="D437" s="15" t="s">
        <v>2591</v>
      </c>
      <c r="E437" s="187"/>
      <c r="F437" s="180"/>
      <c r="G437" s="16" t="s">
        <v>2592</v>
      </c>
      <c r="H437" s="15" t="s">
        <v>2593</v>
      </c>
      <c r="I437" s="16" t="s">
        <v>2592</v>
      </c>
      <c r="J437" s="16" t="s">
        <v>53</v>
      </c>
      <c r="K437" s="16" t="s">
        <v>151</v>
      </c>
      <c r="L437" s="15">
        <v>20200201</v>
      </c>
      <c r="M437" s="16" t="s">
        <v>108</v>
      </c>
      <c r="N437" s="15" t="s">
        <v>109</v>
      </c>
      <c r="O437" s="15" t="s">
        <v>53</v>
      </c>
      <c r="P437" s="15" t="s">
        <v>110</v>
      </c>
      <c r="Q437" s="15" t="s">
        <v>705</v>
      </c>
      <c r="R437" s="15" t="s">
        <v>59</v>
      </c>
      <c r="S437" s="15"/>
      <c r="T437" s="16" t="s">
        <v>826</v>
      </c>
      <c r="U437" s="15" t="s">
        <v>53</v>
      </c>
      <c r="V437" s="15">
        <v>6.3</v>
      </c>
      <c r="W437" s="15" t="s">
        <v>185</v>
      </c>
      <c r="X437" s="17">
        <f>V437</f>
        <v>6.3</v>
      </c>
      <c r="Y437" s="18">
        <v>8450</v>
      </c>
      <c r="Z437" s="18" t="s">
        <v>62</v>
      </c>
      <c r="AA437" s="19"/>
      <c r="AB437" s="19">
        <v>1</v>
      </c>
      <c r="AC437" s="15" t="s">
        <v>112</v>
      </c>
      <c r="AD437" s="16" t="s">
        <v>59</v>
      </c>
      <c r="AE437" s="16"/>
      <c r="AF437" s="16" t="str" cm="1">
        <f t="array" ref="AF437">_xlfn.IFS(ISTEXT(#REF!),#REF!,ISTEXT(#REF!),#REF!, TRUE, AG437)</f>
        <v>TESORO REFINING &amp; MARKETING COMPANY LLC</v>
      </c>
      <c r="AG437" s="16" t="s">
        <v>2594</v>
      </c>
      <c r="AH437" s="20">
        <v>9</v>
      </c>
      <c r="AI437" s="15" t="s">
        <v>67</v>
      </c>
      <c r="AJ437" s="18" t="s">
        <v>1548</v>
      </c>
      <c r="AK437" s="16" t="s">
        <v>2595</v>
      </c>
      <c r="AL437" s="15" t="s">
        <v>1550</v>
      </c>
      <c r="AM437" s="20" t="s">
        <v>1551</v>
      </c>
      <c r="AN437" s="18">
        <v>-122.065134718</v>
      </c>
      <c r="AO437" s="18">
        <v>38.0263817031</v>
      </c>
      <c r="AP437" s="21" t="s">
        <v>119</v>
      </c>
    </row>
    <row r="438" spans="1:42" x14ac:dyDescent="0.25">
      <c r="A438" s="15">
        <v>229</v>
      </c>
      <c r="B438" s="15">
        <v>437</v>
      </c>
      <c r="C438" s="23" t="s">
        <v>2596</v>
      </c>
      <c r="D438" s="15" t="s">
        <v>2597</v>
      </c>
      <c r="E438" s="187"/>
      <c r="F438" s="180"/>
      <c r="G438" s="16" t="s">
        <v>2598</v>
      </c>
      <c r="H438" s="15" t="s">
        <v>2599</v>
      </c>
      <c r="I438" s="16"/>
      <c r="J438" s="16" t="s">
        <v>53</v>
      </c>
      <c r="K438" s="16" t="s">
        <v>151</v>
      </c>
      <c r="L438" s="15" t="s">
        <v>228</v>
      </c>
      <c r="M438" s="16" t="s">
        <v>229</v>
      </c>
      <c r="N438" s="15" t="s">
        <v>109</v>
      </c>
      <c r="O438" s="15" t="s">
        <v>53</v>
      </c>
      <c r="P438" s="15" t="s">
        <v>59</v>
      </c>
      <c r="Q438" s="15" t="s">
        <v>59</v>
      </c>
      <c r="R438" s="15" t="s">
        <v>59</v>
      </c>
      <c r="S438" s="15"/>
      <c r="T438" s="16" t="s">
        <v>59</v>
      </c>
      <c r="U438" s="15"/>
      <c r="V438" s="15"/>
      <c r="W438" s="15" t="s">
        <v>59</v>
      </c>
      <c r="X438" s="17"/>
      <c r="Y438" s="18"/>
      <c r="Z438" s="18"/>
      <c r="AA438" s="19"/>
      <c r="AB438" s="19">
        <v>1</v>
      </c>
      <c r="AC438" s="15" t="s">
        <v>112</v>
      </c>
      <c r="AD438" s="16" t="s">
        <v>59</v>
      </c>
      <c r="AE438" s="16"/>
      <c r="AF438" s="16" t="str" cm="1">
        <f t="array" ref="AF438">_xlfn.IFS(ISTEXT(#REF!),#REF!,ISTEXT(#REF!),#REF!, TRUE, AG438)</f>
        <v>Tesoro Refining and Marketing: Salt Lake City Refinery</v>
      </c>
      <c r="AG438" s="16" t="s">
        <v>2600</v>
      </c>
      <c r="AH438" s="20">
        <v>8</v>
      </c>
      <c r="AI438" s="15" t="s">
        <v>2601</v>
      </c>
      <c r="AJ438" s="18" t="s">
        <v>2602</v>
      </c>
      <c r="AK438" s="16" t="s">
        <v>2603</v>
      </c>
      <c r="AL438" s="15" t="s">
        <v>2604</v>
      </c>
      <c r="AM438" s="20" t="s">
        <v>2605</v>
      </c>
      <c r="AN438" s="18">
        <v>-111.905597392</v>
      </c>
      <c r="AO438" s="18">
        <v>40.792756474800001</v>
      </c>
      <c r="AP438" s="21" t="s">
        <v>119</v>
      </c>
    </row>
    <row r="439" spans="1:42" x14ac:dyDescent="0.25">
      <c r="A439" s="15">
        <v>229</v>
      </c>
      <c r="B439" s="15">
        <v>438</v>
      </c>
      <c r="C439" s="23" t="s">
        <v>2596</v>
      </c>
      <c r="D439" s="15" t="s">
        <v>2606</v>
      </c>
      <c r="E439" s="187"/>
      <c r="F439" s="180"/>
      <c r="G439" s="16" t="s">
        <v>2607</v>
      </c>
      <c r="H439" s="15" t="s">
        <v>2608</v>
      </c>
      <c r="I439" s="16"/>
      <c r="J439" s="16" t="s">
        <v>53</v>
      </c>
      <c r="K439" s="16" t="s">
        <v>151</v>
      </c>
      <c r="L439" s="15" t="s">
        <v>228</v>
      </c>
      <c r="M439" s="16" t="s">
        <v>229</v>
      </c>
      <c r="N439" s="15" t="s">
        <v>109</v>
      </c>
      <c r="O439" s="15" t="s">
        <v>53</v>
      </c>
      <c r="P439" s="15" t="s">
        <v>59</v>
      </c>
      <c r="Q439" s="15" t="s">
        <v>59</v>
      </c>
      <c r="R439" s="15" t="s">
        <v>59</v>
      </c>
      <c r="S439" s="15"/>
      <c r="T439" s="16" t="s">
        <v>59</v>
      </c>
      <c r="U439" s="15"/>
      <c r="V439" s="15"/>
      <c r="W439" s="15" t="s">
        <v>59</v>
      </c>
      <c r="X439" s="17"/>
      <c r="Y439" s="18"/>
      <c r="Z439" s="18"/>
      <c r="AA439" s="19"/>
      <c r="AB439" s="19">
        <v>1</v>
      </c>
      <c r="AC439" s="15" t="s">
        <v>112</v>
      </c>
      <c r="AD439" s="16" t="s">
        <v>59</v>
      </c>
      <c r="AE439" s="16"/>
      <c r="AF439" s="16" t="str" cm="1">
        <f t="array" ref="AF439">_xlfn.IFS(ISTEXT(#REF!),#REF!,ISTEXT(#REF!),#REF!, TRUE, AG439)</f>
        <v>Tesoro Refining and Marketing: Salt Lake City Refinery</v>
      </c>
      <c r="AG439" s="16" t="s">
        <v>2600</v>
      </c>
      <c r="AH439" s="20">
        <v>8</v>
      </c>
      <c r="AI439" s="15" t="s">
        <v>2601</v>
      </c>
      <c r="AJ439" s="18" t="s">
        <v>2602</v>
      </c>
      <c r="AK439" s="16" t="s">
        <v>2603</v>
      </c>
      <c r="AL439" s="15" t="s">
        <v>2604</v>
      </c>
      <c r="AM439" s="20" t="s">
        <v>2605</v>
      </c>
      <c r="AN439" s="18">
        <v>-111.905559841</v>
      </c>
      <c r="AO439" s="18">
        <v>40.792080267999999</v>
      </c>
      <c r="AP439" s="21" t="s">
        <v>119</v>
      </c>
    </row>
    <row r="440" spans="1:42" x14ac:dyDescent="0.25">
      <c r="A440" s="15">
        <v>230</v>
      </c>
      <c r="B440" s="15">
        <v>439</v>
      </c>
      <c r="C440" s="23" t="s">
        <v>2609</v>
      </c>
      <c r="D440" s="15" t="s">
        <v>2610</v>
      </c>
      <c r="E440" s="187"/>
      <c r="F440" s="180"/>
      <c r="G440" s="16" t="s">
        <v>2611</v>
      </c>
      <c r="H440" s="15" t="s">
        <v>2612</v>
      </c>
      <c r="I440" s="16" t="s">
        <v>2613</v>
      </c>
      <c r="J440" s="16" t="s">
        <v>53</v>
      </c>
      <c r="K440" s="16" t="s">
        <v>107</v>
      </c>
      <c r="L440" s="15">
        <v>20200201</v>
      </c>
      <c r="M440" s="16" t="s">
        <v>108</v>
      </c>
      <c r="N440" s="15" t="s">
        <v>109</v>
      </c>
      <c r="O440" s="15" t="s">
        <v>53</v>
      </c>
      <c r="P440" s="15" t="s">
        <v>1793</v>
      </c>
      <c r="Q440" s="15" t="s">
        <v>2614</v>
      </c>
      <c r="R440" s="15" t="s">
        <v>124</v>
      </c>
      <c r="S440" s="15"/>
      <c r="T440" s="16" t="s">
        <v>538</v>
      </c>
      <c r="U440" s="15" t="s">
        <v>53</v>
      </c>
      <c r="V440" s="15">
        <v>4400</v>
      </c>
      <c r="W440" s="15" t="s">
        <v>62</v>
      </c>
      <c r="X440" s="17">
        <f t="shared" ref="X440:X458" si="11">V440*0.0007457</f>
        <v>3.2810799999999998</v>
      </c>
      <c r="Y440" s="18"/>
      <c r="Z440" s="18"/>
      <c r="AA440" s="24">
        <v>32874</v>
      </c>
      <c r="AB440" s="15">
        <v>1</v>
      </c>
      <c r="AC440" s="15" t="s">
        <v>63</v>
      </c>
      <c r="AD440" s="16" t="s">
        <v>2615</v>
      </c>
      <c r="AE440" s="16"/>
      <c r="AF440" s="16" t="str" cm="1">
        <f t="array" ref="AF440">_xlfn.IFS(ISTEXT(#REF!),#REF!,ISTEXT(#REF!),#REF!, TRUE, AG440)</f>
        <v>Texas Gas Transmission LLC - Calvert City Compressor</v>
      </c>
      <c r="AG440" s="16" t="s">
        <v>2616</v>
      </c>
      <c r="AH440" s="20">
        <v>4</v>
      </c>
      <c r="AI440" s="15" t="s">
        <v>541</v>
      </c>
      <c r="AJ440" s="18" t="s">
        <v>716</v>
      </c>
      <c r="AK440" s="16" t="s">
        <v>2617</v>
      </c>
      <c r="AL440" s="15" t="s">
        <v>2618</v>
      </c>
      <c r="AM440" s="20" t="s">
        <v>2619</v>
      </c>
      <c r="AN440" s="18">
        <v>-88.384389685000002</v>
      </c>
      <c r="AO440" s="18">
        <v>36.962191917799998</v>
      </c>
      <c r="AP440" s="21" t="s">
        <v>119</v>
      </c>
    </row>
    <row r="441" spans="1:42" x14ac:dyDescent="0.25">
      <c r="A441" s="15">
        <v>230</v>
      </c>
      <c r="B441" s="15">
        <v>440</v>
      </c>
      <c r="C441" s="23" t="s">
        <v>2609</v>
      </c>
      <c r="D441" s="15" t="s">
        <v>2620</v>
      </c>
      <c r="E441" s="187"/>
      <c r="F441" s="180"/>
      <c r="G441" s="16" t="s">
        <v>2621</v>
      </c>
      <c r="H441" s="15" t="s">
        <v>2622</v>
      </c>
      <c r="I441" s="16" t="s">
        <v>2623</v>
      </c>
      <c r="J441" s="16" t="s">
        <v>53</v>
      </c>
      <c r="K441" s="16" t="s">
        <v>107</v>
      </c>
      <c r="L441" s="15">
        <v>20200201</v>
      </c>
      <c r="M441" s="16" t="s">
        <v>108</v>
      </c>
      <c r="N441" s="15" t="s">
        <v>109</v>
      </c>
      <c r="O441" s="15" t="s">
        <v>53</v>
      </c>
      <c r="P441" s="15" t="s">
        <v>57</v>
      </c>
      <c r="Q441" s="15" t="s">
        <v>2624</v>
      </c>
      <c r="R441" s="15" t="s">
        <v>124</v>
      </c>
      <c r="S441" s="15"/>
      <c r="T441" s="16" t="s">
        <v>538</v>
      </c>
      <c r="U441" s="15" t="s">
        <v>53</v>
      </c>
      <c r="V441" s="15">
        <v>12000</v>
      </c>
      <c r="W441" s="15" t="s">
        <v>62</v>
      </c>
      <c r="X441" s="17">
        <f t="shared" si="11"/>
        <v>8.9483999999999995</v>
      </c>
      <c r="Y441" s="18"/>
      <c r="Z441" s="18"/>
      <c r="AA441" s="24">
        <v>32874</v>
      </c>
      <c r="AB441" s="15">
        <v>1</v>
      </c>
      <c r="AC441" s="15" t="s">
        <v>63</v>
      </c>
      <c r="AD441" s="16" t="s">
        <v>2615</v>
      </c>
      <c r="AE441" s="16"/>
      <c r="AF441" s="16" t="str" cm="1">
        <f t="array" ref="AF441">_xlfn.IFS(ISTEXT(#REF!),#REF!,ISTEXT(#REF!),#REF!, TRUE, AG441)</f>
        <v>Texas Gas Transmission LLC - Calvert City Compressor</v>
      </c>
      <c r="AG441" s="16" t="s">
        <v>2616</v>
      </c>
      <c r="AH441" s="20">
        <v>4</v>
      </c>
      <c r="AI441" s="15" t="s">
        <v>541</v>
      </c>
      <c r="AJ441" s="18" t="s">
        <v>716</v>
      </c>
      <c r="AK441" s="16" t="s">
        <v>2617</v>
      </c>
      <c r="AL441" s="15" t="s">
        <v>2618</v>
      </c>
      <c r="AM441" s="20" t="s">
        <v>2619</v>
      </c>
      <c r="AN441" s="18">
        <v>-88.384117440799997</v>
      </c>
      <c r="AO441" s="18">
        <v>36.962217635800002</v>
      </c>
      <c r="AP441" s="21" t="s">
        <v>119</v>
      </c>
    </row>
    <row r="442" spans="1:42" x14ac:dyDescent="0.25">
      <c r="A442" s="15">
        <v>230</v>
      </c>
      <c r="B442" s="15">
        <v>441</v>
      </c>
      <c r="C442" s="23" t="s">
        <v>2609</v>
      </c>
      <c r="D442" s="15" t="s">
        <v>2625</v>
      </c>
      <c r="E442" s="187"/>
      <c r="F442" s="180"/>
      <c r="G442" s="16" t="s">
        <v>2626</v>
      </c>
      <c r="H442" s="15" t="s">
        <v>2627</v>
      </c>
      <c r="I442" s="16" t="s">
        <v>2628</v>
      </c>
      <c r="J442" s="16" t="s">
        <v>53</v>
      </c>
      <c r="K442" s="16" t="s">
        <v>107</v>
      </c>
      <c r="L442" s="15">
        <v>20200201</v>
      </c>
      <c r="M442" s="16" t="s">
        <v>108</v>
      </c>
      <c r="N442" s="15" t="s">
        <v>109</v>
      </c>
      <c r="O442" s="15" t="s">
        <v>53</v>
      </c>
      <c r="P442" s="15" t="s">
        <v>1793</v>
      </c>
      <c r="Q442" s="15" t="s">
        <v>2614</v>
      </c>
      <c r="R442" s="15" t="s">
        <v>124</v>
      </c>
      <c r="S442" s="15"/>
      <c r="T442" s="16" t="s">
        <v>538</v>
      </c>
      <c r="U442" s="15" t="s">
        <v>53</v>
      </c>
      <c r="V442" s="15">
        <v>4400</v>
      </c>
      <c r="W442" s="15" t="s">
        <v>62</v>
      </c>
      <c r="X442" s="17">
        <f t="shared" si="11"/>
        <v>3.2810799999999998</v>
      </c>
      <c r="Y442" s="18"/>
      <c r="Z442" s="18"/>
      <c r="AA442" s="24">
        <v>32874</v>
      </c>
      <c r="AB442" s="15">
        <v>1</v>
      </c>
      <c r="AC442" s="15" t="s">
        <v>63</v>
      </c>
      <c r="AD442" s="16" t="s">
        <v>2615</v>
      </c>
      <c r="AE442" s="16"/>
      <c r="AF442" s="16" t="str" cm="1">
        <f t="array" ref="AF442">_xlfn.IFS(ISTEXT(#REF!),#REF!,ISTEXT(#REF!),#REF!, TRUE, AG442)</f>
        <v>Texas Gas Transmission LLC - Calvert City Compressor</v>
      </c>
      <c r="AG442" s="16" t="s">
        <v>2616</v>
      </c>
      <c r="AH442" s="20">
        <v>4</v>
      </c>
      <c r="AI442" s="15" t="s">
        <v>541</v>
      </c>
      <c r="AJ442" s="18" t="s">
        <v>716</v>
      </c>
      <c r="AK442" s="16" t="s">
        <v>2617</v>
      </c>
      <c r="AL442" s="15" t="s">
        <v>2618</v>
      </c>
      <c r="AM442" s="20" t="s">
        <v>2619</v>
      </c>
      <c r="AN442" s="18">
        <v>-88.384525136600004</v>
      </c>
      <c r="AO442" s="18">
        <v>36.962179058700002</v>
      </c>
      <c r="AP442" s="21" t="s">
        <v>119</v>
      </c>
    </row>
    <row r="443" spans="1:42" x14ac:dyDescent="0.25">
      <c r="A443" s="15">
        <v>231</v>
      </c>
      <c r="B443" s="15">
        <v>442</v>
      </c>
      <c r="C443" s="23" t="s">
        <v>2629</v>
      </c>
      <c r="D443" s="15" t="s">
        <v>2630</v>
      </c>
      <c r="E443" s="187"/>
      <c r="F443" s="180"/>
      <c r="G443" s="16" t="s">
        <v>569</v>
      </c>
      <c r="H443" s="15" t="s">
        <v>2631</v>
      </c>
      <c r="I443" s="16" t="s">
        <v>2632</v>
      </c>
      <c r="J443" s="16" t="s">
        <v>53</v>
      </c>
      <c r="K443" s="16" t="s">
        <v>107</v>
      </c>
      <c r="L443" s="15">
        <v>20200201</v>
      </c>
      <c r="M443" s="16" t="s">
        <v>108</v>
      </c>
      <c r="N443" s="15" t="s">
        <v>109</v>
      </c>
      <c r="O443" s="15" t="s">
        <v>53</v>
      </c>
      <c r="P443" s="15" t="s">
        <v>110</v>
      </c>
      <c r="Q443" s="15" t="s">
        <v>2633</v>
      </c>
      <c r="R443" s="15" t="s">
        <v>59</v>
      </c>
      <c r="S443" s="15"/>
      <c r="T443" s="16" t="s">
        <v>59</v>
      </c>
      <c r="U443" s="15"/>
      <c r="V443" s="15">
        <v>12090</v>
      </c>
      <c r="W443" s="15" t="s">
        <v>62</v>
      </c>
      <c r="X443" s="17">
        <f t="shared" si="11"/>
        <v>9.0155130000000003</v>
      </c>
      <c r="Y443" s="18"/>
      <c r="Z443" s="18"/>
      <c r="AA443" s="24">
        <v>33970</v>
      </c>
      <c r="AB443" s="15">
        <v>1</v>
      </c>
      <c r="AC443" s="15" t="s">
        <v>63</v>
      </c>
      <c r="AD443" s="16" t="s">
        <v>2634</v>
      </c>
      <c r="AE443" s="16"/>
      <c r="AF443" s="16" t="str" cm="1">
        <f t="array" ref="AF443">_xlfn.IFS(ISTEXT(#REF!),#REF!,ISTEXT(#REF!),#REF!, TRUE, AG443)</f>
        <v>Texas Gas Trans LLC</v>
      </c>
      <c r="AG443" s="16" t="s">
        <v>2635</v>
      </c>
      <c r="AH443" s="20">
        <v>4</v>
      </c>
      <c r="AI443" s="15" t="s">
        <v>541</v>
      </c>
      <c r="AJ443" s="18" t="s">
        <v>2636</v>
      </c>
      <c r="AK443" s="16" t="s">
        <v>2637</v>
      </c>
      <c r="AL443" s="15" t="s">
        <v>2638</v>
      </c>
      <c r="AM443" s="20" t="s">
        <v>2639</v>
      </c>
      <c r="AN443" s="18">
        <v>-86.485257485399998</v>
      </c>
      <c r="AO443" s="18">
        <v>37.787128884799998</v>
      </c>
      <c r="AP443" s="21" t="s">
        <v>119</v>
      </c>
    </row>
    <row r="444" spans="1:42" x14ac:dyDescent="0.25">
      <c r="A444" s="15">
        <v>231</v>
      </c>
      <c r="B444" s="15">
        <v>443</v>
      </c>
      <c r="C444" s="23" t="s">
        <v>2629</v>
      </c>
      <c r="D444" s="15" t="s">
        <v>2640</v>
      </c>
      <c r="E444" s="187"/>
      <c r="F444" s="180"/>
      <c r="G444" s="16" t="s">
        <v>2641</v>
      </c>
      <c r="H444" s="15" t="s">
        <v>2642</v>
      </c>
      <c r="I444" s="16" t="s">
        <v>2641</v>
      </c>
      <c r="J444" s="16" t="s">
        <v>53</v>
      </c>
      <c r="K444" s="16" t="s">
        <v>107</v>
      </c>
      <c r="L444" s="15">
        <v>20200201</v>
      </c>
      <c r="M444" s="16" t="s">
        <v>108</v>
      </c>
      <c r="N444" s="15" t="s">
        <v>109</v>
      </c>
      <c r="O444" s="15" t="s">
        <v>53</v>
      </c>
      <c r="P444" s="15" t="s">
        <v>57</v>
      </c>
      <c r="Q444" s="15" t="s">
        <v>2643</v>
      </c>
      <c r="R444" s="15" t="s">
        <v>59</v>
      </c>
      <c r="S444" s="15"/>
      <c r="T444" s="16" t="s">
        <v>59</v>
      </c>
      <c r="U444" s="15"/>
      <c r="V444" s="15">
        <v>13083</v>
      </c>
      <c r="W444" s="15" t="s">
        <v>62</v>
      </c>
      <c r="X444" s="17">
        <f t="shared" si="11"/>
        <v>9.7559930999999995</v>
      </c>
      <c r="Y444" s="18"/>
      <c r="Z444" s="18"/>
      <c r="AA444" s="24">
        <v>36161</v>
      </c>
      <c r="AB444" s="15">
        <v>1</v>
      </c>
      <c r="AC444" s="15" t="s">
        <v>63</v>
      </c>
      <c r="AD444" s="16" t="s">
        <v>2644</v>
      </c>
      <c r="AE444" s="16"/>
      <c r="AF444" s="16" t="str" cm="1">
        <f t="array" ref="AF444">_xlfn.IFS(ISTEXT(#REF!),#REF!,ISTEXT(#REF!),#REF!, TRUE, AG444)</f>
        <v>Texas Gas Trans LLC</v>
      </c>
      <c r="AG444" s="16" t="s">
        <v>2635</v>
      </c>
      <c r="AH444" s="20">
        <v>4</v>
      </c>
      <c r="AI444" s="15" t="s">
        <v>541</v>
      </c>
      <c r="AJ444" s="18" t="s">
        <v>2636</v>
      </c>
      <c r="AK444" s="16" t="s">
        <v>2637</v>
      </c>
      <c r="AL444" s="15" t="s">
        <v>2638</v>
      </c>
      <c r="AM444" s="20" t="s">
        <v>2639</v>
      </c>
      <c r="AN444" s="18">
        <v>-86.485514977500003</v>
      </c>
      <c r="AO444" s="18">
        <v>37.787010179799999</v>
      </c>
      <c r="AP444" s="21" t="s">
        <v>119</v>
      </c>
    </row>
    <row r="445" spans="1:42" x14ac:dyDescent="0.25">
      <c r="A445" s="15">
        <v>231</v>
      </c>
      <c r="B445" s="15">
        <v>444</v>
      </c>
      <c r="C445" s="23" t="s">
        <v>2629</v>
      </c>
      <c r="D445" s="15" t="s">
        <v>2645</v>
      </c>
      <c r="E445" s="187"/>
      <c r="F445" s="180"/>
      <c r="G445" s="16" t="s">
        <v>566</v>
      </c>
      <c r="H445" s="15" t="s">
        <v>2646</v>
      </c>
      <c r="I445" s="16" t="s">
        <v>566</v>
      </c>
      <c r="J445" s="16" t="s">
        <v>53</v>
      </c>
      <c r="K445" s="16" t="s">
        <v>107</v>
      </c>
      <c r="L445" s="15">
        <v>20200201</v>
      </c>
      <c r="M445" s="16" t="s">
        <v>108</v>
      </c>
      <c r="N445" s="15" t="s">
        <v>109</v>
      </c>
      <c r="O445" s="15" t="s">
        <v>53</v>
      </c>
      <c r="P445" s="15" t="s">
        <v>57</v>
      </c>
      <c r="Q445" s="15" t="s">
        <v>537</v>
      </c>
      <c r="R445" s="15" t="s">
        <v>59</v>
      </c>
      <c r="S445" s="26" t="s">
        <v>100</v>
      </c>
      <c r="T445" s="16" t="s">
        <v>2647</v>
      </c>
      <c r="U445" s="15" t="s">
        <v>53</v>
      </c>
      <c r="V445" s="15">
        <v>14199</v>
      </c>
      <c r="W445" s="15" t="s">
        <v>62</v>
      </c>
      <c r="X445" s="17">
        <f t="shared" si="11"/>
        <v>10.5881943</v>
      </c>
      <c r="Y445" s="18"/>
      <c r="Z445" s="18"/>
      <c r="AA445" s="24">
        <v>42551</v>
      </c>
      <c r="AB445" s="15">
        <v>1</v>
      </c>
      <c r="AC445" s="15" t="s">
        <v>101</v>
      </c>
      <c r="AD445" s="16" t="s">
        <v>2648</v>
      </c>
      <c r="AE445" s="16"/>
      <c r="AF445" s="16" t="str" cm="1">
        <f t="array" ref="AF445">_xlfn.IFS(ISTEXT(#REF!),#REF!,ISTEXT(#REF!),#REF!, TRUE, AG445)</f>
        <v>Texas Gas Trans LLC</v>
      </c>
      <c r="AG445" s="16" t="s">
        <v>2635</v>
      </c>
      <c r="AH445" s="20">
        <v>4</v>
      </c>
      <c r="AI445" s="15" t="s">
        <v>541</v>
      </c>
      <c r="AJ445" s="18" t="s">
        <v>2636</v>
      </c>
      <c r="AK445" s="16" t="s">
        <v>2637</v>
      </c>
      <c r="AL445" s="15" t="s">
        <v>2638</v>
      </c>
      <c r="AM445" s="20" t="s">
        <v>2639</v>
      </c>
      <c r="AN445" s="18">
        <v>-86.485402324700004</v>
      </c>
      <c r="AO445" s="18">
        <v>37.787065292800001</v>
      </c>
      <c r="AP445" s="21" t="s">
        <v>139</v>
      </c>
    </row>
    <row r="446" spans="1:42" x14ac:dyDescent="0.25">
      <c r="A446" s="15">
        <v>232</v>
      </c>
      <c r="B446" s="15">
        <v>445</v>
      </c>
      <c r="C446" s="23" t="s">
        <v>2649</v>
      </c>
      <c r="D446" s="15" t="s">
        <v>2650</v>
      </c>
      <c r="E446" s="187"/>
      <c r="F446" s="180"/>
      <c r="G446" s="16" t="s">
        <v>2651</v>
      </c>
      <c r="H446" s="15" t="s">
        <v>2652</v>
      </c>
      <c r="I446" s="16" t="s">
        <v>2653</v>
      </c>
      <c r="J446" s="16" t="s">
        <v>53</v>
      </c>
      <c r="K446" s="16" t="s">
        <v>107</v>
      </c>
      <c r="L446" s="15">
        <v>20200201</v>
      </c>
      <c r="M446" s="16" t="s">
        <v>108</v>
      </c>
      <c r="N446" s="15" t="s">
        <v>109</v>
      </c>
      <c r="O446" s="15" t="s">
        <v>53</v>
      </c>
      <c r="P446" s="15" t="s">
        <v>110</v>
      </c>
      <c r="Q446" s="15" t="s">
        <v>2633</v>
      </c>
      <c r="R446" s="15" t="s">
        <v>59</v>
      </c>
      <c r="S446" s="15"/>
      <c r="T446" s="16" t="s">
        <v>538</v>
      </c>
      <c r="U446" s="15" t="s">
        <v>53</v>
      </c>
      <c r="V446" s="15">
        <v>12090</v>
      </c>
      <c r="W446" s="15" t="s">
        <v>62</v>
      </c>
      <c r="X446" s="17">
        <f t="shared" si="11"/>
        <v>9.0155130000000003</v>
      </c>
      <c r="Y446" s="18"/>
      <c r="Z446" s="18"/>
      <c r="AA446" s="24">
        <v>30225</v>
      </c>
      <c r="AB446" s="15">
        <v>1</v>
      </c>
      <c r="AC446" s="15" t="s">
        <v>63</v>
      </c>
      <c r="AD446" s="16" t="s">
        <v>59</v>
      </c>
      <c r="AE446" s="16"/>
      <c r="AF446" s="16" t="str" cm="1">
        <f t="array" ref="AF446">_xlfn.IFS(ISTEXT(#REF!),#REF!,ISTEXT(#REF!),#REF!, TRUE, AG446)</f>
        <v>Texas Gas Transmission LLC - Slaughters Compressor</v>
      </c>
      <c r="AG446" s="16" t="s">
        <v>2654</v>
      </c>
      <c r="AH446" s="20">
        <v>4</v>
      </c>
      <c r="AI446" s="15" t="s">
        <v>541</v>
      </c>
      <c r="AJ446" s="18" t="s">
        <v>2655</v>
      </c>
      <c r="AK446" s="16" t="s">
        <v>2656</v>
      </c>
      <c r="AL446" s="15" t="s">
        <v>2657</v>
      </c>
      <c r="AM446" s="20" t="s">
        <v>2658</v>
      </c>
      <c r="AN446" s="18">
        <v>-87.502210405200003</v>
      </c>
      <c r="AO446" s="18">
        <v>37.509270896700002</v>
      </c>
      <c r="AP446" s="21" t="s">
        <v>119</v>
      </c>
    </row>
    <row r="447" spans="1:42" x14ac:dyDescent="0.25">
      <c r="A447" s="15">
        <v>232</v>
      </c>
      <c r="B447" s="15">
        <v>446</v>
      </c>
      <c r="C447" s="23" t="s">
        <v>2649</v>
      </c>
      <c r="D447" s="15" t="s">
        <v>2659</v>
      </c>
      <c r="E447" s="187"/>
      <c r="F447" s="180"/>
      <c r="G447" s="16" t="s">
        <v>2660</v>
      </c>
      <c r="H447" s="15" t="s">
        <v>2661</v>
      </c>
      <c r="I447" s="16" t="s">
        <v>569</v>
      </c>
      <c r="J447" s="16" t="s">
        <v>53</v>
      </c>
      <c r="K447" s="16" t="s">
        <v>107</v>
      </c>
      <c r="L447" s="15">
        <v>20200201</v>
      </c>
      <c r="M447" s="16" t="s">
        <v>108</v>
      </c>
      <c r="N447" s="15" t="s">
        <v>109</v>
      </c>
      <c r="O447" s="15" t="s">
        <v>53</v>
      </c>
      <c r="P447" s="15" t="s">
        <v>57</v>
      </c>
      <c r="Q447" s="15" t="s">
        <v>537</v>
      </c>
      <c r="R447" s="15" t="s">
        <v>59</v>
      </c>
      <c r="S447" s="15"/>
      <c r="T447" s="16" t="s">
        <v>538</v>
      </c>
      <c r="U447" s="15" t="s">
        <v>53</v>
      </c>
      <c r="V447" s="15">
        <v>15002</v>
      </c>
      <c r="W447" s="15" t="s">
        <v>62</v>
      </c>
      <c r="X447" s="17">
        <f t="shared" si="11"/>
        <v>11.1869914</v>
      </c>
      <c r="Y447" s="18"/>
      <c r="Z447" s="18"/>
      <c r="AA447" s="24">
        <v>39114</v>
      </c>
      <c r="AB447" s="15">
        <v>1</v>
      </c>
      <c r="AC447" s="15" t="s">
        <v>101</v>
      </c>
      <c r="AD447" s="16" t="s">
        <v>59</v>
      </c>
      <c r="AE447" s="16"/>
      <c r="AF447" s="16" t="str" cm="1">
        <f t="array" ref="AF447">_xlfn.IFS(ISTEXT(#REF!),#REF!,ISTEXT(#REF!),#REF!, TRUE, AG447)</f>
        <v>Texas Gas Transmission LLC - Slaughters Compressor</v>
      </c>
      <c r="AG447" s="16" t="s">
        <v>2654</v>
      </c>
      <c r="AH447" s="20">
        <v>4</v>
      </c>
      <c r="AI447" s="15" t="s">
        <v>541</v>
      </c>
      <c r="AJ447" s="18" t="s">
        <v>2655</v>
      </c>
      <c r="AK447" s="16" t="s">
        <v>2656</v>
      </c>
      <c r="AL447" s="15" t="s">
        <v>2657</v>
      </c>
      <c r="AM447" s="20" t="s">
        <v>2658</v>
      </c>
      <c r="AN447" s="18">
        <v>-87.502312329099993</v>
      </c>
      <c r="AO447" s="18">
        <v>37.509134725300001</v>
      </c>
      <c r="AP447" s="21" t="s">
        <v>119</v>
      </c>
    </row>
    <row r="448" spans="1:42" x14ac:dyDescent="0.25">
      <c r="A448" s="15">
        <v>233</v>
      </c>
      <c r="B448" s="15">
        <v>447</v>
      </c>
      <c r="C448" s="23" t="s">
        <v>2662</v>
      </c>
      <c r="D448" s="15" t="s">
        <v>2663</v>
      </c>
      <c r="E448" s="187"/>
      <c r="F448" s="180"/>
      <c r="G448" s="16" t="s">
        <v>2664</v>
      </c>
      <c r="H448" s="15" t="s">
        <v>2665</v>
      </c>
      <c r="I448" s="16" t="s">
        <v>2666</v>
      </c>
      <c r="J448" s="16" t="s">
        <v>53</v>
      </c>
      <c r="K448" s="16" t="s">
        <v>107</v>
      </c>
      <c r="L448" s="15">
        <v>20200201</v>
      </c>
      <c r="M448" s="16" t="s">
        <v>108</v>
      </c>
      <c r="N448" s="15" t="s">
        <v>109</v>
      </c>
      <c r="O448" s="15" t="s">
        <v>53</v>
      </c>
      <c r="P448" s="15" t="s">
        <v>57</v>
      </c>
      <c r="Q448" s="15" t="s">
        <v>537</v>
      </c>
      <c r="R448" s="15" t="s">
        <v>59</v>
      </c>
      <c r="S448" s="15"/>
      <c r="T448" s="16" t="s">
        <v>59</v>
      </c>
      <c r="U448" s="15"/>
      <c r="V448" s="15">
        <v>14491</v>
      </c>
      <c r="W448" s="15" t="s">
        <v>62</v>
      </c>
      <c r="X448" s="17">
        <f t="shared" si="11"/>
        <v>10.805938699999999</v>
      </c>
      <c r="Y448" s="18"/>
      <c r="Z448" s="18"/>
      <c r="AA448" s="24">
        <v>38534</v>
      </c>
      <c r="AB448" s="15">
        <v>1</v>
      </c>
      <c r="AC448" s="15" t="s">
        <v>101</v>
      </c>
      <c r="AD448" s="16" t="s">
        <v>2667</v>
      </c>
      <c r="AE448" s="16"/>
      <c r="AF448" s="16" t="str" cm="1">
        <f t="array" ref="AF448">_xlfn.IFS(ISTEXT(#REF!),#REF!,ISTEXT(#REF!),#REF!, TRUE, AG448)</f>
        <v>Texas Gas Transmission Co.</v>
      </c>
      <c r="AG448" s="16" t="s">
        <v>2668</v>
      </c>
      <c r="AH448" s="20">
        <v>4</v>
      </c>
      <c r="AI448" s="15" t="s">
        <v>541</v>
      </c>
      <c r="AJ448" s="18" t="s">
        <v>1889</v>
      </c>
      <c r="AK448" s="16" t="s">
        <v>2669</v>
      </c>
      <c r="AL448" s="15" t="s">
        <v>1891</v>
      </c>
      <c r="AM448" s="20" t="s">
        <v>2670</v>
      </c>
      <c r="AN448" s="18">
        <v>-85.564693578399996</v>
      </c>
      <c r="AO448" s="18">
        <v>38.2173122982</v>
      </c>
      <c r="AP448" s="21" t="s">
        <v>119</v>
      </c>
    </row>
    <row r="449" spans="1:42" x14ac:dyDescent="0.25">
      <c r="A449" s="15">
        <v>234</v>
      </c>
      <c r="B449" s="15">
        <v>448</v>
      </c>
      <c r="C449" s="23" t="s">
        <v>2671</v>
      </c>
      <c r="D449" s="15" t="s">
        <v>2672</v>
      </c>
      <c r="E449" s="187"/>
      <c r="F449" s="180"/>
      <c r="G449" s="16" t="s">
        <v>2673</v>
      </c>
      <c r="H449" s="15" t="s">
        <v>2674</v>
      </c>
      <c r="I449" s="16" t="s">
        <v>2675</v>
      </c>
      <c r="J449" s="16" t="s">
        <v>53</v>
      </c>
      <c r="K449" s="16" t="s">
        <v>107</v>
      </c>
      <c r="L449" s="15">
        <v>20200201</v>
      </c>
      <c r="M449" s="16" t="s">
        <v>108</v>
      </c>
      <c r="N449" s="15" t="s">
        <v>109</v>
      </c>
      <c r="O449" s="15" t="s">
        <v>53</v>
      </c>
      <c r="P449" s="15" t="s">
        <v>57</v>
      </c>
      <c r="Q449" s="15" t="s">
        <v>59</v>
      </c>
      <c r="R449" s="15" t="s">
        <v>59</v>
      </c>
      <c r="S449" s="26" t="s">
        <v>100</v>
      </c>
      <c r="T449" s="16" t="s">
        <v>1843</v>
      </c>
      <c r="U449" s="15" t="s">
        <v>53</v>
      </c>
      <c r="V449" s="15">
        <v>6311</v>
      </c>
      <c r="W449" s="15" t="s">
        <v>62</v>
      </c>
      <c r="X449" s="17">
        <f t="shared" si="11"/>
        <v>4.7061126999999994</v>
      </c>
      <c r="Y449" s="18"/>
      <c r="Z449" s="18"/>
      <c r="AA449" s="19"/>
      <c r="AB449" s="15">
        <v>1</v>
      </c>
      <c r="AC449" s="15" t="s">
        <v>112</v>
      </c>
      <c r="AD449" s="16" t="s">
        <v>59</v>
      </c>
      <c r="AE449" s="16"/>
      <c r="AF449" s="16" t="str" cm="1">
        <f t="array" ref="AF449">_xlfn.IFS(ISTEXT(#REF!),#REF!,ISTEXT(#REF!),#REF!, TRUE, AG449)</f>
        <v>Texas Gas Transmission LLC - Haughton Compressor Station</v>
      </c>
      <c r="AG449" s="16" t="s">
        <v>2676</v>
      </c>
      <c r="AH449" s="20">
        <v>6</v>
      </c>
      <c r="AI449" s="15" t="s">
        <v>524</v>
      </c>
      <c r="AJ449" s="18" t="s">
        <v>2677</v>
      </c>
      <c r="AK449" s="16" t="s">
        <v>2678</v>
      </c>
      <c r="AL449" s="15" t="s">
        <v>2679</v>
      </c>
      <c r="AM449" s="20" t="s">
        <v>2680</v>
      </c>
      <c r="AN449" s="18">
        <v>-93.507407007099999</v>
      </c>
      <c r="AO449" s="18">
        <v>32.473060122900002</v>
      </c>
      <c r="AP449" s="21" t="s">
        <v>139</v>
      </c>
    </row>
    <row r="450" spans="1:42" x14ac:dyDescent="0.25">
      <c r="A450" s="15">
        <v>235</v>
      </c>
      <c r="B450" s="15">
        <v>449</v>
      </c>
      <c r="C450" s="23" t="s">
        <v>2681</v>
      </c>
      <c r="D450" s="15" t="s">
        <v>2682</v>
      </c>
      <c r="E450" s="187"/>
      <c r="F450" s="180"/>
      <c r="G450" s="16" t="s">
        <v>2683</v>
      </c>
      <c r="H450" s="15" t="s">
        <v>2684</v>
      </c>
      <c r="I450" s="16" t="s">
        <v>2685</v>
      </c>
      <c r="J450" s="16" t="s">
        <v>53</v>
      </c>
      <c r="K450" s="16" t="s">
        <v>107</v>
      </c>
      <c r="L450" s="15">
        <v>20200201</v>
      </c>
      <c r="M450" s="16" t="s">
        <v>108</v>
      </c>
      <c r="N450" s="15" t="s">
        <v>109</v>
      </c>
      <c r="O450" s="15" t="s">
        <v>53</v>
      </c>
      <c r="P450" s="15" t="s">
        <v>110</v>
      </c>
      <c r="Q450" s="15" t="s">
        <v>2633</v>
      </c>
      <c r="R450" s="15" t="s">
        <v>2686</v>
      </c>
      <c r="S450" s="15"/>
      <c r="T450" s="16" t="s">
        <v>59</v>
      </c>
      <c r="U450" s="15"/>
      <c r="V450" s="15">
        <v>12090</v>
      </c>
      <c r="W450" s="15" t="s">
        <v>62</v>
      </c>
      <c r="X450" s="17">
        <f t="shared" si="11"/>
        <v>9.0155130000000003</v>
      </c>
      <c r="Y450" s="18">
        <v>12100</v>
      </c>
      <c r="Z450" s="18" t="s">
        <v>62</v>
      </c>
      <c r="AA450" s="19"/>
      <c r="AB450" s="15">
        <v>1</v>
      </c>
      <c r="AC450" s="15" t="s">
        <v>112</v>
      </c>
      <c r="AD450" s="16" t="s">
        <v>59</v>
      </c>
      <c r="AE450" s="16"/>
      <c r="AF450" s="16" t="str" cm="1">
        <f t="array" ref="AF450">_xlfn.IFS(ISTEXT(#REF!),#REF!,ISTEXT(#REF!),#REF!, TRUE, AG450)</f>
        <v>Texas Gas Transmission LLC, Clarksdale Compressor Station</v>
      </c>
      <c r="AG450" s="16" t="s">
        <v>2687</v>
      </c>
      <c r="AH450" s="20">
        <v>4</v>
      </c>
      <c r="AI450" s="15" t="s">
        <v>373</v>
      </c>
      <c r="AJ450" s="18" t="s">
        <v>2688</v>
      </c>
      <c r="AK450" s="16" t="s">
        <v>2689</v>
      </c>
      <c r="AL450" s="15" t="s">
        <v>2690</v>
      </c>
      <c r="AM450" s="20" t="s">
        <v>2691</v>
      </c>
      <c r="AN450" s="18">
        <v>-90.635596251999999</v>
      </c>
      <c r="AO450" s="18">
        <v>34.148903399799998</v>
      </c>
      <c r="AP450" s="21" t="s">
        <v>119</v>
      </c>
    </row>
    <row r="451" spans="1:42" x14ac:dyDescent="0.25">
      <c r="A451" s="15">
        <v>235</v>
      </c>
      <c r="B451" s="15">
        <v>450</v>
      </c>
      <c r="C451" s="23" t="s">
        <v>2681</v>
      </c>
      <c r="D451" s="15" t="s">
        <v>2692</v>
      </c>
      <c r="E451" s="187"/>
      <c r="F451" s="180"/>
      <c r="G451" s="16" t="s">
        <v>2693</v>
      </c>
      <c r="H451" s="15" t="s">
        <v>2694</v>
      </c>
      <c r="I451" s="16" t="s">
        <v>2695</v>
      </c>
      <c r="J451" s="16" t="s">
        <v>53</v>
      </c>
      <c r="K451" s="16" t="s">
        <v>107</v>
      </c>
      <c r="L451" s="15">
        <v>20200201</v>
      </c>
      <c r="M451" s="16" t="s">
        <v>108</v>
      </c>
      <c r="N451" s="15" t="s">
        <v>109</v>
      </c>
      <c r="O451" s="15" t="s">
        <v>53</v>
      </c>
      <c r="P451" s="15" t="s">
        <v>473</v>
      </c>
      <c r="Q451" s="15" t="s">
        <v>2696</v>
      </c>
      <c r="R451" s="15" t="s">
        <v>124</v>
      </c>
      <c r="S451" s="15"/>
      <c r="T451" s="16" t="s">
        <v>59</v>
      </c>
      <c r="U451" s="15"/>
      <c r="V451" s="15">
        <v>14300</v>
      </c>
      <c r="W451" s="15" t="s">
        <v>62</v>
      </c>
      <c r="X451" s="17">
        <f t="shared" si="11"/>
        <v>10.663509999999999</v>
      </c>
      <c r="Y451" s="18">
        <v>12000</v>
      </c>
      <c r="Z451" s="18" t="s">
        <v>62</v>
      </c>
      <c r="AA451" s="19"/>
      <c r="AB451" s="15">
        <v>1</v>
      </c>
      <c r="AC451" s="15" t="s">
        <v>112</v>
      </c>
      <c r="AD451" s="16" t="s">
        <v>59</v>
      </c>
      <c r="AE451" s="16"/>
      <c r="AF451" s="16" t="str" cm="1">
        <f t="array" ref="AF451">_xlfn.IFS(ISTEXT(#REF!),#REF!,ISTEXT(#REF!),#REF!, TRUE, AG451)</f>
        <v>Texas Gas Transmission LLC, Clarksdale Compressor Station</v>
      </c>
      <c r="AG451" s="16" t="s">
        <v>2687</v>
      </c>
      <c r="AH451" s="20">
        <v>4</v>
      </c>
      <c r="AI451" s="15" t="s">
        <v>373</v>
      </c>
      <c r="AJ451" s="18" t="s">
        <v>2688</v>
      </c>
      <c r="AK451" s="16" t="s">
        <v>2689</v>
      </c>
      <c r="AL451" s="15" t="s">
        <v>2690</v>
      </c>
      <c r="AM451" s="20" t="s">
        <v>2691</v>
      </c>
      <c r="AN451" s="18">
        <v>-90.636046863100006</v>
      </c>
      <c r="AO451" s="18">
        <v>34.148876762900002</v>
      </c>
      <c r="AP451" s="21" t="s">
        <v>119</v>
      </c>
    </row>
    <row r="452" spans="1:42" x14ac:dyDescent="0.25">
      <c r="A452" s="15">
        <v>236</v>
      </c>
      <c r="B452" s="15">
        <v>451</v>
      </c>
      <c r="C452" s="23" t="s">
        <v>2697</v>
      </c>
      <c r="D452" s="15" t="s">
        <v>2698</v>
      </c>
      <c r="E452" s="187"/>
      <c r="F452" s="180"/>
      <c r="G452" s="16" t="s">
        <v>2461</v>
      </c>
      <c r="H452" s="15" t="s">
        <v>2699</v>
      </c>
      <c r="I452" s="16" t="s">
        <v>2700</v>
      </c>
      <c r="J452" s="16" t="s">
        <v>53</v>
      </c>
      <c r="K452" s="16" t="s">
        <v>107</v>
      </c>
      <c r="L452" s="15">
        <v>20200201</v>
      </c>
      <c r="M452" s="16" t="s">
        <v>108</v>
      </c>
      <c r="N452" s="15" t="s">
        <v>109</v>
      </c>
      <c r="O452" s="15" t="s">
        <v>53</v>
      </c>
      <c r="P452" s="15" t="s">
        <v>110</v>
      </c>
      <c r="Q452" s="15" t="s">
        <v>2633</v>
      </c>
      <c r="R452" s="15" t="s">
        <v>2686</v>
      </c>
      <c r="S452" s="15"/>
      <c r="T452" s="16" t="s">
        <v>59</v>
      </c>
      <c r="U452" s="15"/>
      <c r="V452" s="15">
        <v>14050</v>
      </c>
      <c r="W452" s="15" t="s">
        <v>62</v>
      </c>
      <c r="X452" s="17">
        <f t="shared" si="11"/>
        <v>10.477084999999999</v>
      </c>
      <c r="Y452" s="18">
        <v>30.8</v>
      </c>
      <c r="Z452" s="18" t="s">
        <v>131</v>
      </c>
      <c r="AA452" s="19"/>
      <c r="AB452" s="15">
        <v>1</v>
      </c>
      <c r="AC452" s="15" t="s">
        <v>112</v>
      </c>
      <c r="AD452" s="16" t="s">
        <v>59</v>
      </c>
      <c r="AE452" s="16"/>
      <c r="AF452" s="16" t="str" cm="1">
        <f t="array" ref="AF452">_xlfn.IFS(ISTEXT(#REF!),#REF!,ISTEXT(#REF!),#REF!, TRUE, AG452)</f>
        <v>Texas Gas Transmission LLC, Greenville Compressor Station</v>
      </c>
      <c r="AG452" s="16" t="s">
        <v>2701</v>
      </c>
      <c r="AH452" s="20">
        <v>4</v>
      </c>
      <c r="AI452" s="15" t="s">
        <v>373</v>
      </c>
      <c r="AJ452" s="18" t="s">
        <v>2702</v>
      </c>
      <c r="AK452" s="16" t="s">
        <v>2703</v>
      </c>
      <c r="AL452" s="15" t="s">
        <v>2704</v>
      </c>
      <c r="AM452" s="20" t="s">
        <v>2705</v>
      </c>
      <c r="AN452" s="18">
        <v>-91.017606042699995</v>
      </c>
      <c r="AO452" s="18">
        <v>33.392506100799999</v>
      </c>
      <c r="AP452" s="21" t="s">
        <v>119</v>
      </c>
    </row>
    <row r="453" spans="1:42" x14ac:dyDescent="0.25">
      <c r="A453" s="15">
        <v>236</v>
      </c>
      <c r="B453" s="15">
        <v>452</v>
      </c>
      <c r="C453" s="23" t="s">
        <v>2697</v>
      </c>
      <c r="D453" s="15" t="s">
        <v>2706</v>
      </c>
      <c r="E453" s="187"/>
      <c r="F453" s="180"/>
      <c r="G453" s="16" t="s">
        <v>2707</v>
      </c>
      <c r="H453" s="15" t="s">
        <v>2708</v>
      </c>
      <c r="I453" s="16" t="s">
        <v>2709</v>
      </c>
      <c r="J453" s="16" t="s">
        <v>53</v>
      </c>
      <c r="K453" s="16" t="s">
        <v>107</v>
      </c>
      <c r="L453" s="15">
        <v>20200201</v>
      </c>
      <c r="M453" s="16" t="s">
        <v>108</v>
      </c>
      <c r="N453" s="15" t="s">
        <v>109</v>
      </c>
      <c r="O453" s="15" t="s">
        <v>53</v>
      </c>
      <c r="P453" s="15" t="s">
        <v>57</v>
      </c>
      <c r="Q453" s="15" t="s">
        <v>2710</v>
      </c>
      <c r="R453" s="15" t="s">
        <v>124</v>
      </c>
      <c r="S453" s="15"/>
      <c r="T453" s="16" t="s">
        <v>59</v>
      </c>
      <c r="U453" s="15"/>
      <c r="V453" s="15">
        <v>14550</v>
      </c>
      <c r="W453" s="15" t="s">
        <v>62</v>
      </c>
      <c r="X453" s="17">
        <f t="shared" si="11"/>
        <v>10.849935</v>
      </c>
      <c r="Y453" s="18">
        <v>112</v>
      </c>
      <c r="Z453" s="18" t="s">
        <v>131</v>
      </c>
      <c r="AA453" s="19"/>
      <c r="AB453" s="15">
        <v>1</v>
      </c>
      <c r="AC453" s="15" t="s">
        <v>112</v>
      </c>
      <c r="AD453" s="16" t="s">
        <v>59</v>
      </c>
      <c r="AE453" s="16"/>
      <c r="AF453" s="16" t="str" cm="1">
        <f t="array" ref="AF453">_xlfn.IFS(ISTEXT(#REF!),#REF!,ISTEXT(#REF!),#REF!, TRUE, AG453)</f>
        <v>Texas Gas Transmission LLC, Greenville Compressor Station</v>
      </c>
      <c r="AG453" s="16" t="s">
        <v>2701</v>
      </c>
      <c r="AH453" s="20">
        <v>4</v>
      </c>
      <c r="AI453" s="15" t="s">
        <v>373</v>
      </c>
      <c r="AJ453" s="18" t="s">
        <v>2702</v>
      </c>
      <c r="AK453" s="16" t="s">
        <v>2703</v>
      </c>
      <c r="AL453" s="15" t="s">
        <v>2704</v>
      </c>
      <c r="AM453" s="20" t="s">
        <v>2705</v>
      </c>
      <c r="AN453" s="18">
        <v>-91.017606042699995</v>
      </c>
      <c r="AO453" s="18">
        <v>33.392506100799999</v>
      </c>
      <c r="AP453" s="21" t="s">
        <v>119</v>
      </c>
    </row>
    <row r="454" spans="1:42" x14ac:dyDescent="0.25">
      <c r="A454" s="15">
        <v>237</v>
      </c>
      <c r="B454" s="15">
        <v>453</v>
      </c>
      <c r="C454" s="23" t="s">
        <v>2711</v>
      </c>
      <c r="D454" s="15" t="s">
        <v>2712</v>
      </c>
      <c r="E454" s="187"/>
      <c r="F454" s="180"/>
      <c r="G454" s="16" t="s">
        <v>2461</v>
      </c>
      <c r="H454" s="15" t="s">
        <v>2713</v>
      </c>
      <c r="I454" s="16" t="s">
        <v>2714</v>
      </c>
      <c r="J454" s="16" t="s">
        <v>53</v>
      </c>
      <c r="K454" s="16" t="s">
        <v>107</v>
      </c>
      <c r="L454" s="15">
        <v>20200201</v>
      </c>
      <c r="M454" s="16" t="s">
        <v>108</v>
      </c>
      <c r="N454" s="15" t="s">
        <v>109</v>
      </c>
      <c r="O454" s="15" t="s">
        <v>53</v>
      </c>
      <c r="P454" s="15" t="s">
        <v>110</v>
      </c>
      <c r="Q454" s="15" t="s">
        <v>2633</v>
      </c>
      <c r="R454" s="15" t="s">
        <v>2686</v>
      </c>
      <c r="S454" s="15"/>
      <c r="T454" s="16" t="s">
        <v>59</v>
      </c>
      <c r="U454" s="15"/>
      <c r="V454" s="15">
        <v>14050</v>
      </c>
      <c r="W454" s="15" t="s">
        <v>62</v>
      </c>
      <c r="X454" s="17">
        <f t="shared" si="11"/>
        <v>10.477084999999999</v>
      </c>
      <c r="Y454" s="18">
        <v>14000</v>
      </c>
      <c r="Z454" s="18" t="s">
        <v>62</v>
      </c>
      <c r="AA454" s="19"/>
      <c r="AB454" s="15">
        <v>1</v>
      </c>
      <c r="AC454" s="15" t="s">
        <v>112</v>
      </c>
      <c r="AD454" s="16" t="s">
        <v>59</v>
      </c>
      <c r="AE454" s="16"/>
      <c r="AF454" s="16" t="str" cm="1">
        <f t="array" ref="AF454">_xlfn.IFS(ISTEXT(#REF!),#REF!,ISTEXT(#REF!),#REF!, TRUE, AG454)</f>
        <v>Texas Gas Transmission LLC, Lake Cormorant Compressor Station</v>
      </c>
      <c r="AG454" s="16" t="s">
        <v>2715</v>
      </c>
      <c r="AH454" s="20">
        <v>4</v>
      </c>
      <c r="AI454" s="15" t="s">
        <v>373</v>
      </c>
      <c r="AJ454" s="18" t="s">
        <v>2716</v>
      </c>
      <c r="AK454" s="16" t="s">
        <v>2717</v>
      </c>
      <c r="AL454" s="15" t="s">
        <v>2718</v>
      </c>
      <c r="AM454" s="20" t="s">
        <v>2719</v>
      </c>
      <c r="AN454" s="18">
        <v>-90.165322289599999</v>
      </c>
      <c r="AO454" s="18">
        <v>34.899008451100002</v>
      </c>
      <c r="AP454" s="21" t="s">
        <v>119</v>
      </c>
    </row>
    <row r="455" spans="1:42" x14ac:dyDescent="0.25">
      <c r="A455" s="15">
        <v>237</v>
      </c>
      <c r="B455" s="15">
        <v>454</v>
      </c>
      <c r="C455" s="23" t="s">
        <v>2711</v>
      </c>
      <c r="D455" s="15" t="s">
        <v>2720</v>
      </c>
      <c r="E455" s="187"/>
      <c r="F455" s="180"/>
      <c r="G455" s="16" t="s">
        <v>2721</v>
      </c>
      <c r="H455" s="15" t="s">
        <v>2722</v>
      </c>
      <c r="I455" s="16" t="s">
        <v>2723</v>
      </c>
      <c r="J455" s="16" t="s">
        <v>53</v>
      </c>
      <c r="K455" s="16" t="s">
        <v>107</v>
      </c>
      <c r="L455" s="15">
        <v>20200201</v>
      </c>
      <c r="M455" s="16" t="s">
        <v>108</v>
      </c>
      <c r="N455" s="15" t="s">
        <v>109</v>
      </c>
      <c r="O455" s="15" t="s">
        <v>53</v>
      </c>
      <c r="P455" s="15" t="s">
        <v>57</v>
      </c>
      <c r="Q455" s="15" t="s">
        <v>59</v>
      </c>
      <c r="R455" s="15" t="s">
        <v>124</v>
      </c>
      <c r="S455" s="15"/>
      <c r="T455" s="16" t="s">
        <v>59</v>
      </c>
      <c r="U455" s="15"/>
      <c r="V455" s="15">
        <v>10011</v>
      </c>
      <c r="W455" s="15" t="s">
        <v>62</v>
      </c>
      <c r="X455" s="17">
        <f t="shared" si="11"/>
        <v>7.4652026999999999</v>
      </c>
      <c r="Y455" s="18">
        <v>10000</v>
      </c>
      <c r="Z455" s="18" t="s">
        <v>62</v>
      </c>
      <c r="AA455" s="19"/>
      <c r="AB455" s="15">
        <v>1</v>
      </c>
      <c r="AC455" s="15" t="s">
        <v>112</v>
      </c>
      <c r="AD455" s="16" t="s">
        <v>59</v>
      </c>
      <c r="AE455" s="16"/>
      <c r="AF455" s="16" t="str" cm="1">
        <f t="array" ref="AF455">_xlfn.IFS(ISTEXT(#REF!),#REF!,ISTEXT(#REF!),#REF!, TRUE, AG455)</f>
        <v>Texas Gas Transmission LLC, Lake Cormorant Compressor Station</v>
      </c>
      <c r="AG455" s="16" t="s">
        <v>2715</v>
      </c>
      <c r="AH455" s="20">
        <v>4</v>
      </c>
      <c r="AI455" s="15" t="s">
        <v>373</v>
      </c>
      <c r="AJ455" s="18" t="s">
        <v>2716</v>
      </c>
      <c r="AK455" s="16" t="s">
        <v>2717</v>
      </c>
      <c r="AL455" s="15" t="s">
        <v>2718</v>
      </c>
      <c r="AM455" s="20" t="s">
        <v>2719</v>
      </c>
      <c r="AN455" s="18">
        <v>-90.165322289599999</v>
      </c>
      <c r="AO455" s="18">
        <v>34.898973253500003</v>
      </c>
      <c r="AP455" s="21" t="s">
        <v>119</v>
      </c>
    </row>
    <row r="456" spans="1:42" x14ac:dyDescent="0.25">
      <c r="A456" s="15">
        <v>238</v>
      </c>
      <c r="B456" s="15">
        <v>455</v>
      </c>
      <c r="C456" s="23" t="s">
        <v>2724</v>
      </c>
      <c r="D456" s="15" t="s">
        <v>2725</v>
      </c>
      <c r="E456" s="187"/>
      <c r="F456" s="180"/>
      <c r="G456" s="16" t="s">
        <v>2726</v>
      </c>
      <c r="H456" s="15" t="s">
        <v>120</v>
      </c>
      <c r="I456" s="16" t="s">
        <v>2726</v>
      </c>
      <c r="J456" s="16" t="s">
        <v>53</v>
      </c>
      <c r="K456" s="16" t="s">
        <v>107</v>
      </c>
      <c r="L456" s="15">
        <v>20200201</v>
      </c>
      <c r="M456" s="16" t="s">
        <v>108</v>
      </c>
      <c r="N456" s="15" t="s">
        <v>109</v>
      </c>
      <c r="O456" s="15" t="s">
        <v>53</v>
      </c>
      <c r="P456" s="15" t="s">
        <v>57</v>
      </c>
      <c r="Q456" s="15" t="s">
        <v>123</v>
      </c>
      <c r="R456" s="15" t="s">
        <v>2727</v>
      </c>
      <c r="S456" s="26" t="s">
        <v>100</v>
      </c>
      <c r="T456" s="16" t="s">
        <v>2728</v>
      </c>
      <c r="U456" s="15" t="s">
        <v>53</v>
      </c>
      <c r="V456" s="15">
        <v>15900</v>
      </c>
      <c r="W456" s="15" t="s">
        <v>62</v>
      </c>
      <c r="X456" s="17">
        <f t="shared" si="11"/>
        <v>11.856629999999999</v>
      </c>
      <c r="Y456" s="18"/>
      <c r="Z456" s="18"/>
      <c r="AA456" s="148" t="s">
        <v>2729</v>
      </c>
      <c r="AB456" s="15">
        <v>1</v>
      </c>
      <c r="AC456" s="15" t="s">
        <v>101</v>
      </c>
      <c r="AD456" s="16" t="s">
        <v>1719</v>
      </c>
      <c r="AE456" s="16" t="s">
        <v>499</v>
      </c>
      <c r="AF456" s="16" t="str" cm="1">
        <f t="array" ref="AF456">_xlfn.IFS(ISTEXT(#REF!),#REF!,ISTEXT(#REF!),#REF!, TRUE, AG456)</f>
        <v>TN Gas Pipeline Co LLC - Station 106</v>
      </c>
      <c r="AG456" s="16" t="s">
        <v>2730</v>
      </c>
      <c r="AH456" s="20" t="s">
        <v>459</v>
      </c>
      <c r="AI456" s="15" t="s">
        <v>541</v>
      </c>
      <c r="AJ456" s="18" t="s">
        <v>542</v>
      </c>
      <c r="AK456" s="16" t="s">
        <v>2731</v>
      </c>
      <c r="AL456" s="15" t="s">
        <v>2732</v>
      </c>
      <c r="AM456" s="20" t="s">
        <v>2733</v>
      </c>
      <c r="AN456" s="18">
        <v>-83.986329999999995</v>
      </c>
      <c r="AO456" s="18">
        <v>37.917900000000003</v>
      </c>
      <c r="AP456" s="21" t="s">
        <v>139</v>
      </c>
    </row>
    <row r="457" spans="1:42" x14ac:dyDescent="0.25">
      <c r="A457" s="15">
        <v>238</v>
      </c>
      <c r="B457" s="15">
        <v>456</v>
      </c>
      <c r="C457" s="23" t="s">
        <v>2724</v>
      </c>
      <c r="D457" s="15" t="s">
        <v>2734</v>
      </c>
      <c r="E457" s="187"/>
      <c r="F457" s="180"/>
      <c r="G457" s="16" t="s">
        <v>2735</v>
      </c>
      <c r="H457" s="15" t="s">
        <v>529</v>
      </c>
      <c r="I457" s="16" t="s">
        <v>2735</v>
      </c>
      <c r="J457" s="16" t="s">
        <v>53</v>
      </c>
      <c r="K457" s="16" t="s">
        <v>107</v>
      </c>
      <c r="L457" s="15">
        <v>20200201</v>
      </c>
      <c r="M457" s="16" t="s">
        <v>108</v>
      </c>
      <c r="N457" s="15" t="s">
        <v>109</v>
      </c>
      <c r="O457" s="15" t="s">
        <v>53</v>
      </c>
      <c r="P457" s="15" t="s">
        <v>57</v>
      </c>
      <c r="Q457" s="15" t="s">
        <v>123</v>
      </c>
      <c r="R457" s="15" t="s">
        <v>2727</v>
      </c>
      <c r="S457" s="26" t="s">
        <v>100</v>
      </c>
      <c r="T457" s="16" t="s">
        <v>2728</v>
      </c>
      <c r="U457" s="15" t="s">
        <v>53</v>
      </c>
      <c r="V457" s="15">
        <v>15900</v>
      </c>
      <c r="W457" s="15" t="s">
        <v>62</v>
      </c>
      <c r="X457" s="17">
        <f t="shared" si="11"/>
        <v>11.856629999999999</v>
      </c>
      <c r="Y457" s="18"/>
      <c r="Z457" s="18"/>
      <c r="AA457" s="148" t="s">
        <v>2729</v>
      </c>
      <c r="AB457" s="15">
        <v>1</v>
      </c>
      <c r="AC457" s="15" t="s">
        <v>101</v>
      </c>
      <c r="AD457" s="16" t="s">
        <v>1719</v>
      </c>
      <c r="AE457" s="16" t="s">
        <v>499</v>
      </c>
      <c r="AF457" s="16" t="str" cm="1">
        <f t="array" ref="AF457">_xlfn.IFS(ISTEXT(#REF!),#REF!,ISTEXT(#REF!),#REF!, TRUE, AG457)</f>
        <v>TN Gas Pipeline Co LLC - Station 106</v>
      </c>
      <c r="AG457" s="16" t="s">
        <v>2730</v>
      </c>
      <c r="AH457" s="20" t="s">
        <v>459</v>
      </c>
      <c r="AI457" s="15" t="s">
        <v>541</v>
      </c>
      <c r="AJ457" s="18" t="s">
        <v>542</v>
      </c>
      <c r="AK457" s="16" t="s">
        <v>2731</v>
      </c>
      <c r="AL457" s="15" t="s">
        <v>2732</v>
      </c>
      <c r="AM457" s="20" t="s">
        <v>2733</v>
      </c>
      <c r="AN457" s="18">
        <v>-83.984059999999999</v>
      </c>
      <c r="AO457" s="18">
        <v>37.917020000000001</v>
      </c>
      <c r="AP457" s="21" t="s">
        <v>139</v>
      </c>
    </row>
    <row r="458" spans="1:42" x14ac:dyDescent="0.25">
      <c r="A458" s="15">
        <v>239</v>
      </c>
      <c r="B458" s="15">
        <v>457</v>
      </c>
      <c r="C458" s="23" t="s">
        <v>2736</v>
      </c>
      <c r="D458" s="15" t="s">
        <v>2737</v>
      </c>
      <c r="E458" s="187"/>
      <c r="F458" s="180"/>
      <c r="G458" s="16" t="s">
        <v>2738</v>
      </c>
      <c r="H458" s="15" t="s">
        <v>120</v>
      </c>
      <c r="I458" s="16" t="s">
        <v>2738</v>
      </c>
      <c r="J458" s="16" t="s">
        <v>53</v>
      </c>
      <c r="K458" s="16" t="s">
        <v>107</v>
      </c>
      <c r="L458" s="15">
        <v>20200201</v>
      </c>
      <c r="M458" s="16" t="s">
        <v>108</v>
      </c>
      <c r="N458" s="15" t="s">
        <v>109</v>
      </c>
      <c r="O458" s="15" t="s">
        <v>53</v>
      </c>
      <c r="P458" s="15" t="s">
        <v>57</v>
      </c>
      <c r="Q458" s="15" t="s">
        <v>2739</v>
      </c>
      <c r="R458" s="15" t="s">
        <v>59</v>
      </c>
      <c r="S458" s="26" t="s">
        <v>100</v>
      </c>
      <c r="T458" s="16" t="s">
        <v>1843</v>
      </c>
      <c r="U458" s="15" t="s">
        <v>53</v>
      </c>
      <c r="V458" s="15">
        <v>11107</v>
      </c>
      <c r="W458" s="15" t="s">
        <v>62</v>
      </c>
      <c r="X458" s="17">
        <f t="shared" si="11"/>
        <v>8.2824898999999998</v>
      </c>
      <c r="Y458" s="18"/>
      <c r="Z458" s="18"/>
      <c r="AA458" s="24">
        <v>42019</v>
      </c>
      <c r="AB458" s="15">
        <v>1</v>
      </c>
      <c r="AC458" s="15" t="s">
        <v>101</v>
      </c>
      <c r="AD458" s="16" t="s">
        <v>1719</v>
      </c>
      <c r="AE458" s="16" t="s">
        <v>499</v>
      </c>
      <c r="AF458" s="16" t="str" cm="1">
        <f t="array" ref="AF458">_xlfn.IFS(ISTEXT(#REF!),#REF!,ISTEXT(#REF!),#REF!, TRUE, AG458)</f>
        <v>TGP COMPRESSOR STATION 245 (West Winfield)</v>
      </c>
      <c r="AG458" s="16" t="s">
        <v>2740</v>
      </c>
      <c r="AH458" s="20" t="s">
        <v>440</v>
      </c>
      <c r="AI458" s="15" t="s">
        <v>2741</v>
      </c>
      <c r="AJ458" s="18" t="s">
        <v>2742</v>
      </c>
      <c r="AK458" s="16" t="s">
        <v>2743</v>
      </c>
      <c r="AL458" s="15" t="s">
        <v>2744</v>
      </c>
      <c r="AM458" s="20" t="s">
        <v>2745</v>
      </c>
      <c r="AN458" s="18">
        <v>-75.166979999999995</v>
      </c>
      <c r="AO458" s="18">
        <v>42.873510000000003</v>
      </c>
      <c r="AP458" s="21" t="s">
        <v>139</v>
      </c>
    </row>
    <row r="459" spans="1:42" x14ac:dyDescent="0.25">
      <c r="A459" s="15">
        <v>240</v>
      </c>
      <c r="B459" s="15">
        <v>458</v>
      </c>
      <c r="C459" s="23" t="s">
        <v>2746</v>
      </c>
      <c r="D459" s="15" t="s">
        <v>2747</v>
      </c>
      <c r="E459" s="187"/>
      <c r="F459" s="180"/>
      <c r="G459" s="16" t="s">
        <v>2748</v>
      </c>
      <c r="H459" s="15" t="s">
        <v>2749</v>
      </c>
      <c r="I459" s="16" t="s">
        <v>382</v>
      </c>
      <c r="J459" s="16" t="s">
        <v>53</v>
      </c>
      <c r="K459" s="122" t="s">
        <v>151</v>
      </c>
      <c r="L459" s="15">
        <v>20200201</v>
      </c>
      <c r="M459" s="16" t="s">
        <v>108</v>
      </c>
      <c r="N459" s="15" t="s">
        <v>109</v>
      </c>
      <c r="O459" s="15" t="s">
        <v>53</v>
      </c>
      <c r="P459" s="15" t="s">
        <v>2750</v>
      </c>
      <c r="Q459" s="15" t="s">
        <v>2751</v>
      </c>
      <c r="R459" s="15" t="s">
        <v>59</v>
      </c>
      <c r="S459" s="15"/>
      <c r="T459" s="16" t="s">
        <v>59</v>
      </c>
      <c r="U459" s="15"/>
      <c r="V459" s="15"/>
      <c r="W459" s="15" t="s">
        <v>59</v>
      </c>
      <c r="X459" s="17"/>
      <c r="Y459" s="18"/>
      <c r="Z459" s="18"/>
      <c r="AA459" s="24">
        <v>37987</v>
      </c>
      <c r="AB459" s="15">
        <v>1</v>
      </c>
      <c r="AC459" s="15" t="s">
        <v>101</v>
      </c>
      <c r="AD459" s="16" t="s">
        <v>2752</v>
      </c>
      <c r="AE459" s="16"/>
      <c r="AF459" s="16" t="str" cm="1">
        <f t="array" ref="AF459">_xlfn.IFS(ISTEXT(#REF!),#REF!,ISTEXT(#REF!),#REF!, TRUE, AG459)</f>
        <v>THE BOEING COMPANY-ST. LOUIS</v>
      </c>
      <c r="AG459" s="16" t="s">
        <v>2753</v>
      </c>
      <c r="AH459" s="20">
        <v>7</v>
      </c>
      <c r="AI459" s="15" t="s">
        <v>477</v>
      </c>
      <c r="AJ459" s="18" t="s">
        <v>1625</v>
      </c>
      <c r="AK459" s="16" t="s">
        <v>2754</v>
      </c>
      <c r="AL459" s="15" t="s">
        <v>1627</v>
      </c>
      <c r="AM459" s="20" t="s">
        <v>2755</v>
      </c>
      <c r="AN459" s="18">
        <v>-90.368073653699994</v>
      </c>
      <c r="AO459" s="18">
        <v>38.760045847699999</v>
      </c>
      <c r="AP459" s="21" t="s">
        <v>119</v>
      </c>
    </row>
    <row r="460" spans="1:42" x14ac:dyDescent="0.25">
      <c r="A460" s="15">
        <v>242</v>
      </c>
      <c r="B460" s="15">
        <v>459</v>
      </c>
      <c r="C460" s="23" t="s">
        <v>2756</v>
      </c>
      <c r="D460" s="15" t="s">
        <v>2757</v>
      </c>
      <c r="E460" s="187"/>
      <c r="F460" s="180"/>
      <c r="G460" s="16" t="s">
        <v>2758</v>
      </c>
      <c r="H460" s="15" t="s">
        <v>2759</v>
      </c>
      <c r="I460" s="16" t="s">
        <v>2760</v>
      </c>
      <c r="J460" s="16" t="s">
        <v>53</v>
      </c>
      <c r="K460" s="16" t="s">
        <v>107</v>
      </c>
      <c r="L460" s="15">
        <v>20200201</v>
      </c>
      <c r="M460" s="16" t="s">
        <v>108</v>
      </c>
      <c r="N460" s="15" t="s">
        <v>109</v>
      </c>
      <c r="O460" s="15" t="s">
        <v>53</v>
      </c>
      <c r="P460" s="15" t="s">
        <v>57</v>
      </c>
      <c r="Q460" s="15" t="s">
        <v>59</v>
      </c>
      <c r="R460" s="15" t="s">
        <v>59</v>
      </c>
      <c r="S460" s="15"/>
      <c r="T460" s="16" t="s">
        <v>59</v>
      </c>
      <c r="U460" s="15" t="s">
        <v>53</v>
      </c>
      <c r="V460" s="15">
        <v>12581</v>
      </c>
      <c r="W460" s="15" t="s">
        <v>62</v>
      </c>
      <c r="X460" s="17">
        <f>V460*0.0007457</f>
        <v>9.381651699999999</v>
      </c>
      <c r="Y460" s="18">
        <v>12600</v>
      </c>
      <c r="Z460" s="18" t="s">
        <v>62</v>
      </c>
      <c r="AA460" s="19"/>
      <c r="AB460" s="15">
        <v>1</v>
      </c>
      <c r="AC460" s="15" t="s">
        <v>112</v>
      </c>
      <c r="AD460" s="16" t="s">
        <v>59</v>
      </c>
      <c r="AE460" s="16"/>
      <c r="AF460" s="16" t="str" cm="1">
        <f t="array" ref="AF460">_xlfn.IFS(ISTEXT(#REF!),#REF!,ISTEXT(#REF!),#REF!, TRUE, AG460)</f>
        <v>Transcontinental Gas Pipe Line Co LLC (TRANSCO) - Transco Compressor Station 50</v>
      </c>
      <c r="AG460" s="16" t="s">
        <v>2761</v>
      </c>
      <c r="AH460" s="20">
        <v>6</v>
      </c>
      <c r="AI460" s="15" t="s">
        <v>524</v>
      </c>
      <c r="AJ460" s="18" t="s">
        <v>2762</v>
      </c>
      <c r="AK460" s="16" t="s">
        <v>2763</v>
      </c>
      <c r="AL460" s="15" t="s">
        <v>2764</v>
      </c>
      <c r="AM460" s="20" t="s">
        <v>2765</v>
      </c>
      <c r="AN460" s="18">
        <v>-92.430306274000003</v>
      </c>
      <c r="AO460" s="18">
        <v>30.575105467499998</v>
      </c>
      <c r="AP460" s="21" t="s">
        <v>119</v>
      </c>
    </row>
    <row r="461" spans="1:42" x14ac:dyDescent="0.25">
      <c r="A461" s="15">
        <v>243</v>
      </c>
      <c r="B461" s="15">
        <v>460</v>
      </c>
      <c r="C461" s="23" t="s">
        <v>2766</v>
      </c>
      <c r="D461" s="15" t="s">
        <v>2767</v>
      </c>
      <c r="E461" s="187"/>
      <c r="F461" s="180"/>
      <c r="G461" s="16" t="s">
        <v>2768</v>
      </c>
      <c r="H461" s="15" t="s">
        <v>2769</v>
      </c>
      <c r="I461" s="16" t="s">
        <v>59</v>
      </c>
      <c r="J461" s="16" t="s">
        <v>53</v>
      </c>
      <c r="K461" s="16" t="s">
        <v>107</v>
      </c>
      <c r="L461" s="15">
        <v>20200201</v>
      </c>
      <c r="M461" s="16" t="s">
        <v>108</v>
      </c>
      <c r="N461" s="15" t="s">
        <v>109</v>
      </c>
      <c r="O461" s="15" t="s">
        <v>53</v>
      </c>
      <c r="P461" s="15" t="s">
        <v>57</v>
      </c>
      <c r="Q461" s="15" t="s">
        <v>152</v>
      </c>
      <c r="R461" s="15" t="s">
        <v>59</v>
      </c>
      <c r="S461" s="15"/>
      <c r="T461" s="16" t="s">
        <v>59</v>
      </c>
      <c r="U461" s="15"/>
      <c r="V461" s="15">
        <v>4220</v>
      </c>
      <c r="W461" s="15" t="s">
        <v>62</v>
      </c>
      <c r="X461" s="17">
        <f>V461*0.0007457</f>
        <v>3.1468539999999998</v>
      </c>
      <c r="Y461" s="18">
        <v>4220</v>
      </c>
      <c r="Z461" s="18" t="s">
        <v>62</v>
      </c>
      <c r="AA461" s="19"/>
      <c r="AB461" s="15">
        <v>1</v>
      </c>
      <c r="AC461" s="15" t="s">
        <v>112</v>
      </c>
      <c r="AD461" s="16" t="s">
        <v>59</v>
      </c>
      <c r="AE461" s="16"/>
      <c r="AF461" s="16" t="str" cm="1">
        <f t="array" ref="AF461">_xlfn.IFS(ISTEXT(#REF!),#REF!,ISTEXT(#REF!),#REF!, TRUE, AG461)</f>
        <v>Transcontinental Gas Pipe Line Company, LLC</v>
      </c>
      <c r="AG461" s="16" t="s">
        <v>2770</v>
      </c>
      <c r="AH461" s="20">
        <v>4</v>
      </c>
      <c r="AI461" s="15" t="s">
        <v>2484</v>
      </c>
      <c r="AJ461" s="18" t="s">
        <v>2771</v>
      </c>
      <c r="AK461" s="16" t="s">
        <v>2772</v>
      </c>
      <c r="AL461" s="15" t="s">
        <v>1060</v>
      </c>
      <c r="AM461" s="20" t="s">
        <v>2773</v>
      </c>
      <c r="AN461" s="18">
        <v>-87.950079126099993</v>
      </c>
      <c r="AO461" s="18">
        <v>32.203292770499999</v>
      </c>
      <c r="AP461" s="21" t="s">
        <v>119</v>
      </c>
    </row>
    <row r="462" spans="1:42" x14ac:dyDescent="0.25">
      <c r="A462" s="15">
        <v>243</v>
      </c>
      <c r="B462" s="15">
        <v>461</v>
      </c>
      <c r="C462" s="23" t="s">
        <v>2766</v>
      </c>
      <c r="D462" s="15" t="s">
        <v>2774</v>
      </c>
      <c r="E462" s="187"/>
      <c r="F462" s="180"/>
      <c r="G462" s="16" t="s">
        <v>2775</v>
      </c>
      <c r="H462" s="15" t="s">
        <v>2776</v>
      </c>
      <c r="I462" s="16" t="s">
        <v>59</v>
      </c>
      <c r="J462" s="16" t="s">
        <v>53</v>
      </c>
      <c r="K462" s="16" t="s">
        <v>107</v>
      </c>
      <c r="L462" s="15">
        <v>20200201</v>
      </c>
      <c r="M462" s="16" t="s">
        <v>108</v>
      </c>
      <c r="N462" s="15" t="s">
        <v>109</v>
      </c>
      <c r="O462" s="15" t="s">
        <v>53</v>
      </c>
      <c r="P462" s="15" t="s">
        <v>57</v>
      </c>
      <c r="Q462" s="15" t="s">
        <v>2643</v>
      </c>
      <c r="R462" s="15" t="s">
        <v>59</v>
      </c>
      <c r="S462" s="15"/>
      <c r="T462" s="16" t="s">
        <v>59</v>
      </c>
      <c r="U462" s="15"/>
      <c r="V462" s="15">
        <v>16793</v>
      </c>
      <c r="W462" s="15" t="s">
        <v>62</v>
      </c>
      <c r="X462" s="17">
        <f>V462*0.0007457</f>
        <v>12.522540099999999</v>
      </c>
      <c r="Y462" s="18">
        <v>16800</v>
      </c>
      <c r="Z462" s="18" t="s">
        <v>62</v>
      </c>
      <c r="AA462" s="19"/>
      <c r="AB462" s="15">
        <v>1</v>
      </c>
      <c r="AC462" s="15" t="s">
        <v>112</v>
      </c>
      <c r="AD462" s="16" t="s">
        <v>59</v>
      </c>
      <c r="AE462" s="16"/>
      <c r="AF462" s="16" t="str" cm="1">
        <f t="array" ref="AF462">_xlfn.IFS(ISTEXT(#REF!),#REF!,ISTEXT(#REF!),#REF!, TRUE, AG462)</f>
        <v>Transcontinental Gas Pipe Line Company, LLC</v>
      </c>
      <c r="AG462" s="16" t="s">
        <v>2770</v>
      </c>
      <c r="AH462" s="20">
        <v>4</v>
      </c>
      <c r="AI462" s="15" t="s">
        <v>2484</v>
      </c>
      <c r="AJ462" s="18" t="s">
        <v>2771</v>
      </c>
      <c r="AK462" s="16" t="s">
        <v>2772</v>
      </c>
      <c r="AL462" s="15" t="s">
        <v>1060</v>
      </c>
      <c r="AM462" s="20" t="s">
        <v>2773</v>
      </c>
      <c r="AN462" s="18">
        <v>-87.950213236500005</v>
      </c>
      <c r="AO462" s="18">
        <v>32.203301848800002</v>
      </c>
      <c r="AP462" s="21" t="s">
        <v>119</v>
      </c>
    </row>
    <row r="463" spans="1:42" x14ac:dyDescent="0.25">
      <c r="A463" s="15">
        <v>243</v>
      </c>
      <c r="B463" s="15">
        <v>462</v>
      </c>
      <c r="C463" s="23" t="s">
        <v>2766</v>
      </c>
      <c r="D463" s="15" t="s">
        <v>2777</v>
      </c>
      <c r="E463" s="187"/>
      <c r="F463" s="180"/>
      <c r="G463" s="16" t="s">
        <v>2778</v>
      </c>
      <c r="H463" s="15" t="s">
        <v>2779</v>
      </c>
      <c r="I463" s="16" t="s">
        <v>59</v>
      </c>
      <c r="J463" s="16" t="s">
        <v>53</v>
      </c>
      <c r="K463" s="16" t="s">
        <v>107</v>
      </c>
      <c r="L463" s="15">
        <v>20200201</v>
      </c>
      <c r="M463" s="16" t="s">
        <v>108</v>
      </c>
      <c r="N463" s="15" t="s">
        <v>109</v>
      </c>
      <c r="O463" s="15" t="s">
        <v>53</v>
      </c>
      <c r="P463" s="15" t="s">
        <v>57</v>
      </c>
      <c r="Q463" s="15" t="s">
        <v>2780</v>
      </c>
      <c r="R463" s="15" t="s">
        <v>59</v>
      </c>
      <c r="S463" s="15"/>
      <c r="T463" s="16" t="s">
        <v>59</v>
      </c>
      <c r="U463" s="15"/>
      <c r="V463" s="15">
        <v>17239</v>
      </c>
      <c r="W463" s="15" t="s">
        <v>62</v>
      </c>
      <c r="X463" s="17">
        <f>V463*0.0007457</f>
        <v>12.8551223</v>
      </c>
      <c r="Y463" s="18">
        <v>17200</v>
      </c>
      <c r="Z463" s="18" t="s">
        <v>62</v>
      </c>
      <c r="AA463" s="19"/>
      <c r="AB463" s="15">
        <v>1</v>
      </c>
      <c r="AC463" s="15" t="s">
        <v>112</v>
      </c>
      <c r="AD463" s="16" t="s">
        <v>59</v>
      </c>
      <c r="AE463" s="16"/>
      <c r="AF463" s="16" t="str" cm="1">
        <f t="array" ref="AF463">_xlfn.IFS(ISTEXT(#REF!),#REF!,ISTEXT(#REF!),#REF!, TRUE, AG463)</f>
        <v>Transcontinental Gas Pipe Line Company, LLC</v>
      </c>
      <c r="AG463" s="16" t="s">
        <v>2770</v>
      </c>
      <c r="AH463" s="20">
        <v>4</v>
      </c>
      <c r="AI463" s="15" t="s">
        <v>2484</v>
      </c>
      <c r="AJ463" s="18" t="s">
        <v>2771</v>
      </c>
      <c r="AK463" s="16" t="s">
        <v>2772</v>
      </c>
      <c r="AL463" s="15" t="s">
        <v>1060</v>
      </c>
      <c r="AM463" s="20" t="s">
        <v>2773</v>
      </c>
      <c r="AN463" s="18">
        <v>-87.949948456200005</v>
      </c>
      <c r="AO463" s="18">
        <v>32.203301156499997</v>
      </c>
      <c r="AP463" s="21" t="s">
        <v>119</v>
      </c>
    </row>
    <row r="464" spans="1:42" x14ac:dyDescent="0.25">
      <c r="A464" s="15">
        <v>244</v>
      </c>
      <c r="B464" s="15">
        <v>463</v>
      </c>
      <c r="C464" s="23" t="s">
        <v>2781</v>
      </c>
      <c r="D464" s="15" t="s">
        <v>2782</v>
      </c>
      <c r="E464" s="187"/>
      <c r="F464" s="180"/>
      <c r="G464" s="16" t="s">
        <v>2783</v>
      </c>
      <c r="H464" s="15" t="s">
        <v>2784</v>
      </c>
      <c r="I464" s="16" t="s">
        <v>2785</v>
      </c>
      <c r="J464" s="16" t="s">
        <v>53</v>
      </c>
      <c r="K464" s="16" t="s">
        <v>107</v>
      </c>
      <c r="L464" s="15">
        <v>20200201</v>
      </c>
      <c r="M464" s="16" t="s">
        <v>108</v>
      </c>
      <c r="N464" s="15" t="s">
        <v>109</v>
      </c>
      <c r="O464" s="15" t="s">
        <v>53</v>
      </c>
      <c r="P464" s="15" t="s">
        <v>57</v>
      </c>
      <c r="Q464" s="15" t="s">
        <v>152</v>
      </c>
      <c r="R464" s="15" t="s">
        <v>59</v>
      </c>
      <c r="S464" s="15"/>
      <c r="T464" s="16" t="s">
        <v>59</v>
      </c>
      <c r="U464" s="15"/>
      <c r="V464" s="15"/>
      <c r="W464" s="15" t="s">
        <v>59</v>
      </c>
      <c r="X464" s="17">
        <f>Y464*Sheet1!$B$4*Sheet1!$B$3</f>
        <v>4.3286438999999994</v>
      </c>
      <c r="Y464" s="18">
        <v>42.2</v>
      </c>
      <c r="Z464" s="18" t="s">
        <v>131</v>
      </c>
      <c r="AA464" s="19"/>
      <c r="AB464" s="15">
        <v>1</v>
      </c>
      <c r="AC464" s="15" t="s">
        <v>112</v>
      </c>
      <c r="AD464" s="16" t="s">
        <v>59</v>
      </c>
      <c r="AE464" s="16"/>
      <c r="AF464" s="16" t="str" cm="1">
        <f t="array" ref="AF464">_xlfn.IFS(ISTEXT(#REF!),#REF!,ISTEXT(#REF!),#REF!, TRUE, AG464)</f>
        <v>Transcontinental Gas Pipe Line Company, LLC - Compressor Station 120</v>
      </c>
      <c r="AG464" s="16" t="s">
        <v>2786</v>
      </c>
      <c r="AH464" s="20">
        <v>4</v>
      </c>
      <c r="AI464" s="15" t="s">
        <v>420</v>
      </c>
      <c r="AJ464" s="18" t="s">
        <v>1721</v>
      </c>
      <c r="AK464" s="16" t="s">
        <v>2787</v>
      </c>
      <c r="AL464" s="15" t="s">
        <v>2788</v>
      </c>
      <c r="AM464" s="20" t="s">
        <v>2789</v>
      </c>
      <c r="AN464" s="18">
        <v>-84.253804154199997</v>
      </c>
      <c r="AO464" s="18">
        <v>33.570006401000001</v>
      </c>
      <c r="AP464" s="21" t="s">
        <v>119</v>
      </c>
    </row>
    <row r="465" spans="1:42" x14ac:dyDescent="0.25">
      <c r="A465" s="15">
        <v>245</v>
      </c>
      <c r="B465" s="15">
        <v>464</v>
      </c>
      <c r="C465" s="23" t="s">
        <v>2790</v>
      </c>
      <c r="D465" s="15" t="s">
        <v>2791</v>
      </c>
      <c r="E465" s="187"/>
      <c r="F465" s="180"/>
      <c r="G465" s="16" t="s">
        <v>2792</v>
      </c>
      <c r="H465" s="15" t="s">
        <v>2793</v>
      </c>
      <c r="I465" s="16" t="s">
        <v>2794</v>
      </c>
      <c r="J465" s="16" t="s">
        <v>53</v>
      </c>
      <c r="K465" s="16" t="s">
        <v>107</v>
      </c>
      <c r="L465" s="15">
        <v>20200201</v>
      </c>
      <c r="M465" s="16" t="s">
        <v>108</v>
      </c>
      <c r="N465" s="15" t="s">
        <v>109</v>
      </c>
      <c r="O465" s="15" t="s">
        <v>53</v>
      </c>
      <c r="P465" s="15" t="s">
        <v>57</v>
      </c>
      <c r="Q465" s="15" t="s">
        <v>2795</v>
      </c>
      <c r="R465" s="15" t="s">
        <v>59</v>
      </c>
      <c r="S465" s="26" t="s">
        <v>100</v>
      </c>
      <c r="T465" s="16" t="s">
        <v>1843</v>
      </c>
      <c r="U465" s="15" t="s">
        <v>53</v>
      </c>
      <c r="V465" s="15">
        <v>42.12</v>
      </c>
      <c r="W465" s="15" t="s">
        <v>84</v>
      </c>
      <c r="X465" s="17">
        <f>V465*Sheet1!$B$4*Sheet1!$B$3</f>
        <v>4.3204379399999997</v>
      </c>
      <c r="Y465" s="18">
        <v>42.1</v>
      </c>
      <c r="Z465" s="18" t="s">
        <v>131</v>
      </c>
      <c r="AA465" s="19"/>
      <c r="AB465" s="15">
        <v>1</v>
      </c>
      <c r="AC465" s="15" t="s">
        <v>101</v>
      </c>
      <c r="AD465" s="16" t="s">
        <v>905</v>
      </c>
      <c r="AE465" s="16"/>
      <c r="AF465" s="16" t="str" cm="1">
        <f t="array" ref="AF465">_xlfn.IFS(ISTEXT(#REF!),#REF!,ISTEXT(#REF!),#REF!, TRUE, AG465)</f>
        <v>Transcontinental Gas Pipe Line Company, LLC - Compressor Station 130</v>
      </c>
      <c r="AG465" s="16" t="s">
        <v>2796</v>
      </c>
      <c r="AH465" s="20">
        <v>4</v>
      </c>
      <c r="AI465" s="15" t="s">
        <v>420</v>
      </c>
      <c r="AJ465" s="18" t="s">
        <v>2797</v>
      </c>
      <c r="AK465" s="16" t="s">
        <v>2798</v>
      </c>
      <c r="AL465" s="15" t="s">
        <v>2799</v>
      </c>
      <c r="AM465" s="20" t="s">
        <v>2800</v>
      </c>
      <c r="AN465" s="18">
        <v>-83.143595816200005</v>
      </c>
      <c r="AO465" s="18">
        <v>34.152302243199998</v>
      </c>
      <c r="AP465" s="21" t="s">
        <v>139</v>
      </c>
    </row>
    <row r="466" spans="1:42" x14ac:dyDescent="0.25">
      <c r="A466" s="15">
        <v>245</v>
      </c>
      <c r="B466" s="15">
        <v>465</v>
      </c>
      <c r="C466" s="23" t="s">
        <v>2790</v>
      </c>
      <c r="D466" s="15" t="s">
        <v>2801</v>
      </c>
      <c r="E466" s="187"/>
      <c r="F466" s="180"/>
      <c r="G466" s="16" t="s">
        <v>2802</v>
      </c>
      <c r="H466" s="15" t="s">
        <v>2803</v>
      </c>
      <c r="I466" s="16" t="s">
        <v>2804</v>
      </c>
      <c r="J466" s="16" t="s">
        <v>53</v>
      </c>
      <c r="K466" s="16" t="s">
        <v>107</v>
      </c>
      <c r="L466" s="15">
        <v>20200201</v>
      </c>
      <c r="M466" s="16" t="s">
        <v>108</v>
      </c>
      <c r="N466" s="15" t="s">
        <v>109</v>
      </c>
      <c r="O466" s="15" t="s">
        <v>53</v>
      </c>
      <c r="P466" s="15" t="s">
        <v>57</v>
      </c>
      <c r="Q466" s="15" t="s">
        <v>123</v>
      </c>
      <c r="R466" s="15" t="s">
        <v>59</v>
      </c>
      <c r="S466" s="26" t="s">
        <v>100</v>
      </c>
      <c r="T466" s="16" t="s">
        <v>1843</v>
      </c>
      <c r="U466" s="15" t="s">
        <v>53</v>
      </c>
      <c r="V466" s="15">
        <v>122.4</v>
      </c>
      <c r="W466" s="15" t="s">
        <v>84</v>
      </c>
      <c r="X466" s="17">
        <f>V466*Sheet1!$B$4*Sheet1!$B$3</f>
        <v>12.555118800000001</v>
      </c>
      <c r="Y466" s="18">
        <v>109</v>
      </c>
      <c r="Z466" s="18" t="s">
        <v>131</v>
      </c>
      <c r="AA466" s="24">
        <v>32874</v>
      </c>
      <c r="AB466" s="15">
        <v>1</v>
      </c>
      <c r="AC466" s="15" t="s">
        <v>63</v>
      </c>
      <c r="AD466" s="16" t="s">
        <v>2805</v>
      </c>
      <c r="AE466" s="16"/>
      <c r="AF466" s="16" t="str" cm="1">
        <f t="array" ref="AF466">_xlfn.IFS(ISTEXT(#REF!),#REF!,ISTEXT(#REF!),#REF!, TRUE, AG466)</f>
        <v>Transcontinental Gas Pipe Line Company, LLC - Compressor Station 130</v>
      </c>
      <c r="AG466" s="16" t="s">
        <v>2796</v>
      </c>
      <c r="AH466" s="20">
        <v>4</v>
      </c>
      <c r="AI466" s="15" t="s">
        <v>420</v>
      </c>
      <c r="AJ466" s="18" t="s">
        <v>2797</v>
      </c>
      <c r="AK466" s="16" t="s">
        <v>2798</v>
      </c>
      <c r="AL466" s="15" t="s">
        <v>2799</v>
      </c>
      <c r="AM466" s="20" t="s">
        <v>2800</v>
      </c>
      <c r="AN466" s="18">
        <v>-83.141903862199996</v>
      </c>
      <c r="AO466" s="18">
        <v>34.152606566499998</v>
      </c>
      <c r="AP466" s="21" t="s">
        <v>139</v>
      </c>
    </row>
    <row r="467" spans="1:42" x14ac:dyDescent="0.25">
      <c r="A467" s="15">
        <v>246</v>
      </c>
      <c r="B467" s="15">
        <v>466</v>
      </c>
      <c r="C467" s="23" t="s">
        <v>2806</v>
      </c>
      <c r="D467" s="15" t="s">
        <v>2807</v>
      </c>
      <c r="E467" s="187"/>
      <c r="F467" s="180"/>
      <c r="G467" s="16" t="s">
        <v>2808</v>
      </c>
      <c r="H467" s="15" t="s">
        <v>2809</v>
      </c>
      <c r="I467" s="16" t="s">
        <v>2810</v>
      </c>
      <c r="J467" s="16" t="s">
        <v>53</v>
      </c>
      <c r="K467" s="16" t="s">
        <v>107</v>
      </c>
      <c r="L467" s="15">
        <v>20200201</v>
      </c>
      <c r="M467" s="16" t="s">
        <v>108</v>
      </c>
      <c r="N467" s="15" t="s">
        <v>109</v>
      </c>
      <c r="O467" s="15" t="s">
        <v>53</v>
      </c>
      <c r="P467" s="15" t="s">
        <v>59</v>
      </c>
      <c r="Q467" s="15" t="s">
        <v>59</v>
      </c>
      <c r="R467" s="15" t="s">
        <v>59</v>
      </c>
      <c r="S467" s="26" t="s">
        <v>100</v>
      </c>
      <c r="T467" s="16" t="s">
        <v>130</v>
      </c>
      <c r="U467" s="15" t="s">
        <v>53</v>
      </c>
      <c r="V467" s="15">
        <v>14060</v>
      </c>
      <c r="W467" s="15" t="s">
        <v>62</v>
      </c>
      <c r="X467" s="17">
        <f>V467*0.0007457</f>
        <v>10.484541999999999</v>
      </c>
      <c r="Y467" s="18">
        <v>108</v>
      </c>
      <c r="Z467" s="18" t="s">
        <v>131</v>
      </c>
      <c r="AA467" s="19"/>
      <c r="AB467" s="15">
        <v>1</v>
      </c>
      <c r="AC467" s="15" t="s">
        <v>112</v>
      </c>
      <c r="AD467" s="16" t="s">
        <v>59</v>
      </c>
      <c r="AE467" s="16"/>
      <c r="AF467" s="16" t="str" cm="1">
        <f t="array" ref="AF467">_xlfn.IFS(ISTEXT(#REF!),#REF!,ISTEXT(#REF!),#REF!, TRUE, AG467)</f>
        <v>Transcontinental Gas Pipe Line Company, LLC - Station 150</v>
      </c>
      <c r="AG467" s="16" t="s">
        <v>2811</v>
      </c>
      <c r="AH467" s="20">
        <v>4</v>
      </c>
      <c r="AI467" s="15" t="s">
        <v>730</v>
      </c>
      <c r="AJ467" s="18" t="s">
        <v>2812</v>
      </c>
      <c r="AK467" s="16" t="s">
        <v>2813</v>
      </c>
      <c r="AL467" s="15" t="s">
        <v>2814</v>
      </c>
      <c r="AM467" s="20" t="s">
        <v>2815</v>
      </c>
      <c r="AN467" s="18">
        <v>-80.8590032627</v>
      </c>
      <c r="AO467" s="18">
        <v>35.525506944100002</v>
      </c>
      <c r="AP467" s="21" t="s">
        <v>139</v>
      </c>
    </row>
    <row r="468" spans="1:42" x14ac:dyDescent="0.25">
      <c r="A468" s="15">
        <v>247</v>
      </c>
      <c r="B468" s="15">
        <v>467</v>
      </c>
      <c r="C468" s="23" t="s">
        <v>2816</v>
      </c>
      <c r="D468" s="15" t="s">
        <v>2817</v>
      </c>
      <c r="E468" s="187"/>
      <c r="F468" s="180"/>
      <c r="G468" s="16" t="s">
        <v>2818</v>
      </c>
      <c r="H468" s="15" t="s">
        <v>2819</v>
      </c>
      <c r="I468" s="16" t="s">
        <v>2820</v>
      </c>
      <c r="J468" s="16" t="s">
        <v>53</v>
      </c>
      <c r="K468" s="122" t="s">
        <v>107</v>
      </c>
      <c r="L468" s="15">
        <v>20300202</v>
      </c>
      <c r="M468" s="16" t="s">
        <v>556</v>
      </c>
      <c r="N468" s="15" t="s">
        <v>109</v>
      </c>
      <c r="O468" s="15" t="s">
        <v>53</v>
      </c>
      <c r="P468" s="15" t="s">
        <v>59</v>
      </c>
      <c r="Q468" s="15" t="s">
        <v>59</v>
      </c>
      <c r="R468" s="15" t="s">
        <v>59</v>
      </c>
      <c r="S468" s="26" t="s">
        <v>100</v>
      </c>
      <c r="T468" s="16" t="s">
        <v>130</v>
      </c>
      <c r="U468" s="15" t="s">
        <v>53</v>
      </c>
      <c r="V468" s="15">
        <v>15000</v>
      </c>
      <c r="W468" s="15" t="s">
        <v>62</v>
      </c>
      <c r="X468" s="17">
        <f>V468*0.0007457</f>
        <v>11.185499999999999</v>
      </c>
      <c r="Y468" s="18">
        <v>122</v>
      </c>
      <c r="Z468" s="18" t="s">
        <v>131</v>
      </c>
      <c r="AA468" s="19"/>
      <c r="AB468" s="15">
        <v>1</v>
      </c>
      <c r="AC468" s="15" t="s">
        <v>112</v>
      </c>
      <c r="AD468" s="16" t="s">
        <v>59</v>
      </c>
      <c r="AE468" s="16"/>
      <c r="AF468" s="16" t="str" cm="1">
        <f t="array" ref="AF468">_xlfn.IFS(ISTEXT(#REF!),#REF!,ISTEXT(#REF!),#REF!, TRUE, AG468)</f>
        <v>Transcontinental Gas Pipe Line Company, LLC - Station 160</v>
      </c>
      <c r="AG468" s="16" t="s">
        <v>2821</v>
      </c>
      <c r="AH468" s="20">
        <v>4</v>
      </c>
      <c r="AI468" s="15" t="s">
        <v>730</v>
      </c>
      <c r="AJ468" s="18" t="s">
        <v>2822</v>
      </c>
      <c r="AK468" s="16" t="s">
        <v>2823</v>
      </c>
      <c r="AL468" s="15" t="s">
        <v>2824</v>
      </c>
      <c r="AM468" s="20" t="s">
        <v>2825</v>
      </c>
      <c r="AN468" s="18">
        <v>-79.820802997300007</v>
      </c>
      <c r="AO468" s="18">
        <v>36.342507155</v>
      </c>
      <c r="AP468" s="21" t="s">
        <v>139</v>
      </c>
    </row>
    <row r="469" spans="1:42" x14ac:dyDescent="0.25">
      <c r="A469" s="15">
        <v>248</v>
      </c>
      <c r="B469" s="15">
        <v>468</v>
      </c>
      <c r="C469" s="23" t="s">
        <v>2826</v>
      </c>
      <c r="D469" s="15" t="s">
        <v>2827</v>
      </c>
      <c r="E469" s="187"/>
      <c r="F469" s="180"/>
      <c r="G469" s="16" t="s">
        <v>1077</v>
      </c>
      <c r="H469" s="15" t="s">
        <v>2828</v>
      </c>
      <c r="I469" s="16" t="s">
        <v>2829</v>
      </c>
      <c r="J469" s="16" t="s">
        <v>53</v>
      </c>
      <c r="K469" s="16" t="s">
        <v>107</v>
      </c>
      <c r="L469" s="15">
        <v>20200201</v>
      </c>
      <c r="M469" s="16" t="s">
        <v>108</v>
      </c>
      <c r="N469" s="15" t="s">
        <v>109</v>
      </c>
      <c r="O469" s="15" t="s">
        <v>53</v>
      </c>
      <c r="P469" s="15" t="s">
        <v>57</v>
      </c>
      <c r="Q469" s="15" t="s">
        <v>2830</v>
      </c>
      <c r="R469" s="15" t="s">
        <v>59</v>
      </c>
      <c r="S469" s="15"/>
      <c r="T469" s="16" t="s">
        <v>59</v>
      </c>
      <c r="U469" s="15"/>
      <c r="V469" s="15">
        <v>6074</v>
      </c>
      <c r="W469" s="15" t="s">
        <v>62</v>
      </c>
      <c r="X469" s="17">
        <f>V469*0.0007457</f>
        <v>4.5293817999999995</v>
      </c>
      <c r="Y469" s="18">
        <v>53.2</v>
      </c>
      <c r="Z469" s="18" t="s">
        <v>131</v>
      </c>
      <c r="AA469" s="19"/>
      <c r="AB469" s="15">
        <v>1</v>
      </c>
      <c r="AC469" s="15" t="s">
        <v>63</v>
      </c>
      <c r="AD469" s="16" t="s">
        <v>153</v>
      </c>
      <c r="AE469" s="16"/>
      <c r="AF469" s="16" t="str" cm="1">
        <f t="array" ref="AF469">_xlfn.IFS(ISTEXT(#REF!),#REF!,ISTEXT(#REF!),#REF!, TRUE, AG469)</f>
        <v>Transcontinental Gas Pipe Line Company, LLC, Station 80</v>
      </c>
      <c r="AG469" s="16" t="s">
        <v>2831</v>
      </c>
      <c r="AH469" s="20">
        <v>4</v>
      </c>
      <c r="AI469" s="15" t="s">
        <v>373</v>
      </c>
      <c r="AJ469" s="18" t="s">
        <v>2832</v>
      </c>
      <c r="AK469" s="16" t="s">
        <v>2833</v>
      </c>
      <c r="AL469" s="15" t="s">
        <v>2834</v>
      </c>
      <c r="AM469" s="20" t="s">
        <v>2835</v>
      </c>
      <c r="AN469" s="18">
        <v>-89.049005418600004</v>
      </c>
      <c r="AO469" s="18">
        <v>31.815305849800001</v>
      </c>
      <c r="AP469" s="21" t="s">
        <v>119</v>
      </c>
    </row>
    <row r="470" spans="1:42" x14ac:dyDescent="0.25">
      <c r="A470" s="15">
        <v>248</v>
      </c>
      <c r="B470" s="15">
        <v>469</v>
      </c>
      <c r="C470" s="23" t="s">
        <v>2826</v>
      </c>
      <c r="D470" s="15" t="s">
        <v>2836</v>
      </c>
      <c r="E470" s="187"/>
      <c r="F470" s="180"/>
      <c r="G470" s="16" t="s">
        <v>2837</v>
      </c>
      <c r="H470" s="15" t="s">
        <v>2838</v>
      </c>
      <c r="I470" s="16" t="s">
        <v>2839</v>
      </c>
      <c r="J470" s="16" t="s">
        <v>53</v>
      </c>
      <c r="K470" s="16" t="s">
        <v>107</v>
      </c>
      <c r="L470" s="15">
        <v>20200201</v>
      </c>
      <c r="M470" s="16" t="s">
        <v>108</v>
      </c>
      <c r="N470" s="15" t="s">
        <v>109</v>
      </c>
      <c r="O470" s="15" t="s">
        <v>53</v>
      </c>
      <c r="P470" s="15" t="s">
        <v>57</v>
      </c>
      <c r="Q470" s="15" t="s">
        <v>123</v>
      </c>
      <c r="R470" s="15" t="s">
        <v>59</v>
      </c>
      <c r="S470" s="15"/>
      <c r="T470" s="16" t="s">
        <v>59</v>
      </c>
      <c r="U470" s="15"/>
      <c r="V470" s="15">
        <v>16872</v>
      </c>
      <c r="W470" s="15" t="s">
        <v>62</v>
      </c>
      <c r="X470" s="17">
        <f>V470*0.0007457</f>
        <v>12.5814504</v>
      </c>
      <c r="Y470" s="18">
        <v>125</v>
      </c>
      <c r="Z470" s="18" t="s">
        <v>131</v>
      </c>
      <c r="AA470" s="19"/>
      <c r="AB470" s="15">
        <v>1</v>
      </c>
      <c r="AC470" s="15" t="s">
        <v>63</v>
      </c>
      <c r="AD470" s="16" t="s">
        <v>153</v>
      </c>
      <c r="AE470" s="16"/>
      <c r="AF470" s="16" t="str" cm="1">
        <f t="array" ref="AF470">_xlfn.IFS(ISTEXT(#REF!),#REF!,ISTEXT(#REF!),#REF!, TRUE, AG470)</f>
        <v>Transcontinental Gas Pipe Line Company, LLC, Station 80</v>
      </c>
      <c r="AG470" s="16" t="s">
        <v>2831</v>
      </c>
      <c r="AH470" s="20">
        <v>4</v>
      </c>
      <c r="AI470" s="15" t="s">
        <v>373</v>
      </c>
      <c r="AJ470" s="18" t="s">
        <v>2832</v>
      </c>
      <c r="AK470" s="16" t="s">
        <v>2833</v>
      </c>
      <c r="AL470" s="15" t="s">
        <v>2834</v>
      </c>
      <c r="AM470" s="20" t="s">
        <v>2835</v>
      </c>
      <c r="AN470" s="18">
        <v>-89.049005418600004</v>
      </c>
      <c r="AO470" s="18">
        <v>31.815305849800001</v>
      </c>
      <c r="AP470" s="21" t="s">
        <v>119</v>
      </c>
    </row>
    <row r="471" spans="1:42" x14ac:dyDescent="0.25">
      <c r="A471" s="15">
        <v>249</v>
      </c>
      <c r="B471" s="15">
        <v>470</v>
      </c>
      <c r="C471" s="23" t="s">
        <v>2840</v>
      </c>
      <c r="D471" s="23" t="s">
        <v>120</v>
      </c>
      <c r="E471" s="187"/>
      <c r="F471" s="197"/>
      <c r="G471" s="16" t="s">
        <v>2841</v>
      </c>
      <c r="H471" s="15" t="s">
        <v>120</v>
      </c>
      <c r="I471" s="16" t="s">
        <v>2841</v>
      </c>
      <c r="J471" s="16" t="s">
        <v>53</v>
      </c>
      <c r="K471" s="16" t="s">
        <v>107</v>
      </c>
      <c r="L471" s="23">
        <v>20200201</v>
      </c>
      <c r="M471" s="16" t="s">
        <v>215</v>
      </c>
      <c r="N471" s="15" t="s">
        <v>109</v>
      </c>
      <c r="O471" s="15" t="s">
        <v>53</v>
      </c>
      <c r="P471" s="15" t="s">
        <v>57</v>
      </c>
      <c r="Q471" s="15" t="s">
        <v>2842</v>
      </c>
      <c r="R471" s="15" t="s">
        <v>59</v>
      </c>
      <c r="S471" s="15"/>
      <c r="T471" s="16" t="s">
        <v>59</v>
      </c>
      <c r="U471" s="15" t="s">
        <v>53</v>
      </c>
      <c r="V471" s="15">
        <v>30000</v>
      </c>
      <c r="W471" s="15" t="s">
        <v>62</v>
      </c>
      <c r="X471" s="17">
        <f>V471*0.0007457</f>
        <v>22.370999999999999</v>
      </c>
      <c r="Y471" s="18">
        <v>244</v>
      </c>
      <c r="Z471" s="18" t="s">
        <v>131</v>
      </c>
      <c r="AA471" s="24">
        <v>42826</v>
      </c>
      <c r="AB471" s="15">
        <v>1</v>
      </c>
      <c r="AC471" s="15" t="s">
        <v>101</v>
      </c>
      <c r="AD471" s="16" t="s">
        <v>59</v>
      </c>
      <c r="AE471" s="16"/>
      <c r="AF471" s="16" t="str" cm="1">
        <f t="array" ref="AF471">_xlfn.IFS(ISTEXT(#REF!),#REF!,ISTEXT(#REF!),#REF!, TRUE, AG471)</f>
        <v>Transcontinental Gas Pipeline</v>
      </c>
      <c r="AG471" s="16" t="s">
        <v>2843</v>
      </c>
      <c r="AH471" s="20">
        <v>3</v>
      </c>
      <c r="AI471" s="15" t="s">
        <v>2844</v>
      </c>
      <c r="AJ471" s="18" t="s">
        <v>2845</v>
      </c>
      <c r="AK471" s="16" t="s">
        <v>2846</v>
      </c>
      <c r="AL471" s="15" t="s">
        <v>2847</v>
      </c>
      <c r="AM471" s="20" t="s">
        <v>2848</v>
      </c>
      <c r="AN471" s="18">
        <v>-76.925600000000003</v>
      </c>
      <c r="AO471" s="18">
        <v>39.266820000000003</v>
      </c>
      <c r="AP471" s="21" t="s">
        <v>119</v>
      </c>
    </row>
    <row r="472" spans="1:42" x14ac:dyDescent="0.25">
      <c r="A472" s="15">
        <v>250</v>
      </c>
      <c r="B472" s="15">
        <v>471</v>
      </c>
      <c r="C472" s="23" t="s">
        <v>2849</v>
      </c>
      <c r="D472" s="15" t="s">
        <v>2850</v>
      </c>
      <c r="E472" s="187">
        <v>6071</v>
      </c>
      <c r="F472" s="190" t="s">
        <v>2095</v>
      </c>
      <c r="G472" s="16" t="s">
        <v>2851</v>
      </c>
      <c r="H472" s="15" t="s">
        <v>2852</v>
      </c>
      <c r="I472" s="16" t="s">
        <v>2851</v>
      </c>
      <c r="J472" s="16" t="s">
        <v>53</v>
      </c>
      <c r="K472" s="16" t="s">
        <v>81</v>
      </c>
      <c r="L472" s="15">
        <v>20100201</v>
      </c>
      <c r="M472" s="16" t="s">
        <v>215</v>
      </c>
      <c r="N472" s="15" t="s">
        <v>109</v>
      </c>
      <c r="O472" s="15" t="s">
        <v>53</v>
      </c>
      <c r="P472" s="15" t="s">
        <v>110</v>
      </c>
      <c r="Q472" s="15" t="s">
        <v>204</v>
      </c>
      <c r="R472" s="15" t="s">
        <v>124</v>
      </c>
      <c r="S472" s="26" t="s">
        <v>100</v>
      </c>
      <c r="T472" s="16" t="s">
        <v>130</v>
      </c>
      <c r="U472" s="15" t="s">
        <v>53</v>
      </c>
      <c r="V472" s="15">
        <v>160</v>
      </c>
      <c r="W472" s="15" t="s">
        <v>185</v>
      </c>
      <c r="X472" s="17">
        <f t="shared" ref="X472:X477" si="12">V472</f>
        <v>160</v>
      </c>
      <c r="Y472" s="18">
        <v>2050</v>
      </c>
      <c r="Z472" s="18" t="s">
        <v>131</v>
      </c>
      <c r="AA472" s="24">
        <v>36892</v>
      </c>
      <c r="AB472" s="15">
        <v>1</v>
      </c>
      <c r="AC472" s="15" t="s">
        <v>63</v>
      </c>
      <c r="AD472" s="16" t="s">
        <v>2853</v>
      </c>
      <c r="AE472" s="16"/>
      <c r="AF472" s="16" t="str" cm="1">
        <f t="array" ref="AF472">_xlfn.IFS(ISTEXT(#REF!),#REF!,ISTEXT(#REF!),#REF!, TRUE, AG472)</f>
        <v>Louisville Gas &amp; Electric Co - Trimble Co Generating Station</v>
      </c>
      <c r="AG472" s="16" t="s">
        <v>2854</v>
      </c>
      <c r="AH472" s="20">
        <v>4</v>
      </c>
      <c r="AI472" s="15" t="s">
        <v>541</v>
      </c>
      <c r="AJ472" s="18" t="s">
        <v>2855</v>
      </c>
      <c r="AK472" s="16" t="s">
        <v>2856</v>
      </c>
      <c r="AL472" s="15" t="s">
        <v>2857</v>
      </c>
      <c r="AM472" s="20" t="s">
        <v>2858</v>
      </c>
      <c r="AN472" s="18">
        <v>-85.410610469100007</v>
      </c>
      <c r="AO472" s="18">
        <v>38.580664919699998</v>
      </c>
      <c r="AP472" s="21" t="s">
        <v>139</v>
      </c>
    </row>
    <row r="473" spans="1:42" x14ac:dyDescent="0.25">
      <c r="A473" s="15">
        <v>250</v>
      </c>
      <c r="B473" s="15">
        <v>472</v>
      </c>
      <c r="C473" s="23" t="s">
        <v>2849</v>
      </c>
      <c r="D473" s="15" t="s">
        <v>2859</v>
      </c>
      <c r="E473" s="187">
        <v>6071</v>
      </c>
      <c r="F473" s="190" t="s">
        <v>2860</v>
      </c>
      <c r="G473" s="16" t="s">
        <v>2861</v>
      </c>
      <c r="H473" s="15" t="s">
        <v>2862</v>
      </c>
      <c r="I473" s="16" t="s">
        <v>2861</v>
      </c>
      <c r="J473" s="16" t="s">
        <v>53</v>
      </c>
      <c r="K473" s="16" t="s">
        <v>81</v>
      </c>
      <c r="L473" s="15">
        <v>20100201</v>
      </c>
      <c r="M473" s="16" t="s">
        <v>215</v>
      </c>
      <c r="N473" s="15" t="s">
        <v>109</v>
      </c>
      <c r="O473" s="15" t="s">
        <v>53</v>
      </c>
      <c r="P473" s="15" t="s">
        <v>110</v>
      </c>
      <c r="Q473" s="15" t="s">
        <v>204</v>
      </c>
      <c r="R473" s="15" t="s">
        <v>124</v>
      </c>
      <c r="S473" s="26" t="s">
        <v>100</v>
      </c>
      <c r="T473" s="16" t="s">
        <v>130</v>
      </c>
      <c r="U473" s="15" t="s">
        <v>53</v>
      </c>
      <c r="V473" s="15">
        <v>160</v>
      </c>
      <c r="W473" s="15" t="s">
        <v>185</v>
      </c>
      <c r="X473" s="17">
        <f t="shared" si="12"/>
        <v>160</v>
      </c>
      <c r="Y473" s="18">
        <v>2050</v>
      </c>
      <c r="Z473" s="18" t="s">
        <v>131</v>
      </c>
      <c r="AA473" s="24">
        <v>36892</v>
      </c>
      <c r="AB473" s="15">
        <v>1</v>
      </c>
      <c r="AC473" s="15" t="s">
        <v>63</v>
      </c>
      <c r="AD473" s="16" t="s">
        <v>2853</v>
      </c>
      <c r="AE473" s="16"/>
      <c r="AF473" s="16" t="str" cm="1">
        <f t="array" ref="AF473">_xlfn.IFS(ISTEXT(#REF!),#REF!,ISTEXT(#REF!),#REF!, TRUE, AG473)</f>
        <v>Louisville Gas &amp; Electric Co - Trimble Co Generating Station</v>
      </c>
      <c r="AG473" s="16" t="s">
        <v>2854</v>
      </c>
      <c r="AH473" s="20">
        <v>4</v>
      </c>
      <c r="AI473" s="15" t="s">
        <v>541</v>
      </c>
      <c r="AJ473" s="18" t="s">
        <v>2855</v>
      </c>
      <c r="AK473" s="16" t="s">
        <v>2856</v>
      </c>
      <c r="AL473" s="15" t="s">
        <v>2857</v>
      </c>
      <c r="AM473" s="20" t="s">
        <v>2858</v>
      </c>
      <c r="AN473" s="18">
        <v>-85.411039622600001</v>
      </c>
      <c r="AO473" s="18">
        <v>38.580497178199998</v>
      </c>
      <c r="AP473" s="21" t="s">
        <v>139</v>
      </c>
    </row>
    <row r="474" spans="1:42" x14ac:dyDescent="0.25">
      <c r="A474" s="15">
        <v>250</v>
      </c>
      <c r="B474" s="15">
        <v>473</v>
      </c>
      <c r="C474" s="23" t="s">
        <v>2849</v>
      </c>
      <c r="D474" s="15" t="s">
        <v>2863</v>
      </c>
      <c r="E474" s="187">
        <v>6071</v>
      </c>
      <c r="F474" s="190" t="s">
        <v>523</v>
      </c>
      <c r="G474" s="16" t="s">
        <v>2864</v>
      </c>
      <c r="H474" s="15" t="s">
        <v>2865</v>
      </c>
      <c r="I474" s="16" t="s">
        <v>2864</v>
      </c>
      <c r="J474" s="16" t="s">
        <v>53</v>
      </c>
      <c r="K474" s="16" t="s">
        <v>81</v>
      </c>
      <c r="L474" s="15">
        <v>20100201</v>
      </c>
      <c r="M474" s="16" t="s">
        <v>215</v>
      </c>
      <c r="N474" s="15" t="s">
        <v>109</v>
      </c>
      <c r="O474" s="15" t="s">
        <v>53</v>
      </c>
      <c r="P474" s="15" t="s">
        <v>110</v>
      </c>
      <c r="Q474" s="15" t="s">
        <v>204</v>
      </c>
      <c r="R474" s="15" t="s">
        <v>124</v>
      </c>
      <c r="S474" s="26" t="s">
        <v>100</v>
      </c>
      <c r="T474" s="16" t="s">
        <v>130</v>
      </c>
      <c r="U474" s="15" t="s">
        <v>53</v>
      </c>
      <c r="V474" s="15">
        <v>160</v>
      </c>
      <c r="W474" s="15" t="s">
        <v>185</v>
      </c>
      <c r="X474" s="17">
        <f t="shared" si="12"/>
        <v>160</v>
      </c>
      <c r="Y474" s="18">
        <v>2050</v>
      </c>
      <c r="Z474" s="18" t="s">
        <v>131</v>
      </c>
      <c r="AA474" s="24">
        <v>36892</v>
      </c>
      <c r="AB474" s="15">
        <v>1</v>
      </c>
      <c r="AC474" s="15" t="s">
        <v>63</v>
      </c>
      <c r="AD474" s="16" t="s">
        <v>2853</v>
      </c>
      <c r="AE474" s="16"/>
      <c r="AF474" s="16" t="str" cm="1">
        <f t="array" ref="AF474">_xlfn.IFS(ISTEXT(#REF!),#REF!,ISTEXT(#REF!),#REF!, TRUE, AG474)</f>
        <v>Louisville Gas &amp; Electric Co - Trimble Co Generating Station</v>
      </c>
      <c r="AG474" s="16" t="s">
        <v>2854</v>
      </c>
      <c r="AH474" s="20">
        <v>4</v>
      </c>
      <c r="AI474" s="15" t="s">
        <v>541</v>
      </c>
      <c r="AJ474" s="18" t="s">
        <v>2855</v>
      </c>
      <c r="AK474" s="16" t="s">
        <v>2856</v>
      </c>
      <c r="AL474" s="15" t="s">
        <v>2857</v>
      </c>
      <c r="AM474" s="20" t="s">
        <v>2858</v>
      </c>
      <c r="AN474" s="18">
        <v>-85.411447318300006</v>
      </c>
      <c r="AO474" s="18">
        <v>38.580329436299998</v>
      </c>
      <c r="AP474" s="21" t="s">
        <v>139</v>
      </c>
    </row>
    <row r="475" spans="1:42" x14ac:dyDescent="0.25">
      <c r="A475" s="15">
        <v>250</v>
      </c>
      <c r="B475" s="15">
        <v>474</v>
      </c>
      <c r="C475" s="23" t="s">
        <v>2849</v>
      </c>
      <c r="D475" s="15" t="s">
        <v>2866</v>
      </c>
      <c r="E475" s="187">
        <v>6071</v>
      </c>
      <c r="F475" s="190" t="s">
        <v>1492</v>
      </c>
      <c r="G475" s="16" t="s">
        <v>2867</v>
      </c>
      <c r="H475" s="15" t="s">
        <v>2868</v>
      </c>
      <c r="I475" s="16" t="s">
        <v>2867</v>
      </c>
      <c r="J475" s="16" t="s">
        <v>53</v>
      </c>
      <c r="K475" s="16" t="s">
        <v>81</v>
      </c>
      <c r="L475" s="15">
        <v>20100201</v>
      </c>
      <c r="M475" s="16" t="s">
        <v>215</v>
      </c>
      <c r="N475" s="15" t="s">
        <v>109</v>
      </c>
      <c r="O475" s="15" t="s">
        <v>53</v>
      </c>
      <c r="P475" s="15" t="s">
        <v>110</v>
      </c>
      <c r="Q475" s="15" t="s">
        <v>204</v>
      </c>
      <c r="R475" s="15" t="s">
        <v>124</v>
      </c>
      <c r="S475" s="26" t="s">
        <v>100</v>
      </c>
      <c r="T475" s="16" t="s">
        <v>130</v>
      </c>
      <c r="U475" s="15" t="s">
        <v>53</v>
      </c>
      <c r="V475" s="15">
        <v>160</v>
      </c>
      <c r="W475" s="15" t="s">
        <v>185</v>
      </c>
      <c r="X475" s="17">
        <f t="shared" si="12"/>
        <v>160</v>
      </c>
      <c r="Y475" s="18">
        <v>2050</v>
      </c>
      <c r="Z475" s="18" t="s">
        <v>131</v>
      </c>
      <c r="AA475" s="24">
        <v>36892</v>
      </c>
      <c r="AB475" s="15">
        <v>1</v>
      </c>
      <c r="AC475" s="15" t="s">
        <v>63</v>
      </c>
      <c r="AD475" s="16" t="s">
        <v>2853</v>
      </c>
      <c r="AE475" s="16"/>
      <c r="AF475" s="16" t="str" cm="1">
        <f t="array" ref="AF475">_xlfn.IFS(ISTEXT(#REF!),#REF!,ISTEXT(#REF!),#REF!, TRUE, AG475)</f>
        <v>Louisville Gas &amp; Electric Co - Trimble Co Generating Station</v>
      </c>
      <c r="AG475" s="16" t="s">
        <v>2854</v>
      </c>
      <c r="AH475" s="20">
        <v>4</v>
      </c>
      <c r="AI475" s="15" t="s">
        <v>541</v>
      </c>
      <c r="AJ475" s="18" t="s">
        <v>2855</v>
      </c>
      <c r="AK475" s="16" t="s">
        <v>2856</v>
      </c>
      <c r="AL475" s="15" t="s">
        <v>2857</v>
      </c>
      <c r="AM475" s="20" t="s">
        <v>2858</v>
      </c>
      <c r="AN475" s="18">
        <v>-85.411833556399998</v>
      </c>
      <c r="AO475" s="18">
        <v>38.580178468299998</v>
      </c>
      <c r="AP475" s="21" t="s">
        <v>139</v>
      </c>
    </row>
    <row r="476" spans="1:42" x14ac:dyDescent="0.25">
      <c r="A476" s="15">
        <v>250</v>
      </c>
      <c r="B476" s="15">
        <v>475</v>
      </c>
      <c r="C476" s="23" t="s">
        <v>2849</v>
      </c>
      <c r="D476" s="15" t="s">
        <v>2869</v>
      </c>
      <c r="E476" s="187">
        <v>6071</v>
      </c>
      <c r="F476" s="190" t="s">
        <v>1190</v>
      </c>
      <c r="G476" s="16" t="s">
        <v>2870</v>
      </c>
      <c r="H476" s="15" t="s">
        <v>2871</v>
      </c>
      <c r="I476" s="16" t="s">
        <v>2870</v>
      </c>
      <c r="J476" s="16" t="s">
        <v>53</v>
      </c>
      <c r="K476" s="16" t="s">
        <v>81</v>
      </c>
      <c r="L476" s="15">
        <v>20100201</v>
      </c>
      <c r="M476" s="16" t="s">
        <v>215</v>
      </c>
      <c r="N476" s="15" t="s">
        <v>109</v>
      </c>
      <c r="O476" s="15" t="s">
        <v>53</v>
      </c>
      <c r="P476" s="15" t="s">
        <v>110</v>
      </c>
      <c r="Q476" s="15" t="s">
        <v>204</v>
      </c>
      <c r="R476" s="15" t="s">
        <v>124</v>
      </c>
      <c r="S476" s="26" t="s">
        <v>100</v>
      </c>
      <c r="T476" s="16" t="s">
        <v>130</v>
      </c>
      <c r="U476" s="15" t="s">
        <v>53</v>
      </c>
      <c r="V476" s="15">
        <v>160</v>
      </c>
      <c r="W476" s="15" t="s">
        <v>185</v>
      </c>
      <c r="X476" s="17">
        <f t="shared" si="12"/>
        <v>160</v>
      </c>
      <c r="Y476" s="18">
        <v>1850</v>
      </c>
      <c r="Z476" s="18" t="s">
        <v>131</v>
      </c>
      <c r="AA476" s="24">
        <v>36892</v>
      </c>
      <c r="AB476" s="15">
        <v>1</v>
      </c>
      <c r="AC476" s="15" t="s">
        <v>63</v>
      </c>
      <c r="AD476" s="16" t="s">
        <v>2853</v>
      </c>
      <c r="AE476" s="16"/>
      <c r="AF476" s="16" t="str" cm="1">
        <f t="array" ref="AF476">_xlfn.IFS(ISTEXT(#REF!),#REF!,ISTEXT(#REF!),#REF!, TRUE, AG476)</f>
        <v>Louisville Gas &amp; Electric Co - Trimble Co Generating Station</v>
      </c>
      <c r="AG476" s="16" t="s">
        <v>2854</v>
      </c>
      <c r="AH476" s="20">
        <v>4</v>
      </c>
      <c r="AI476" s="15" t="s">
        <v>541</v>
      </c>
      <c r="AJ476" s="18" t="s">
        <v>2855</v>
      </c>
      <c r="AK476" s="16" t="s">
        <v>2856</v>
      </c>
      <c r="AL476" s="15" t="s">
        <v>2857</v>
      </c>
      <c r="AM476" s="20" t="s">
        <v>2858</v>
      </c>
      <c r="AN476" s="18">
        <v>-85.409773619899994</v>
      </c>
      <c r="AO476" s="18">
        <v>38.581117819699998</v>
      </c>
      <c r="AP476" s="21" t="s">
        <v>139</v>
      </c>
    </row>
    <row r="477" spans="1:42" x14ac:dyDescent="0.25">
      <c r="A477" s="15">
        <v>250</v>
      </c>
      <c r="B477" s="15">
        <v>476</v>
      </c>
      <c r="C477" s="23" t="s">
        <v>2849</v>
      </c>
      <c r="D477" s="15" t="s">
        <v>2872</v>
      </c>
      <c r="E477" s="187">
        <v>6071</v>
      </c>
      <c r="F477" s="190" t="s">
        <v>1074</v>
      </c>
      <c r="G477" s="16" t="s">
        <v>2873</v>
      </c>
      <c r="H477" s="15" t="s">
        <v>2874</v>
      </c>
      <c r="I477" s="16" t="s">
        <v>2873</v>
      </c>
      <c r="J477" s="16" t="s">
        <v>53</v>
      </c>
      <c r="K477" s="16" t="s">
        <v>81</v>
      </c>
      <c r="L477" s="15">
        <v>20100201</v>
      </c>
      <c r="M477" s="16" t="s">
        <v>215</v>
      </c>
      <c r="N477" s="15" t="s">
        <v>109</v>
      </c>
      <c r="O477" s="15" t="s">
        <v>53</v>
      </c>
      <c r="P477" s="15" t="s">
        <v>110</v>
      </c>
      <c r="Q477" s="15" t="s">
        <v>204</v>
      </c>
      <c r="R477" s="15" t="s">
        <v>124</v>
      </c>
      <c r="S477" s="26" t="s">
        <v>100</v>
      </c>
      <c r="T477" s="16" t="s">
        <v>130</v>
      </c>
      <c r="U477" s="15" t="s">
        <v>53</v>
      </c>
      <c r="V477" s="15">
        <v>160</v>
      </c>
      <c r="W477" s="15" t="s">
        <v>185</v>
      </c>
      <c r="X477" s="17">
        <f t="shared" si="12"/>
        <v>160</v>
      </c>
      <c r="Y477" s="18">
        <v>1850</v>
      </c>
      <c r="Z477" s="18" t="s">
        <v>131</v>
      </c>
      <c r="AA477" s="24">
        <v>36892</v>
      </c>
      <c r="AB477" s="15">
        <v>1</v>
      </c>
      <c r="AC477" s="15" t="s">
        <v>63</v>
      </c>
      <c r="AD477" s="16" t="s">
        <v>2853</v>
      </c>
      <c r="AE477" s="16"/>
      <c r="AF477" s="16" t="str" cm="1">
        <f t="array" ref="AF477">_xlfn.IFS(ISTEXT(#REF!),#REF!,ISTEXT(#REF!),#REF!, TRUE, AG477)</f>
        <v>Louisville Gas &amp; Electric Co - Trimble Co Generating Station</v>
      </c>
      <c r="AG477" s="16" t="s">
        <v>2854</v>
      </c>
      <c r="AH477" s="20">
        <v>4</v>
      </c>
      <c r="AI477" s="15" t="s">
        <v>541</v>
      </c>
      <c r="AJ477" s="18" t="s">
        <v>2855</v>
      </c>
      <c r="AK477" s="16" t="s">
        <v>2856</v>
      </c>
      <c r="AL477" s="15" t="s">
        <v>2857</v>
      </c>
      <c r="AM477" s="20" t="s">
        <v>2858</v>
      </c>
      <c r="AN477" s="18">
        <v>-85.4102027733</v>
      </c>
      <c r="AO477" s="18">
        <v>38.580866208899998</v>
      </c>
      <c r="AP477" s="21" t="s">
        <v>139</v>
      </c>
    </row>
    <row r="478" spans="1:42" x14ac:dyDescent="0.25">
      <c r="A478" s="15">
        <v>253</v>
      </c>
      <c r="B478" s="15">
        <v>477</v>
      </c>
      <c r="C478" s="23" t="s">
        <v>2875</v>
      </c>
      <c r="D478" s="15" t="s">
        <v>2876</v>
      </c>
      <c r="E478" s="187"/>
      <c r="F478" s="190" t="s">
        <v>59</v>
      </c>
      <c r="G478" s="16" t="s">
        <v>2877</v>
      </c>
      <c r="H478" s="15" t="s">
        <v>2878</v>
      </c>
      <c r="I478" s="16" t="s">
        <v>2879</v>
      </c>
      <c r="J478" s="16" t="s">
        <v>53</v>
      </c>
      <c r="K478" s="16" t="s">
        <v>107</v>
      </c>
      <c r="L478" s="15">
        <v>20200201</v>
      </c>
      <c r="M478" s="16" t="s">
        <v>108</v>
      </c>
      <c r="N478" s="15" t="s">
        <v>109</v>
      </c>
      <c r="O478" s="15" t="s">
        <v>53</v>
      </c>
      <c r="P478" s="15" t="s">
        <v>59</v>
      </c>
      <c r="Q478" s="15" t="s">
        <v>59</v>
      </c>
      <c r="R478" s="15" t="s">
        <v>59</v>
      </c>
      <c r="S478" s="15"/>
      <c r="T478" s="16" t="s">
        <v>59</v>
      </c>
      <c r="U478" s="15"/>
      <c r="V478" s="15">
        <v>11100</v>
      </c>
      <c r="W478" s="15" t="s">
        <v>62</v>
      </c>
      <c r="X478" s="17">
        <f>V478*0.0007457</f>
        <v>8.2772699999999997</v>
      </c>
      <c r="Y478" s="18">
        <v>11100</v>
      </c>
      <c r="Z478" s="18" t="s">
        <v>62</v>
      </c>
      <c r="AA478" s="19"/>
      <c r="AB478" s="15">
        <v>1</v>
      </c>
      <c r="AC478" s="15" t="s">
        <v>63</v>
      </c>
      <c r="AD478" s="16" t="s">
        <v>153</v>
      </c>
      <c r="AE478" s="16"/>
      <c r="AF478" s="16" t="str" cm="1">
        <f t="array" ref="AF478">_xlfn.IFS(ISTEXT(#REF!),#REF!,ISTEXT(#REF!),#REF!, TRUE, AG478)</f>
        <v>Trunkline Gas Company, Shaw Compressor Station</v>
      </c>
      <c r="AG478" s="16" t="s">
        <v>2880</v>
      </c>
      <c r="AH478" s="20">
        <v>4</v>
      </c>
      <c r="AI478" s="15" t="s">
        <v>373</v>
      </c>
      <c r="AJ478" s="18" t="s">
        <v>2881</v>
      </c>
      <c r="AK478" s="16" t="s">
        <v>2882</v>
      </c>
      <c r="AL478" s="15" t="s">
        <v>2883</v>
      </c>
      <c r="AM478" s="20" t="s">
        <v>2884</v>
      </c>
      <c r="AN478" s="18">
        <v>-90.688438967899998</v>
      </c>
      <c r="AO478" s="18">
        <v>33.629248319399998</v>
      </c>
      <c r="AP478" s="21" t="s">
        <v>119</v>
      </c>
    </row>
    <row r="479" spans="1:42" x14ac:dyDescent="0.25">
      <c r="A479" s="132">
        <v>255</v>
      </c>
      <c r="B479" s="15">
        <v>478</v>
      </c>
      <c r="C479" s="23" t="s">
        <v>2885</v>
      </c>
      <c r="D479" s="15" t="s">
        <v>2886</v>
      </c>
      <c r="E479" s="187">
        <v>621</v>
      </c>
      <c r="F479" s="190" t="s">
        <v>2887</v>
      </c>
      <c r="G479" s="16" t="s">
        <v>2888</v>
      </c>
      <c r="H479" s="15" t="s">
        <v>2889</v>
      </c>
      <c r="I479" s="16" t="s">
        <v>2890</v>
      </c>
      <c r="J479" s="16" t="s">
        <v>53</v>
      </c>
      <c r="K479" s="16" t="s">
        <v>81</v>
      </c>
      <c r="L479" s="15" t="s">
        <v>180</v>
      </c>
      <c r="M479" s="16" t="s">
        <v>181</v>
      </c>
      <c r="N479" s="15" t="s">
        <v>182</v>
      </c>
      <c r="O479" s="15" t="s">
        <v>100</v>
      </c>
      <c r="P479" s="15" t="s">
        <v>110</v>
      </c>
      <c r="Q479" s="15" t="s">
        <v>2891</v>
      </c>
      <c r="R479" s="15" t="s">
        <v>205</v>
      </c>
      <c r="S479" s="26" t="s">
        <v>100</v>
      </c>
      <c r="T479" s="16" t="s">
        <v>603</v>
      </c>
      <c r="U479" s="15" t="s">
        <v>53</v>
      </c>
      <c r="V479" s="15">
        <v>170</v>
      </c>
      <c r="W479" s="15" t="s">
        <v>185</v>
      </c>
      <c r="X479" s="17">
        <v>188</v>
      </c>
      <c r="Y479" s="18">
        <v>1910</v>
      </c>
      <c r="Z479" s="18" t="s">
        <v>131</v>
      </c>
      <c r="AA479" s="24">
        <v>39203</v>
      </c>
      <c r="AB479" s="15">
        <v>1</v>
      </c>
      <c r="AC479" s="15" t="s">
        <v>101</v>
      </c>
      <c r="AD479" s="16" t="s">
        <v>2892</v>
      </c>
      <c r="AE479" s="16"/>
      <c r="AF479" s="16" t="str" cm="1">
        <f t="array" ref="AF479">_xlfn.IFS(ISTEXT(#REF!),#REF!,ISTEXT(#REF!),#REF!, TRUE, AG479)</f>
        <v>FLORIDA POWER &amp; LIGHT (PTF)</v>
      </c>
      <c r="AG479" s="16" t="s">
        <v>2893</v>
      </c>
      <c r="AH479" s="20">
        <v>4</v>
      </c>
      <c r="AI479" s="15" t="s">
        <v>188</v>
      </c>
      <c r="AJ479" s="18" t="s">
        <v>2894</v>
      </c>
      <c r="AK479" s="16" t="s">
        <v>2895</v>
      </c>
      <c r="AL479" s="15" t="s">
        <v>2896</v>
      </c>
      <c r="AM479" s="20" t="s">
        <v>2897</v>
      </c>
      <c r="AN479" s="18">
        <v>-80.331102712399996</v>
      </c>
      <c r="AO479" s="18">
        <v>25.435804597899999</v>
      </c>
      <c r="AP479" s="21" t="s">
        <v>321</v>
      </c>
    </row>
    <row r="480" spans="1:42" x14ac:dyDescent="0.25">
      <c r="A480" s="132">
        <v>255</v>
      </c>
      <c r="B480" s="15">
        <v>479</v>
      </c>
      <c r="C480" s="23" t="s">
        <v>2885</v>
      </c>
      <c r="D480" s="15" t="s">
        <v>2898</v>
      </c>
      <c r="E480" s="187">
        <v>621</v>
      </c>
      <c r="F480" s="190" t="s">
        <v>2899</v>
      </c>
      <c r="G480" s="16" t="s">
        <v>2900</v>
      </c>
      <c r="H480" s="15" t="s">
        <v>2901</v>
      </c>
      <c r="I480" s="16" t="s">
        <v>2902</v>
      </c>
      <c r="J480" s="16" t="s">
        <v>53</v>
      </c>
      <c r="K480" s="16" t="s">
        <v>81</v>
      </c>
      <c r="L480" s="15" t="s">
        <v>180</v>
      </c>
      <c r="M480" s="16" t="s">
        <v>181</v>
      </c>
      <c r="N480" s="15" t="s">
        <v>182</v>
      </c>
      <c r="O480" s="15" t="s">
        <v>100</v>
      </c>
      <c r="P480" s="15" t="s">
        <v>110</v>
      </c>
      <c r="Q480" s="15" t="s">
        <v>2891</v>
      </c>
      <c r="R480" s="15" t="s">
        <v>205</v>
      </c>
      <c r="S480" s="26" t="s">
        <v>100</v>
      </c>
      <c r="T480" s="16" t="s">
        <v>603</v>
      </c>
      <c r="U480" s="15" t="s">
        <v>53</v>
      </c>
      <c r="V480" s="15">
        <v>170</v>
      </c>
      <c r="W480" s="15" t="s">
        <v>185</v>
      </c>
      <c r="X480" s="17">
        <v>188</v>
      </c>
      <c r="Y480" s="18">
        <v>1910</v>
      </c>
      <c r="Z480" s="18" t="s">
        <v>131</v>
      </c>
      <c r="AA480" s="24">
        <v>39203</v>
      </c>
      <c r="AB480" s="15">
        <v>1</v>
      </c>
      <c r="AC480" s="15" t="s">
        <v>101</v>
      </c>
      <c r="AD480" s="16" t="s">
        <v>2892</v>
      </c>
      <c r="AE480" s="16"/>
      <c r="AF480" s="16" t="str" cm="1">
        <f t="array" ref="AF480">_xlfn.IFS(ISTEXT(#REF!),#REF!,ISTEXT(#REF!),#REF!, TRUE, AG480)</f>
        <v>FLORIDA POWER &amp; LIGHT (PTF)</v>
      </c>
      <c r="AG480" s="16" t="s">
        <v>2893</v>
      </c>
      <c r="AH480" s="20">
        <v>4</v>
      </c>
      <c r="AI480" s="15" t="s">
        <v>188</v>
      </c>
      <c r="AJ480" s="18" t="s">
        <v>2894</v>
      </c>
      <c r="AK480" s="16" t="s">
        <v>2895</v>
      </c>
      <c r="AL480" s="15" t="s">
        <v>2896</v>
      </c>
      <c r="AM480" s="20" t="s">
        <v>2897</v>
      </c>
      <c r="AN480" s="18">
        <v>-80.331102712399996</v>
      </c>
      <c r="AO480" s="18">
        <v>25.435804597899999</v>
      </c>
      <c r="AP480" s="21" t="s">
        <v>321</v>
      </c>
    </row>
    <row r="481" spans="1:42" x14ac:dyDescent="0.25">
      <c r="A481" s="132">
        <v>255</v>
      </c>
      <c r="B481" s="15">
        <v>480</v>
      </c>
      <c r="C481" s="23" t="s">
        <v>2885</v>
      </c>
      <c r="D481" s="15" t="s">
        <v>2903</v>
      </c>
      <c r="E481" s="187">
        <v>621</v>
      </c>
      <c r="F481" s="190" t="s">
        <v>2904</v>
      </c>
      <c r="G481" s="16" t="s">
        <v>2905</v>
      </c>
      <c r="H481" s="15" t="s">
        <v>2906</v>
      </c>
      <c r="I481" s="16" t="s">
        <v>2907</v>
      </c>
      <c r="J481" s="16" t="s">
        <v>53</v>
      </c>
      <c r="K481" s="16" t="s">
        <v>81</v>
      </c>
      <c r="L481" s="15" t="s">
        <v>180</v>
      </c>
      <c r="M481" s="16" t="s">
        <v>181</v>
      </c>
      <c r="N481" s="15" t="s">
        <v>182</v>
      </c>
      <c r="O481" s="15" t="s">
        <v>100</v>
      </c>
      <c r="P481" s="15" t="s">
        <v>110</v>
      </c>
      <c r="Q481" s="15" t="s">
        <v>2891</v>
      </c>
      <c r="R481" s="15" t="s">
        <v>205</v>
      </c>
      <c r="S481" s="26" t="s">
        <v>100</v>
      </c>
      <c r="T481" s="16" t="s">
        <v>603</v>
      </c>
      <c r="U481" s="15" t="s">
        <v>53</v>
      </c>
      <c r="V481" s="15">
        <v>170</v>
      </c>
      <c r="W481" s="15" t="s">
        <v>185</v>
      </c>
      <c r="X481" s="17">
        <v>188</v>
      </c>
      <c r="Y481" s="18">
        <v>1910</v>
      </c>
      <c r="Z481" s="18" t="s">
        <v>131</v>
      </c>
      <c r="AA481" s="24">
        <v>39203</v>
      </c>
      <c r="AB481" s="15">
        <v>1</v>
      </c>
      <c r="AC481" s="15" t="s">
        <v>101</v>
      </c>
      <c r="AD481" s="16" t="s">
        <v>2892</v>
      </c>
      <c r="AE481" s="16"/>
      <c r="AF481" s="16" t="str" cm="1">
        <f t="array" ref="AF481">_xlfn.IFS(ISTEXT(#REF!),#REF!,ISTEXT(#REF!),#REF!, TRUE, AG481)</f>
        <v>FLORIDA POWER &amp; LIGHT (PTF)</v>
      </c>
      <c r="AG481" s="16" t="s">
        <v>2893</v>
      </c>
      <c r="AH481" s="20">
        <v>4</v>
      </c>
      <c r="AI481" s="15" t="s">
        <v>188</v>
      </c>
      <c r="AJ481" s="18" t="s">
        <v>2894</v>
      </c>
      <c r="AK481" s="16" t="s">
        <v>2895</v>
      </c>
      <c r="AL481" s="15" t="s">
        <v>2896</v>
      </c>
      <c r="AM481" s="20" t="s">
        <v>2897</v>
      </c>
      <c r="AN481" s="18">
        <v>-80.331102712399996</v>
      </c>
      <c r="AO481" s="18">
        <v>25.435804597899999</v>
      </c>
      <c r="AP481" s="21" t="s">
        <v>321</v>
      </c>
    </row>
    <row r="482" spans="1:42" x14ac:dyDescent="0.25">
      <c r="A482" s="132">
        <v>255</v>
      </c>
      <c r="B482" s="15">
        <v>481</v>
      </c>
      <c r="C482" s="23" t="s">
        <v>2885</v>
      </c>
      <c r="D482" s="15" t="s">
        <v>2908</v>
      </c>
      <c r="E482" s="187">
        <v>621</v>
      </c>
      <c r="F482" s="190" t="s">
        <v>2909</v>
      </c>
      <c r="G482" s="16" t="s">
        <v>2910</v>
      </c>
      <c r="H482" s="15" t="s">
        <v>2911</v>
      </c>
      <c r="I482" s="16" t="s">
        <v>2912</v>
      </c>
      <c r="J482" s="16" t="s">
        <v>53</v>
      </c>
      <c r="K482" s="16" t="s">
        <v>81</v>
      </c>
      <c r="L482" s="15" t="s">
        <v>180</v>
      </c>
      <c r="M482" s="16" t="s">
        <v>181</v>
      </c>
      <c r="N482" s="15" t="s">
        <v>182</v>
      </c>
      <c r="O482" s="15" t="s">
        <v>100</v>
      </c>
      <c r="P482" s="15" t="s">
        <v>110</v>
      </c>
      <c r="Q482" s="15" t="s">
        <v>2891</v>
      </c>
      <c r="R482" s="15" t="s">
        <v>205</v>
      </c>
      <c r="S482" s="26" t="s">
        <v>100</v>
      </c>
      <c r="T482" s="16" t="s">
        <v>603</v>
      </c>
      <c r="U482" s="15" t="s">
        <v>53</v>
      </c>
      <c r="V482" s="15">
        <v>170</v>
      </c>
      <c r="W482" s="15" t="s">
        <v>185</v>
      </c>
      <c r="X482" s="17">
        <v>188</v>
      </c>
      <c r="Y482" s="18">
        <v>1910</v>
      </c>
      <c r="Z482" s="18" t="s">
        <v>131</v>
      </c>
      <c r="AA482" s="24">
        <v>39203</v>
      </c>
      <c r="AB482" s="15">
        <v>1</v>
      </c>
      <c r="AC482" s="15" t="s">
        <v>101</v>
      </c>
      <c r="AD482" s="16" t="s">
        <v>2892</v>
      </c>
      <c r="AE482" s="16"/>
      <c r="AF482" s="16" t="str" cm="1">
        <f t="array" ref="AF482">_xlfn.IFS(ISTEXT(#REF!),#REF!,ISTEXT(#REF!),#REF!, TRUE, AG482)</f>
        <v>FLORIDA POWER &amp; LIGHT (PTF)</v>
      </c>
      <c r="AG482" s="16" t="s">
        <v>2893</v>
      </c>
      <c r="AH482" s="20">
        <v>4</v>
      </c>
      <c r="AI482" s="15" t="s">
        <v>188</v>
      </c>
      <c r="AJ482" s="18" t="s">
        <v>2894</v>
      </c>
      <c r="AK482" s="16" t="s">
        <v>2895</v>
      </c>
      <c r="AL482" s="15" t="s">
        <v>2896</v>
      </c>
      <c r="AM482" s="20" t="s">
        <v>2897</v>
      </c>
      <c r="AN482" s="18">
        <v>-80.331102712399996</v>
      </c>
      <c r="AO482" s="18">
        <v>25.435804597899999</v>
      </c>
      <c r="AP482" s="21" t="s">
        <v>321</v>
      </c>
    </row>
    <row r="483" spans="1:42" x14ac:dyDescent="0.25">
      <c r="A483" s="15">
        <v>256</v>
      </c>
      <c r="B483" s="15">
        <v>482</v>
      </c>
      <c r="C483" s="23" t="s">
        <v>2913</v>
      </c>
      <c r="D483" s="15" t="s">
        <v>2914</v>
      </c>
      <c r="E483" s="187"/>
      <c r="F483" s="180"/>
      <c r="G483" s="16" t="s">
        <v>2915</v>
      </c>
      <c r="H483" s="15" t="s">
        <v>2916</v>
      </c>
      <c r="I483" s="16" t="s">
        <v>2917</v>
      </c>
      <c r="J483" s="16" t="s">
        <v>53</v>
      </c>
      <c r="K483" s="16" t="s">
        <v>227</v>
      </c>
      <c r="L483" s="15" t="s">
        <v>2918</v>
      </c>
      <c r="M483" s="16" t="s">
        <v>2919</v>
      </c>
      <c r="N483" s="15" t="s">
        <v>2920</v>
      </c>
      <c r="O483" s="41" t="s">
        <v>100</v>
      </c>
      <c r="P483" s="15" t="s">
        <v>110</v>
      </c>
      <c r="Q483" s="15" t="s">
        <v>2921</v>
      </c>
      <c r="R483" s="15" t="s">
        <v>59</v>
      </c>
      <c r="S483" s="15"/>
      <c r="T483" s="87" t="s">
        <v>2922</v>
      </c>
      <c r="U483" s="41" t="s">
        <v>100</v>
      </c>
      <c r="V483" s="15">
        <v>14.4</v>
      </c>
      <c r="W483" s="15" t="s">
        <v>185</v>
      </c>
      <c r="X483" s="17">
        <f>V483</f>
        <v>14.4</v>
      </c>
      <c r="Y483" s="18"/>
      <c r="Z483" s="18"/>
      <c r="AA483" s="19"/>
      <c r="AB483" s="15">
        <v>1</v>
      </c>
      <c r="AC483" s="15" t="s">
        <v>112</v>
      </c>
      <c r="AD483" s="16" t="s">
        <v>2923</v>
      </c>
      <c r="AE483" s="16"/>
      <c r="AF483" s="16" t="str" cm="1">
        <f t="array" ref="AF483">_xlfn.IFS(ISTEXT(#REF!),#REF!,ISTEXT(#REF!),#REF!, TRUE, AG483)</f>
        <v>UNIVERSITY OF CALIFORNIA, LOS ANGELES</v>
      </c>
      <c r="AG483" s="16" t="s">
        <v>2924</v>
      </c>
      <c r="AH483" s="20">
        <v>9</v>
      </c>
      <c r="AI483" s="15" t="s">
        <v>67</v>
      </c>
      <c r="AJ483" s="18" t="s">
        <v>792</v>
      </c>
      <c r="AK483" s="16" t="s">
        <v>2925</v>
      </c>
      <c r="AL483" s="15" t="s">
        <v>2926</v>
      </c>
      <c r="AM483" s="20" t="s">
        <v>2927</v>
      </c>
      <c r="AN483" s="18">
        <v>-118.44601222199999</v>
      </c>
      <c r="AO483" s="18">
        <v>34.067204846599999</v>
      </c>
      <c r="AP483" s="21" t="s">
        <v>2928</v>
      </c>
    </row>
    <row r="484" spans="1:42" x14ac:dyDescent="0.25">
      <c r="A484" s="15">
        <v>256</v>
      </c>
      <c r="B484" s="15">
        <v>483</v>
      </c>
      <c r="C484" s="23" t="s">
        <v>2913</v>
      </c>
      <c r="D484" s="15" t="s">
        <v>2929</v>
      </c>
      <c r="E484" s="187"/>
      <c r="F484" s="180"/>
      <c r="G484" s="16" t="s">
        <v>2930</v>
      </c>
      <c r="H484" s="15" t="s">
        <v>2931</v>
      </c>
      <c r="I484" s="16" t="s">
        <v>2932</v>
      </c>
      <c r="J484" s="16" t="s">
        <v>53</v>
      </c>
      <c r="K484" s="16" t="s">
        <v>227</v>
      </c>
      <c r="L484" s="41" t="s">
        <v>2918</v>
      </c>
      <c r="M484" s="87" t="s">
        <v>2919</v>
      </c>
      <c r="N484" s="41" t="s">
        <v>2920</v>
      </c>
      <c r="O484" s="41" t="s">
        <v>100</v>
      </c>
      <c r="P484" s="15" t="s">
        <v>110</v>
      </c>
      <c r="Q484" s="15" t="s">
        <v>2921</v>
      </c>
      <c r="R484" s="15" t="s">
        <v>59</v>
      </c>
      <c r="S484" s="15"/>
      <c r="T484" s="87" t="s">
        <v>2922</v>
      </c>
      <c r="U484" s="41" t="s">
        <v>100</v>
      </c>
      <c r="V484" s="15">
        <v>14.4</v>
      </c>
      <c r="W484" s="15" t="s">
        <v>185</v>
      </c>
      <c r="X484" s="17">
        <f>V484</f>
        <v>14.4</v>
      </c>
      <c r="Y484" s="18"/>
      <c r="Z484" s="18"/>
      <c r="AA484" s="19"/>
      <c r="AB484" s="15">
        <v>1</v>
      </c>
      <c r="AC484" s="15" t="s">
        <v>112</v>
      </c>
      <c r="AD484" s="16" t="s">
        <v>59</v>
      </c>
      <c r="AE484" s="16"/>
      <c r="AF484" s="16" t="str" cm="1">
        <f t="array" ref="AF484">_xlfn.IFS(ISTEXT(#REF!),#REF!,ISTEXT(#REF!),#REF!, TRUE, AG484)</f>
        <v>UNIVERSITY OF CALIFORNIA, LOS ANGELES</v>
      </c>
      <c r="AG484" s="16" t="s">
        <v>2924</v>
      </c>
      <c r="AH484" s="20">
        <v>9</v>
      </c>
      <c r="AI484" s="15" t="s">
        <v>67</v>
      </c>
      <c r="AJ484" s="18" t="s">
        <v>792</v>
      </c>
      <c r="AK484" s="16" t="s">
        <v>2925</v>
      </c>
      <c r="AL484" s="15" t="s">
        <v>2926</v>
      </c>
      <c r="AM484" s="20" t="s">
        <v>2927</v>
      </c>
      <c r="AN484" s="18">
        <v>-118.44601222199999</v>
      </c>
      <c r="AO484" s="18">
        <v>34.067204846599999</v>
      </c>
      <c r="AP484" s="21" t="s">
        <v>2928</v>
      </c>
    </row>
    <row r="485" spans="1:42" x14ac:dyDescent="0.25">
      <c r="A485" s="15">
        <v>257</v>
      </c>
      <c r="B485" s="15">
        <v>484</v>
      </c>
      <c r="C485" s="23" t="s">
        <v>2933</v>
      </c>
      <c r="D485" s="15" t="s">
        <v>120</v>
      </c>
      <c r="E485" s="187"/>
      <c r="F485" s="180"/>
      <c r="G485" s="16" t="s">
        <v>2934</v>
      </c>
      <c r="H485" s="15" t="s">
        <v>120</v>
      </c>
      <c r="I485" s="16" t="s">
        <v>2934</v>
      </c>
      <c r="J485" s="16" t="s">
        <v>53</v>
      </c>
      <c r="K485" s="16" t="s">
        <v>54</v>
      </c>
      <c r="L485" s="15">
        <v>20100801</v>
      </c>
      <c r="M485" s="16" t="s">
        <v>249</v>
      </c>
      <c r="N485" s="15" t="s">
        <v>56</v>
      </c>
      <c r="O485" s="15" t="s">
        <v>53</v>
      </c>
      <c r="P485" s="15" t="s">
        <v>59</v>
      </c>
      <c r="Q485" s="15" t="s">
        <v>59</v>
      </c>
      <c r="R485" s="15" t="s">
        <v>59</v>
      </c>
      <c r="S485" s="15"/>
      <c r="T485" s="16" t="s">
        <v>59</v>
      </c>
      <c r="U485" s="15"/>
      <c r="V485" s="15">
        <v>0.2</v>
      </c>
      <c r="W485" s="15" t="s">
        <v>185</v>
      </c>
      <c r="X485" s="17">
        <f>V485</f>
        <v>0.2</v>
      </c>
      <c r="Y485" s="18"/>
      <c r="Z485" s="18"/>
      <c r="AA485" s="19"/>
      <c r="AB485" s="15">
        <v>1</v>
      </c>
      <c r="AC485" s="15" t="s">
        <v>112</v>
      </c>
      <c r="AD485" s="16" t="s">
        <v>59</v>
      </c>
      <c r="AE485" s="16"/>
      <c r="AF485" s="16" t="str" cm="1">
        <f t="array" ref="AF485">_xlfn.IFS(ISTEXT(#REF!),#REF!,ISTEXT(#REF!),#REF!, TRUE, AG485)</f>
        <v>US ARMY RANGE FACILITY FOR FORT BENNING</v>
      </c>
      <c r="AG485" s="16" t="s">
        <v>2935</v>
      </c>
      <c r="AH485" s="20" t="s">
        <v>459</v>
      </c>
      <c r="AI485" s="15" t="s">
        <v>420</v>
      </c>
      <c r="AJ485" s="18" t="s">
        <v>2936</v>
      </c>
      <c r="AK485" s="16" t="s">
        <v>2937</v>
      </c>
      <c r="AL485" s="15" t="s">
        <v>2938</v>
      </c>
      <c r="AM485" s="20" t="s">
        <v>2939</v>
      </c>
      <c r="AN485" s="18">
        <v>-84.96884</v>
      </c>
      <c r="AO485" s="18">
        <v>32.352760000000004</v>
      </c>
      <c r="AP485" s="21" t="s">
        <v>173</v>
      </c>
    </row>
    <row r="486" spans="1:42" x14ac:dyDescent="0.25">
      <c r="A486" s="15">
        <v>258</v>
      </c>
      <c r="B486" s="15">
        <v>485</v>
      </c>
      <c r="C486" s="23" t="s">
        <v>2940</v>
      </c>
      <c r="D486" s="15" t="s">
        <v>2941</v>
      </c>
      <c r="E486" s="187"/>
      <c r="F486" s="180"/>
      <c r="G486" s="16" t="s">
        <v>2942</v>
      </c>
      <c r="H486" s="15" t="s">
        <v>2943</v>
      </c>
      <c r="I486" s="16" t="s">
        <v>2942</v>
      </c>
      <c r="J486" s="16" t="s">
        <v>53</v>
      </c>
      <c r="K486" s="16" t="s">
        <v>151</v>
      </c>
      <c r="L486" s="15">
        <v>20200203</v>
      </c>
      <c r="M486" s="16" t="s">
        <v>369</v>
      </c>
      <c r="N486" s="15" t="s">
        <v>109</v>
      </c>
      <c r="O486" s="15" t="s">
        <v>53</v>
      </c>
      <c r="P486" s="15" t="s">
        <v>59</v>
      </c>
      <c r="Q486" s="15" t="s">
        <v>59</v>
      </c>
      <c r="R486" s="15" t="s">
        <v>59</v>
      </c>
      <c r="S486" s="26" t="s">
        <v>100</v>
      </c>
      <c r="T486" s="16" t="s">
        <v>130</v>
      </c>
      <c r="U486" s="15" t="s">
        <v>53</v>
      </c>
      <c r="V486" s="15">
        <v>45</v>
      </c>
      <c r="W486" s="15" t="s">
        <v>185</v>
      </c>
      <c r="X486" s="17">
        <f>V486</f>
        <v>45</v>
      </c>
      <c r="Y486" s="18"/>
      <c r="Z486" s="18"/>
      <c r="AA486" s="19"/>
      <c r="AB486" s="15">
        <v>1</v>
      </c>
      <c r="AC486" s="15" t="s">
        <v>112</v>
      </c>
      <c r="AD486" s="16" t="s">
        <v>59</v>
      </c>
      <c r="AE486" s="16"/>
      <c r="AF486" s="16" t="str" cm="1">
        <f t="array" ref="AF486">_xlfn.IFS(ISTEXT(#REF!),#REF!,ISTEXT(#REF!),#REF!, TRUE, AG486)</f>
        <v>U.S. BORAX</v>
      </c>
      <c r="AG486" s="16" t="s">
        <v>2944</v>
      </c>
      <c r="AH486" s="20">
        <v>9</v>
      </c>
      <c r="AI486" s="15" t="s">
        <v>67</v>
      </c>
      <c r="AJ486" s="18" t="s">
        <v>219</v>
      </c>
      <c r="AK486" s="16" t="s">
        <v>2945</v>
      </c>
      <c r="AL486" s="15" t="s">
        <v>2946</v>
      </c>
      <c r="AM486" s="20" t="s">
        <v>2947</v>
      </c>
      <c r="AN486" s="18">
        <v>-117.699890088</v>
      </c>
      <c r="AO486" s="18">
        <v>35.034792834800001</v>
      </c>
      <c r="AP486" s="21" t="s">
        <v>139</v>
      </c>
    </row>
    <row r="487" spans="1:42" x14ac:dyDescent="0.25">
      <c r="A487" s="15">
        <v>260</v>
      </c>
      <c r="B487" s="15">
        <v>486</v>
      </c>
      <c r="C487" s="23" t="s">
        <v>2948</v>
      </c>
      <c r="D487" s="15" t="s">
        <v>2949</v>
      </c>
      <c r="E487" s="187"/>
      <c r="F487" s="180"/>
      <c r="G487" s="16" t="s">
        <v>2950</v>
      </c>
      <c r="H487" s="15" t="s">
        <v>2951</v>
      </c>
      <c r="I487" s="16" t="s">
        <v>2952</v>
      </c>
      <c r="J487" s="16" t="s">
        <v>53</v>
      </c>
      <c r="K487" s="16" t="s">
        <v>151</v>
      </c>
      <c r="L487" s="15" t="s">
        <v>2953</v>
      </c>
      <c r="M487" s="16" t="s">
        <v>2954</v>
      </c>
      <c r="N487" s="15" t="s">
        <v>1537</v>
      </c>
      <c r="O487" s="15" t="s">
        <v>100</v>
      </c>
      <c r="P487" s="15" t="s">
        <v>110</v>
      </c>
      <c r="Q487" s="15" t="s">
        <v>183</v>
      </c>
      <c r="R487" s="15" t="s">
        <v>59</v>
      </c>
      <c r="S487" s="15"/>
      <c r="T487" s="16" t="s">
        <v>59</v>
      </c>
      <c r="U487" s="15"/>
      <c r="V487" s="15">
        <v>500</v>
      </c>
      <c r="W487" s="15" t="s">
        <v>84</v>
      </c>
      <c r="X487" s="17">
        <f>V487*Sheet1!$B$4*Sheet1!$B$3</f>
        <v>51.287249999999993</v>
      </c>
      <c r="Y487" s="18">
        <v>500</v>
      </c>
      <c r="Z487" s="18" t="s">
        <v>131</v>
      </c>
      <c r="AA487" s="19"/>
      <c r="AB487" s="15">
        <v>1</v>
      </c>
      <c r="AC487" s="15" t="s">
        <v>112</v>
      </c>
      <c r="AD487" s="16" t="s">
        <v>59</v>
      </c>
      <c r="AE487" s="16"/>
      <c r="AF487" s="16" t="str" cm="1">
        <f t="array" ref="AF487">_xlfn.IFS(ISTEXT(#REF!),#REF!,ISTEXT(#REF!),#REF!, TRUE, AG487)</f>
        <v>VALERO REFINING COMPANY - CALIFORNIA</v>
      </c>
      <c r="AG487" s="16" t="s">
        <v>2955</v>
      </c>
      <c r="AH487" s="20">
        <v>9</v>
      </c>
      <c r="AI487" s="15" t="s">
        <v>67</v>
      </c>
      <c r="AJ487" s="18" t="s">
        <v>2956</v>
      </c>
      <c r="AK487" s="16" t="s">
        <v>2957</v>
      </c>
      <c r="AL487" s="15" t="s">
        <v>2958</v>
      </c>
      <c r="AM487" s="20" t="s">
        <v>2959</v>
      </c>
      <c r="AN487" s="18">
        <v>-122.139112349</v>
      </c>
      <c r="AO487" s="18">
        <v>38.0716265971</v>
      </c>
      <c r="AP487" s="21" t="s">
        <v>1541</v>
      </c>
    </row>
    <row r="488" spans="1:42" x14ac:dyDescent="0.25">
      <c r="A488" s="15">
        <v>260</v>
      </c>
      <c r="B488" s="15">
        <v>487</v>
      </c>
      <c r="C488" s="23" t="s">
        <v>2948</v>
      </c>
      <c r="D488" s="15" t="s">
        <v>2960</v>
      </c>
      <c r="E488" s="187"/>
      <c r="F488" s="180"/>
      <c r="G488" s="16" t="s">
        <v>2961</v>
      </c>
      <c r="H488" s="15" t="s">
        <v>2962</v>
      </c>
      <c r="I488" s="16" t="s">
        <v>2963</v>
      </c>
      <c r="J488" s="16" t="s">
        <v>53</v>
      </c>
      <c r="K488" s="16" t="s">
        <v>151</v>
      </c>
      <c r="L488" s="15">
        <v>20200201</v>
      </c>
      <c r="M488" s="16" t="s">
        <v>108</v>
      </c>
      <c r="N488" s="15" t="s">
        <v>109</v>
      </c>
      <c r="O488" s="15" t="s">
        <v>53</v>
      </c>
      <c r="P488" s="15" t="s">
        <v>110</v>
      </c>
      <c r="Q488" s="15" t="s">
        <v>705</v>
      </c>
      <c r="R488" s="15" t="s">
        <v>59</v>
      </c>
      <c r="S488" s="15"/>
      <c r="T488" s="16" t="s">
        <v>826</v>
      </c>
      <c r="U488" s="15" t="s">
        <v>53</v>
      </c>
      <c r="V488" s="15">
        <v>143.4</v>
      </c>
      <c r="W488" s="15" t="s">
        <v>84</v>
      </c>
      <c r="X488" s="17">
        <f>Y488*0.0007457</f>
        <v>6.63673</v>
      </c>
      <c r="Y488" s="18">
        <v>8900</v>
      </c>
      <c r="Z488" s="18" t="s">
        <v>62</v>
      </c>
      <c r="AA488" s="19"/>
      <c r="AB488" s="15">
        <v>1</v>
      </c>
      <c r="AC488" s="15" t="s">
        <v>112</v>
      </c>
      <c r="AD488" s="16" t="s">
        <v>59</v>
      </c>
      <c r="AE488" s="16"/>
      <c r="AF488" s="16" t="str" cm="1">
        <f t="array" ref="AF488">_xlfn.IFS(ISTEXT(#REF!),#REF!,ISTEXT(#REF!),#REF!, TRUE, AG488)</f>
        <v>VALERO REFINING COMPANY - CALIFORNIA</v>
      </c>
      <c r="AG488" s="16" t="s">
        <v>2955</v>
      </c>
      <c r="AH488" s="20">
        <v>9</v>
      </c>
      <c r="AI488" s="15" t="s">
        <v>67</v>
      </c>
      <c r="AJ488" s="18" t="s">
        <v>2956</v>
      </c>
      <c r="AK488" s="16" t="s">
        <v>2957</v>
      </c>
      <c r="AL488" s="15" t="s">
        <v>2958</v>
      </c>
      <c r="AM488" s="20" t="s">
        <v>2959</v>
      </c>
      <c r="AN488" s="18">
        <v>-122.13913380699999</v>
      </c>
      <c r="AO488" s="18">
        <v>38.0716265971</v>
      </c>
      <c r="AP488" s="21" t="s">
        <v>119</v>
      </c>
    </row>
    <row r="489" spans="1:42" x14ac:dyDescent="0.25">
      <c r="A489" s="15">
        <v>260</v>
      </c>
      <c r="B489" s="15">
        <v>488</v>
      </c>
      <c r="C489" s="23" t="s">
        <v>2948</v>
      </c>
      <c r="D489" s="15" t="s">
        <v>2964</v>
      </c>
      <c r="E489" s="187"/>
      <c r="F489" s="180"/>
      <c r="G489" s="16" t="s">
        <v>2965</v>
      </c>
      <c r="H489" s="15" t="s">
        <v>2966</v>
      </c>
      <c r="I489" s="16" t="s">
        <v>2965</v>
      </c>
      <c r="J489" s="16" t="s">
        <v>53</v>
      </c>
      <c r="K489" s="16" t="s">
        <v>151</v>
      </c>
      <c r="L489" s="15">
        <v>20200201</v>
      </c>
      <c r="M489" s="16" t="s">
        <v>108</v>
      </c>
      <c r="N489" s="15" t="s">
        <v>109</v>
      </c>
      <c r="O489" s="15" t="s">
        <v>53</v>
      </c>
      <c r="P489" s="15" t="s">
        <v>110</v>
      </c>
      <c r="Q489" s="15" t="s">
        <v>693</v>
      </c>
      <c r="R489" s="15" t="s">
        <v>59</v>
      </c>
      <c r="S489" s="15"/>
      <c r="T489" s="16" t="s">
        <v>59</v>
      </c>
      <c r="U489" s="15"/>
      <c r="V489" s="15">
        <v>327.5</v>
      </c>
      <c r="W489" s="15" t="s">
        <v>84</v>
      </c>
      <c r="X489" s="17">
        <f>Y489*0.0007457</f>
        <v>14.54115</v>
      </c>
      <c r="Y489" s="18">
        <v>19500</v>
      </c>
      <c r="Z489" s="18" t="s">
        <v>62</v>
      </c>
      <c r="AA489" s="19"/>
      <c r="AB489" s="15">
        <v>1</v>
      </c>
      <c r="AC489" s="15" t="s">
        <v>112</v>
      </c>
      <c r="AD489" s="16" t="s">
        <v>59</v>
      </c>
      <c r="AE489" s="16"/>
      <c r="AF489" s="16" t="str" cm="1">
        <f t="array" ref="AF489">_xlfn.IFS(ISTEXT(#REF!),#REF!,ISTEXT(#REF!),#REF!, TRUE, AG489)</f>
        <v>VALERO REFINING COMPANY - CALIFORNIA</v>
      </c>
      <c r="AG489" s="16" t="s">
        <v>2955</v>
      </c>
      <c r="AH489" s="20">
        <v>9</v>
      </c>
      <c r="AI489" s="15" t="s">
        <v>67</v>
      </c>
      <c r="AJ489" s="18" t="s">
        <v>2956</v>
      </c>
      <c r="AK489" s="16" t="s">
        <v>2957</v>
      </c>
      <c r="AL489" s="15" t="s">
        <v>2958</v>
      </c>
      <c r="AM489" s="20" t="s">
        <v>2959</v>
      </c>
      <c r="AN489" s="18">
        <v>-122.139155265</v>
      </c>
      <c r="AO489" s="18">
        <v>38.071643489400003</v>
      </c>
      <c r="AP489" s="21" t="s">
        <v>119</v>
      </c>
    </row>
    <row r="490" spans="1:42" x14ac:dyDescent="0.25">
      <c r="A490" s="15">
        <v>260</v>
      </c>
      <c r="B490" s="15">
        <v>489</v>
      </c>
      <c r="C490" s="23" t="s">
        <v>2948</v>
      </c>
      <c r="D490" s="15" t="s">
        <v>2967</v>
      </c>
      <c r="E490" s="187"/>
      <c r="F490" s="180"/>
      <c r="G490" s="16" t="s">
        <v>2968</v>
      </c>
      <c r="H490" s="15" t="s">
        <v>2969</v>
      </c>
      <c r="I490" s="16" t="s">
        <v>2968</v>
      </c>
      <c r="J490" s="16" t="s">
        <v>53</v>
      </c>
      <c r="K490" s="16" t="s">
        <v>151</v>
      </c>
      <c r="L490" s="15">
        <v>20200201</v>
      </c>
      <c r="M490" s="16" t="s">
        <v>108</v>
      </c>
      <c r="N490" s="15" t="s">
        <v>109</v>
      </c>
      <c r="O490" s="15" t="s">
        <v>53</v>
      </c>
      <c r="P490" s="15" t="s">
        <v>110</v>
      </c>
      <c r="Q490" s="15" t="s">
        <v>705</v>
      </c>
      <c r="R490" s="15" t="s">
        <v>59</v>
      </c>
      <c r="S490" s="15"/>
      <c r="T490" s="16" t="s">
        <v>59</v>
      </c>
      <c r="U490" s="15"/>
      <c r="V490" s="15">
        <v>152.4</v>
      </c>
      <c r="W490" s="15" t="s">
        <v>84</v>
      </c>
      <c r="X490" s="17">
        <f>Y490*0.0007457</f>
        <v>6.63673</v>
      </c>
      <c r="Y490" s="18">
        <v>8900</v>
      </c>
      <c r="Z490" s="18" t="s">
        <v>62</v>
      </c>
      <c r="AA490" s="19"/>
      <c r="AB490" s="15">
        <v>1</v>
      </c>
      <c r="AC490" s="15" t="s">
        <v>112</v>
      </c>
      <c r="AD490" s="16" t="s">
        <v>59</v>
      </c>
      <c r="AE490" s="16"/>
      <c r="AF490" s="16" t="str" cm="1">
        <f t="array" ref="AF490">_xlfn.IFS(ISTEXT(#REF!),#REF!,ISTEXT(#REF!),#REF!, TRUE, AG490)</f>
        <v>VALERO REFINING COMPANY - CALIFORNIA</v>
      </c>
      <c r="AG490" s="16" t="s">
        <v>2955</v>
      </c>
      <c r="AH490" s="20">
        <v>9</v>
      </c>
      <c r="AI490" s="15" t="s">
        <v>67</v>
      </c>
      <c r="AJ490" s="18" t="s">
        <v>2956</v>
      </c>
      <c r="AK490" s="16" t="s">
        <v>2957</v>
      </c>
      <c r="AL490" s="15" t="s">
        <v>2958</v>
      </c>
      <c r="AM490" s="20" t="s">
        <v>2959</v>
      </c>
      <c r="AN490" s="18">
        <v>-122.13906943400001</v>
      </c>
      <c r="AO490" s="18">
        <v>38.071643489400003</v>
      </c>
      <c r="AP490" s="21" t="s">
        <v>119</v>
      </c>
    </row>
    <row r="491" spans="1:42" x14ac:dyDescent="0.25">
      <c r="A491" s="15">
        <v>260</v>
      </c>
      <c r="B491" s="15">
        <v>490</v>
      </c>
      <c r="C491" s="23" t="s">
        <v>2948</v>
      </c>
      <c r="D491" s="15" t="s">
        <v>2970</v>
      </c>
      <c r="E491" s="187"/>
      <c r="F491" s="180"/>
      <c r="G491" s="16" t="s">
        <v>2971</v>
      </c>
      <c r="H491" s="15" t="s">
        <v>2972</v>
      </c>
      <c r="I491" s="16" t="s">
        <v>2971</v>
      </c>
      <c r="J491" s="16" t="s">
        <v>53</v>
      </c>
      <c r="K491" s="16" t="s">
        <v>151</v>
      </c>
      <c r="L491" s="15">
        <v>20200201</v>
      </c>
      <c r="M491" s="16" t="s">
        <v>108</v>
      </c>
      <c r="N491" s="15" t="s">
        <v>109</v>
      </c>
      <c r="O491" s="15" t="s">
        <v>53</v>
      </c>
      <c r="P491" s="15" t="s">
        <v>110</v>
      </c>
      <c r="Q491" s="15" t="s">
        <v>705</v>
      </c>
      <c r="R491" s="15" t="s">
        <v>59</v>
      </c>
      <c r="S491" s="15"/>
      <c r="T491" s="16" t="s">
        <v>59</v>
      </c>
      <c r="U491" s="15"/>
      <c r="V491" s="15">
        <v>143.4</v>
      </c>
      <c r="W491" s="15" t="s">
        <v>84</v>
      </c>
      <c r="X491" s="17">
        <f>Y491*0.0007457</f>
        <v>6.63673</v>
      </c>
      <c r="Y491" s="18">
        <v>8900</v>
      </c>
      <c r="Z491" s="18" t="s">
        <v>62</v>
      </c>
      <c r="AA491" s="19"/>
      <c r="AB491" s="15">
        <v>1</v>
      </c>
      <c r="AC491" s="15" t="s">
        <v>112</v>
      </c>
      <c r="AD491" s="16" t="s">
        <v>59</v>
      </c>
      <c r="AE491" s="16"/>
      <c r="AF491" s="16" t="str" cm="1">
        <f t="array" ref="AF491">_xlfn.IFS(ISTEXT(#REF!),#REF!,ISTEXT(#REF!),#REF!, TRUE, AG491)</f>
        <v>VALERO REFINING COMPANY - CALIFORNIA</v>
      </c>
      <c r="AG491" s="16" t="s">
        <v>2955</v>
      </c>
      <c r="AH491" s="20">
        <v>9</v>
      </c>
      <c r="AI491" s="15" t="s">
        <v>67</v>
      </c>
      <c r="AJ491" s="18" t="s">
        <v>2956</v>
      </c>
      <c r="AK491" s="16" t="s">
        <v>2957</v>
      </c>
      <c r="AL491" s="15" t="s">
        <v>2958</v>
      </c>
      <c r="AM491" s="20" t="s">
        <v>2959</v>
      </c>
      <c r="AN491" s="18">
        <v>-122.139090892</v>
      </c>
      <c r="AO491" s="18">
        <v>38.071643489400003</v>
      </c>
      <c r="AP491" s="21" t="s">
        <v>119</v>
      </c>
    </row>
    <row r="492" spans="1:42" x14ac:dyDescent="0.25">
      <c r="A492" s="15">
        <v>261</v>
      </c>
      <c r="B492" s="15">
        <v>491</v>
      </c>
      <c r="C492" s="23" t="s">
        <v>2973</v>
      </c>
      <c r="D492" s="15" t="s">
        <v>2974</v>
      </c>
      <c r="E492" s="187">
        <v>55596</v>
      </c>
      <c r="F492" s="180"/>
      <c r="G492" s="16" t="s">
        <v>2975</v>
      </c>
      <c r="H492" s="15" t="s">
        <v>2976</v>
      </c>
      <c r="I492" s="16" t="s">
        <v>2977</v>
      </c>
      <c r="J492" s="16" t="s">
        <v>53</v>
      </c>
      <c r="K492" s="16" t="s">
        <v>54</v>
      </c>
      <c r="L492" s="15">
        <v>20100801</v>
      </c>
      <c r="M492" s="16" t="s">
        <v>249</v>
      </c>
      <c r="N492" s="15" t="s">
        <v>56</v>
      </c>
      <c r="O492" s="15" t="s">
        <v>53</v>
      </c>
      <c r="P492" s="15" t="s">
        <v>2978</v>
      </c>
      <c r="Q492" s="15" t="s">
        <v>2979</v>
      </c>
      <c r="R492" s="15" t="s">
        <v>59</v>
      </c>
      <c r="S492" s="15"/>
      <c r="T492" s="16" t="s">
        <v>59</v>
      </c>
      <c r="U492" s="15"/>
      <c r="V492" s="15"/>
      <c r="W492" s="15" t="s">
        <v>59</v>
      </c>
      <c r="X492" s="17"/>
      <c r="Y492" s="18"/>
      <c r="Z492" s="18"/>
      <c r="AA492" s="19"/>
      <c r="AB492" s="19">
        <v>1</v>
      </c>
      <c r="AC492" s="15" t="s">
        <v>112</v>
      </c>
      <c r="AD492" s="16" t="s">
        <v>2980</v>
      </c>
      <c r="AE492" s="16"/>
      <c r="AF492" s="16" t="s">
        <v>2981</v>
      </c>
      <c r="AG492" s="16" t="s">
        <v>2981</v>
      </c>
      <c r="AH492" s="20">
        <v>5</v>
      </c>
      <c r="AI492" s="15" t="s">
        <v>2982</v>
      </c>
      <c r="AJ492" s="18" t="s">
        <v>2983</v>
      </c>
      <c r="AK492" s="16" t="s">
        <v>2984</v>
      </c>
      <c r="AL492" s="15" t="s">
        <v>2985</v>
      </c>
      <c r="AM492" s="20" t="s">
        <v>2986</v>
      </c>
      <c r="AN492" s="18">
        <v>-83.557965915500006</v>
      </c>
      <c r="AO492" s="18">
        <v>42.395117501800001</v>
      </c>
      <c r="AP492" s="21" t="s">
        <v>72</v>
      </c>
    </row>
    <row r="493" spans="1:42" x14ac:dyDescent="0.25">
      <c r="A493" s="15">
        <v>261</v>
      </c>
      <c r="B493" s="15">
        <v>492</v>
      </c>
      <c r="C493" s="23" t="s">
        <v>2973</v>
      </c>
      <c r="D493" s="15" t="s">
        <v>2974</v>
      </c>
      <c r="E493" s="187">
        <v>55596</v>
      </c>
      <c r="F493" s="180"/>
      <c r="G493" s="16" t="s">
        <v>2975</v>
      </c>
      <c r="H493" s="15" t="s">
        <v>2976</v>
      </c>
      <c r="I493" s="16" t="s">
        <v>2977</v>
      </c>
      <c r="J493" s="16" t="s">
        <v>53</v>
      </c>
      <c r="K493" s="16" t="s">
        <v>54</v>
      </c>
      <c r="L493" s="15">
        <v>20100801</v>
      </c>
      <c r="M493" s="16" t="s">
        <v>249</v>
      </c>
      <c r="N493" s="15" t="s">
        <v>56</v>
      </c>
      <c r="O493" s="15" t="s">
        <v>53</v>
      </c>
      <c r="P493" s="15" t="s">
        <v>2978</v>
      </c>
      <c r="Q493" s="15" t="s">
        <v>2979</v>
      </c>
      <c r="R493" s="15" t="s">
        <v>59</v>
      </c>
      <c r="S493" s="15"/>
      <c r="T493" s="16" t="s">
        <v>59</v>
      </c>
      <c r="U493" s="15"/>
      <c r="V493" s="15"/>
      <c r="W493" s="15" t="s">
        <v>59</v>
      </c>
      <c r="X493" s="17"/>
      <c r="Y493" s="18"/>
      <c r="Z493" s="18"/>
      <c r="AA493" s="19"/>
      <c r="AB493" s="19">
        <v>1</v>
      </c>
      <c r="AC493" s="15" t="s">
        <v>112</v>
      </c>
      <c r="AD493" s="16" t="s">
        <v>2980</v>
      </c>
      <c r="AE493" s="16"/>
      <c r="AF493" s="16" t="s">
        <v>2981</v>
      </c>
      <c r="AG493" s="16" t="s">
        <v>2981</v>
      </c>
      <c r="AH493" s="20">
        <v>5</v>
      </c>
      <c r="AI493" s="15" t="s">
        <v>2982</v>
      </c>
      <c r="AJ493" s="18" t="s">
        <v>2983</v>
      </c>
      <c r="AK493" s="16" t="s">
        <v>2984</v>
      </c>
      <c r="AL493" s="15" t="s">
        <v>2985</v>
      </c>
      <c r="AM493" s="20" t="s">
        <v>2986</v>
      </c>
      <c r="AN493" s="18">
        <v>-83.557965915500006</v>
      </c>
      <c r="AO493" s="18">
        <v>42.395117501800001</v>
      </c>
      <c r="AP493" s="21" t="s">
        <v>72</v>
      </c>
    </row>
    <row r="494" spans="1:42" x14ac:dyDescent="0.25">
      <c r="A494" s="15">
        <v>261</v>
      </c>
      <c r="B494" s="15">
        <v>493</v>
      </c>
      <c r="C494" s="23" t="s">
        <v>2973</v>
      </c>
      <c r="D494" s="15" t="s">
        <v>2974</v>
      </c>
      <c r="E494" s="187">
        <v>55596</v>
      </c>
      <c r="F494" s="180"/>
      <c r="G494" s="16" t="s">
        <v>2975</v>
      </c>
      <c r="H494" s="15" t="s">
        <v>2976</v>
      </c>
      <c r="I494" s="16" t="s">
        <v>2977</v>
      </c>
      <c r="J494" s="16" t="s">
        <v>53</v>
      </c>
      <c r="K494" s="16" t="s">
        <v>54</v>
      </c>
      <c r="L494" s="15">
        <v>20100801</v>
      </c>
      <c r="M494" s="16" t="s">
        <v>249</v>
      </c>
      <c r="N494" s="15" t="s">
        <v>56</v>
      </c>
      <c r="O494" s="15" t="s">
        <v>53</v>
      </c>
      <c r="P494" s="15" t="s">
        <v>2978</v>
      </c>
      <c r="Q494" s="15" t="s">
        <v>2979</v>
      </c>
      <c r="R494" s="15" t="s">
        <v>59</v>
      </c>
      <c r="S494" s="15"/>
      <c r="T494" s="16" t="s">
        <v>59</v>
      </c>
      <c r="U494" s="15"/>
      <c r="V494" s="15"/>
      <c r="W494" s="15" t="s">
        <v>59</v>
      </c>
      <c r="X494" s="17"/>
      <c r="Y494" s="18"/>
      <c r="Z494" s="18"/>
      <c r="AA494" s="19"/>
      <c r="AB494" s="19">
        <v>1</v>
      </c>
      <c r="AC494" s="15" t="s">
        <v>112</v>
      </c>
      <c r="AD494" s="16" t="s">
        <v>2980</v>
      </c>
      <c r="AE494" s="16"/>
      <c r="AF494" s="16" t="str" cm="1">
        <f t="array" ref="AF494">_xlfn.IFS(ISTEXT(#REF!),#REF!,ISTEXT(#REF!),#REF!, TRUE, AG494)</f>
        <v>Advanced DisposalServices Arbor Hills Landfill Inc</v>
      </c>
      <c r="AG494" s="16" t="s">
        <v>2981</v>
      </c>
      <c r="AH494" s="20">
        <v>5</v>
      </c>
      <c r="AI494" s="15" t="s">
        <v>2982</v>
      </c>
      <c r="AJ494" s="18" t="s">
        <v>2983</v>
      </c>
      <c r="AK494" s="16" t="s">
        <v>2984</v>
      </c>
      <c r="AL494" s="15" t="s">
        <v>2985</v>
      </c>
      <c r="AM494" s="20" t="s">
        <v>2986</v>
      </c>
      <c r="AN494" s="18">
        <v>-83.557965915500006</v>
      </c>
      <c r="AO494" s="18">
        <v>42.395117501800001</v>
      </c>
      <c r="AP494" s="21" t="s">
        <v>72</v>
      </c>
    </row>
    <row r="495" spans="1:42" x14ac:dyDescent="0.25">
      <c r="A495" s="15">
        <v>261</v>
      </c>
      <c r="B495" s="15">
        <v>494</v>
      </c>
      <c r="C495" s="23" t="s">
        <v>2973</v>
      </c>
      <c r="D495" s="15" t="s">
        <v>2987</v>
      </c>
      <c r="E495" s="187">
        <v>55596</v>
      </c>
      <c r="F495" s="180"/>
      <c r="G495" s="16" t="s">
        <v>2988</v>
      </c>
      <c r="H495" s="15" t="s">
        <v>2989</v>
      </c>
      <c r="I495" s="16" t="s">
        <v>2990</v>
      </c>
      <c r="J495" s="16" t="s">
        <v>53</v>
      </c>
      <c r="K495" s="16" t="s">
        <v>54</v>
      </c>
      <c r="L495" s="23">
        <v>20100801</v>
      </c>
      <c r="M495" s="16" t="s">
        <v>249</v>
      </c>
      <c r="N495" s="15" t="s">
        <v>56</v>
      </c>
      <c r="O495" s="15" t="s">
        <v>53</v>
      </c>
      <c r="P495" s="15" t="s">
        <v>57</v>
      </c>
      <c r="Q495" s="15" t="s">
        <v>2991</v>
      </c>
      <c r="R495" s="15" t="s">
        <v>59</v>
      </c>
      <c r="S495" s="15"/>
      <c r="T495" s="16" t="s">
        <v>538</v>
      </c>
      <c r="U495" s="15" t="s">
        <v>53</v>
      </c>
      <c r="V495" s="15"/>
      <c r="W495" s="15" t="s">
        <v>59</v>
      </c>
      <c r="X495" s="17"/>
      <c r="Y495" s="18"/>
      <c r="Z495" s="18"/>
      <c r="AA495" s="19">
        <v>2008</v>
      </c>
      <c r="AB495" s="15">
        <v>1</v>
      </c>
      <c r="AC495" s="15" t="s">
        <v>101</v>
      </c>
      <c r="AD495" s="16" t="s">
        <v>2992</v>
      </c>
      <c r="AE495" s="16"/>
      <c r="AF495" s="16" t="str" cm="1">
        <f t="array" ref="AF495">_xlfn.IFS(ISTEXT(#REF!),#REF!,ISTEXT(#REF!),#REF!, TRUE, AG495)</f>
        <v>Advanced DisposalServices Arbor Hills Landfill Inc</v>
      </c>
      <c r="AG495" s="16" t="s">
        <v>2981</v>
      </c>
      <c r="AH495" s="20">
        <v>5</v>
      </c>
      <c r="AI495" s="15" t="s">
        <v>2982</v>
      </c>
      <c r="AJ495" s="18" t="s">
        <v>2983</v>
      </c>
      <c r="AK495" s="16" t="s">
        <v>2984</v>
      </c>
      <c r="AL495" s="15" t="s">
        <v>2985</v>
      </c>
      <c r="AM495" s="20" t="s">
        <v>2986</v>
      </c>
      <c r="AN495" s="18">
        <v>-83.558169763400002</v>
      </c>
      <c r="AO495" s="18">
        <v>42.395101654999998</v>
      </c>
      <c r="AP495" s="21" t="s">
        <v>72</v>
      </c>
    </row>
    <row r="496" spans="1:42" x14ac:dyDescent="0.25">
      <c r="A496" s="15">
        <v>266</v>
      </c>
      <c r="B496" s="15">
        <v>495</v>
      </c>
      <c r="C496" s="23" t="s">
        <v>2993</v>
      </c>
      <c r="D496" s="15" t="s">
        <v>2994</v>
      </c>
      <c r="E496" s="187">
        <v>7946</v>
      </c>
      <c r="F496" s="190" t="s">
        <v>2995</v>
      </c>
      <c r="G496" s="16" t="s">
        <v>2996</v>
      </c>
      <c r="H496" s="15" t="s">
        <v>2997</v>
      </c>
      <c r="I496" s="16" t="s">
        <v>2998</v>
      </c>
      <c r="J496" s="16" t="s">
        <v>53</v>
      </c>
      <c r="K496" s="16" t="s">
        <v>81</v>
      </c>
      <c r="L496" s="15">
        <v>20100201</v>
      </c>
      <c r="M496" s="16" t="s">
        <v>215</v>
      </c>
      <c r="N496" s="15" t="s">
        <v>109</v>
      </c>
      <c r="O496" s="15" t="s">
        <v>53</v>
      </c>
      <c r="P496" s="15" t="s">
        <v>59</v>
      </c>
      <c r="Q496" s="15" t="s">
        <v>59</v>
      </c>
      <c r="R496" s="15" t="s">
        <v>205</v>
      </c>
      <c r="S496" s="26" t="s">
        <v>100</v>
      </c>
      <c r="T496" s="16" t="s">
        <v>2999</v>
      </c>
      <c r="U496" s="15" t="s">
        <v>53</v>
      </c>
      <c r="V496" s="15"/>
      <c r="W496" s="15" t="s">
        <v>59</v>
      </c>
      <c r="X496" s="17">
        <f>Y496</f>
        <v>171</v>
      </c>
      <c r="Y496" s="18">
        <v>171</v>
      </c>
      <c r="Z496" s="18" t="s">
        <v>185</v>
      </c>
      <c r="AA496" s="19"/>
      <c r="AB496" s="15">
        <v>1</v>
      </c>
      <c r="AC496" s="15" t="s">
        <v>63</v>
      </c>
      <c r="AD496" s="16" t="s">
        <v>59</v>
      </c>
      <c r="AE496" s="16"/>
      <c r="AF496" s="16" t="str" cm="1">
        <f t="array" ref="AF496">_xlfn.IFS(ISTEXT(#REF!),#REF!,ISTEXT(#REF!),#REF!, TRUE, AG496)</f>
        <v>Municipal Electric Authority Of Ga-Wansley</v>
      </c>
      <c r="AG496" s="16" t="s">
        <v>3000</v>
      </c>
      <c r="AH496" s="20">
        <v>4</v>
      </c>
      <c r="AI496" s="15" t="s">
        <v>420</v>
      </c>
      <c r="AJ496" s="18" t="s">
        <v>421</v>
      </c>
      <c r="AK496" s="16" t="s">
        <v>3001</v>
      </c>
      <c r="AL496" s="15" t="s">
        <v>423</v>
      </c>
      <c r="AM496" s="20" t="s">
        <v>3002</v>
      </c>
      <c r="AN496" s="18">
        <v>-85.039704372200006</v>
      </c>
      <c r="AO496" s="18">
        <v>33.408206337499998</v>
      </c>
      <c r="AP496" s="21" t="s">
        <v>139</v>
      </c>
    </row>
    <row r="497" spans="1:42" x14ac:dyDescent="0.25">
      <c r="A497" s="15">
        <v>266</v>
      </c>
      <c r="B497" s="15">
        <v>496</v>
      </c>
      <c r="C497" s="23" t="s">
        <v>2993</v>
      </c>
      <c r="D497" s="15" t="s">
        <v>3003</v>
      </c>
      <c r="E497" s="187">
        <v>7946</v>
      </c>
      <c r="F497" s="190" t="s">
        <v>3004</v>
      </c>
      <c r="G497" s="16" t="s">
        <v>3005</v>
      </c>
      <c r="H497" s="15" t="s">
        <v>3006</v>
      </c>
      <c r="I497" s="16" t="s">
        <v>3007</v>
      </c>
      <c r="J497" s="16" t="s">
        <v>53</v>
      </c>
      <c r="K497" s="16" t="s">
        <v>81</v>
      </c>
      <c r="L497" s="15">
        <v>20100201</v>
      </c>
      <c r="M497" s="16" t="s">
        <v>215</v>
      </c>
      <c r="N497" s="15" t="s">
        <v>109</v>
      </c>
      <c r="O497" s="15" t="s">
        <v>53</v>
      </c>
      <c r="P497" s="15" t="s">
        <v>59</v>
      </c>
      <c r="Q497" s="15" t="s">
        <v>59</v>
      </c>
      <c r="R497" s="15" t="s">
        <v>205</v>
      </c>
      <c r="S497" s="26" t="s">
        <v>100</v>
      </c>
      <c r="T497" s="16" t="s">
        <v>2999</v>
      </c>
      <c r="U497" s="15" t="s">
        <v>53</v>
      </c>
      <c r="V497" s="15"/>
      <c r="W497" s="15" t="s">
        <v>59</v>
      </c>
      <c r="X497" s="17">
        <f>Y497</f>
        <v>171</v>
      </c>
      <c r="Y497" s="18">
        <v>171</v>
      </c>
      <c r="Z497" s="18" t="s">
        <v>185</v>
      </c>
      <c r="AA497" s="19"/>
      <c r="AB497" s="15">
        <v>1</v>
      </c>
      <c r="AC497" s="15" t="s">
        <v>63</v>
      </c>
      <c r="AD497" s="16" t="s">
        <v>59</v>
      </c>
      <c r="AE497" s="16"/>
      <c r="AF497" s="16" t="str" cm="1">
        <f t="array" ref="AF497">_xlfn.IFS(ISTEXT(#REF!),#REF!,ISTEXT(#REF!),#REF!, TRUE, AG497)</f>
        <v>Municipal Electric Authority Of Ga-Wansley</v>
      </c>
      <c r="AG497" s="16" t="s">
        <v>3000</v>
      </c>
      <c r="AH497" s="20">
        <v>4</v>
      </c>
      <c r="AI497" s="15" t="s">
        <v>420</v>
      </c>
      <c r="AJ497" s="18" t="s">
        <v>421</v>
      </c>
      <c r="AK497" s="16" t="s">
        <v>3001</v>
      </c>
      <c r="AL497" s="15" t="s">
        <v>423</v>
      </c>
      <c r="AM497" s="20" t="s">
        <v>3002</v>
      </c>
      <c r="AN497" s="18">
        <v>-85.039904372500004</v>
      </c>
      <c r="AO497" s="18">
        <v>33.408506336999999</v>
      </c>
      <c r="AP497" s="21" t="s">
        <v>139</v>
      </c>
    </row>
    <row r="498" spans="1:42" x14ac:dyDescent="0.25">
      <c r="A498" s="15">
        <v>267</v>
      </c>
      <c r="B498" s="15">
        <v>497</v>
      </c>
      <c r="C498" s="23" t="s">
        <v>3008</v>
      </c>
      <c r="D498" s="15" t="s">
        <v>3009</v>
      </c>
      <c r="E498" s="187">
        <v>55965</v>
      </c>
      <c r="F498" s="190" t="s">
        <v>1260</v>
      </c>
      <c r="G498" s="16" t="s">
        <v>3010</v>
      </c>
      <c r="H498" s="15" t="s">
        <v>3011</v>
      </c>
      <c r="I498" s="16" t="s">
        <v>3012</v>
      </c>
      <c r="J498" s="16" t="s">
        <v>53</v>
      </c>
      <c r="K498" s="16" t="s">
        <v>81</v>
      </c>
      <c r="L498" s="15">
        <v>20100201</v>
      </c>
      <c r="M498" s="16" t="s">
        <v>215</v>
      </c>
      <c r="N498" s="15" t="s">
        <v>109</v>
      </c>
      <c r="O498" s="15" t="s">
        <v>53</v>
      </c>
      <c r="P498" s="15" t="s">
        <v>59</v>
      </c>
      <c r="Q498" s="15" t="s">
        <v>59</v>
      </c>
      <c r="R498" s="15" t="s">
        <v>205</v>
      </c>
      <c r="S498" s="26" t="s">
        <v>100</v>
      </c>
      <c r="T498" s="16" t="s">
        <v>2999</v>
      </c>
      <c r="U498" s="15" t="s">
        <v>53</v>
      </c>
      <c r="V498" s="15"/>
      <c r="W498" s="15" t="s">
        <v>59</v>
      </c>
      <c r="X498" s="17">
        <f>Y498/1000</f>
        <v>620</v>
      </c>
      <c r="Y498" s="18">
        <v>620000</v>
      </c>
      <c r="Z498" s="18" t="s">
        <v>2464</v>
      </c>
      <c r="AA498" s="19"/>
      <c r="AB498" s="15">
        <v>1</v>
      </c>
      <c r="AC498" s="15" t="s">
        <v>63</v>
      </c>
      <c r="AD498" s="16" t="s">
        <v>59</v>
      </c>
      <c r="AE498" s="16"/>
      <c r="AF498" s="16" t="str" cm="1">
        <f t="array" ref="AF498">_xlfn.IFS(ISTEXT(#REF!),#REF!,ISTEXT(#REF!),#REF!, TRUE, AG498)</f>
        <v>Southern Power - Wansley Combined Cycle</v>
      </c>
      <c r="AG498" s="16" t="s">
        <v>3013</v>
      </c>
      <c r="AH498" s="20">
        <v>4</v>
      </c>
      <c r="AI498" s="15" t="s">
        <v>420</v>
      </c>
      <c r="AJ498" s="18" t="s">
        <v>421</v>
      </c>
      <c r="AK498" s="16" t="s">
        <v>422</v>
      </c>
      <c r="AL498" s="15" t="s">
        <v>423</v>
      </c>
      <c r="AM498" s="20" t="s">
        <v>3002</v>
      </c>
      <c r="AN498" s="18">
        <v>-85.0371043719</v>
      </c>
      <c r="AO498" s="18">
        <v>33.405906337200001</v>
      </c>
      <c r="AP498" s="21" t="s">
        <v>139</v>
      </c>
    </row>
    <row r="499" spans="1:42" x14ac:dyDescent="0.25">
      <c r="A499" s="15">
        <v>267</v>
      </c>
      <c r="B499" s="15">
        <v>498</v>
      </c>
      <c r="C499" s="23" t="s">
        <v>3008</v>
      </c>
      <c r="D499" s="15" t="s">
        <v>3014</v>
      </c>
      <c r="E499" s="187">
        <v>55965</v>
      </c>
      <c r="F499" s="190" t="s">
        <v>1299</v>
      </c>
      <c r="G499" s="16" t="s">
        <v>3015</v>
      </c>
      <c r="H499" s="15" t="s">
        <v>3016</v>
      </c>
      <c r="I499" s="16" t="s">
        <v>3012</v>
      </c>
      <c r="J499" s="16" t="s">
        <v>53</v>
      </c>
      <c r="K499" s="16" t="s">
        <v>81</v>
      </c>
      <c r="L499" s="15">
        <v>20100201</v>
      </c>
      <c r="M499" s="16" t="s">
        <v>215</v>
      </c>
      <c r="N499" s="15" t="s">
        <v>109</v>
      </c>
      <c r="O499" s="15" t="s">
        <v>53</v>
      </c>
      <c r="P499" s="15" t="s">
        <v>59</v>
      </c>
      <c r="Q499" s="15" t="s">
        <v>59</v>
      </c>
      <c r="R499" s="15" t="s">
        <v>205</v>
      </c>
      <c r="S499" s="26" t="s">
        <v>100</v>
      </c>
      <c r="T499" s="16" t="s">
        <v>2999</v>
      </c>
      <c r="U499" s="15" t="s">
        <v>53</v>
      </c>
      <c r="V499" s="15"/>
      <c r="W499" s="15" t="s">
        <v>59</v>
      </c>
      <c r="X499" s="17">
        <f>Y499/1000</f>
        <v>620</v>
      </c>
      <c r="Y499" s="18">
        <v>620000</v>
      </c>
      <c r="Z499" s="18" t="s">
        <v>2464</v>
      </c>
      <c r="AA499" s="19"/>
      <c r="AB499" s="15">
        <v>1</v>
      </c>
      <c r="AC499" s="15" t="s">
        <v>63</v>
      </c>
      <c r="AD499" s="16" t="s">
        <v>59</v>
      </c>
      <c r="AE499" s="16"/>
      <c r="AF499" s="16" t="str" cm="1">
        <f t="array" ref="AF499">_xlfn.IFS(ISTEXT(#REF!),#REF!,ISTEXT(#REF!),#REF!, TRUE, AG499)</f>
        <v>Southern Power - Wansley Combined Cycle</v>
      </c>
      <c r="AG499" s="16" t="s">
        <v>3013</v>
      </c>
      <c r="AH499" s="20">
        <v>4</v>
      </c>
      <c r="AI499" s="15" t="s">
        <v>420</v>
      </c>
      <c r="AJ499" s="18" t="s">
        <v>421</v>
      </c>
      <c r="AK499" s="16" t="s">
        <v>422</v>
      </c>
      <c r="AL499" s="15" t="s">
        <v>423</v>
      </c>
      <c r="AM499" s="20" t="s">
        <v>3002</v>
      </c>
      <c r="AN499" s="18">
        <v>-85.036904371600002</v>
      </c>
      <c r="AO499" s="18">
        <v>33.405706336900003</v>
      </c>
      <c r="AP499" s="21" t="s">
        <v>139</v>
      </c>
    </row>
    <row r="500" spans="1:42" x14ac:dyDescent="0.25">
      <c r="A500" s="15">
        <v>267</v>
      </c>
      <c r="B500" s="15">
        <v>499</v>
      </c>
      <c r="C500" s="23" t="s">
        <v>3008</v>
      </c>
      <c r="D500" s="15" t="s">
        <v>3017</v>
      </c>
      <c r="E500" s="187">
        <v>55965</v>
      </c>
      <c r="F500" s="190" t="s">
        <v>3018</v>
      </c>
      <c r="G500" s="16" t="s">
        <v>3019</v>
      </c>
      <c r="H500" s="15" t="s">
        <v>3020</v>
      </c>
      <c r="I500" s="16" t="s">
        <v>3012</v>
      </c>
      <c r="J500" s="16" t="s">
        <v>53</v>
      </c>
      <c r="K500" s="16" t="s">
        <v>81</v>
      </c>
      <c r="L500" s="15">
        <v>20100201</v>
      </c>
      <c r="M500" s="16" t="s">
        <v>215</v>
      </c>
      <c r="N500" s="15" t="s">
        <v>109</v>
      </c>
      <c r="O500" s="15" t="s">
        <v>53</v>
      </c>
      <c r="P500" s="15" t="s">
        <v>59</v>
      </c>
      <c r="Q500" s="15" t="s">
        <v>59</v>
      </c>
      <c r="R500" s="15" t="s">
        <v>205</v>
      </c>
      <c r="S500" s="26" t="s">
        <v>100</v>
      </c>
      <c r="T500" s="16" t="s">
        <v>2999</v>
      </c>
      <c r="U500" s="15" t="s">
        <v>53</v>
      </c>
      <c r="V500" s="15"/>
      <c r="W500" s="15" t="s">
        <v>59</v>
      </c>
      <c r="X500" s="17">
        <f>Y500/1000</f>
        <v>620</v>
      </c>
      <c r="Y500" s="18">
        <v>620000</v>
      </c>
      <c r="Z500" s="18" t="s">
        <v>2464</v>
      </c>
      <c r="AA500" s="19"/>
      <c r="AB500" s="15">
        <v>1</v>
      </c>
      <c r="AC500" s="15" t="s">
        <v>63</v>
      </c>
      <c r="AD500" s="16" t="s">
        <v>59</v>
      </c>
      <c r="AE500" s="16"/>
      <c r="AF500" s="16" t="str" cm="1">
        <f t="array" ref="AF500">_xlfn.IFS(ISTEXT(#REF!),#REF!,ISTEXT(#REF!),#REF!, TRUE, AG500)</f>
        <v>Southern Power - Wansley Combined Cycle</v>
      </c>
      <c r="AG500" s="16" t="s">
        <v>3013</v>
      </c>
      <c r="AH500" s="20">
        <v>4</v>
      </c>
      <c r="AI500" s="15" t="s">
        <v>420</v>
      </c>
      <c r="AJ500" s="18" t="s">
        <v>421</v>
      </c>
      <c r="AK500" s="16" t="s">
        <v>422</v>
      </c>
      <c r="AL500" s="15" t="s">
        <v>423</v>
      </c>
      <c r="AM500" s="20" t="s">
        <v>3002</v>
      </c>
      <c r="AN500" s="18">
        <v>-85.038104371599999</v>
      </c>
      <c r="AO500" s="18">
        <v>33.406706337400003</v>
      </c>
      <c r="AP500" s="21" t="s">
        <v>139</v>
      </c>
    </row>
    <row r="501" spans="1:42" x14ac:dyDescent="0.25">
      <c r="A501" s="15">
        <v>267</v>
      </c>
      <c r="B501" s="15">
        <v>500</v>
      </c>
      <c r="C501" s="23" t="s">
        <v>3008</v>
      </c>
      <c r="D501" s="15" t="s">
        <v>3021</v>
      </c>
      <c r="E501" s="187">
        <v>55965</v>
      </c>
      <c r="F501" s="190" t="s">
        <v>3022</v>
      </c>
      <c r="G501" s="16" t="s">
        <v>3023</v>
      </c>
      <c r="H501" s="15" t="s">
        <v>3024</v>
      </c>
      <c r="I501" s="16" t="s">
        <v>3012</v>
      </c>
      <c r="J501" s="16" t="s">
        <v>53</v>
      </c>
      <c r="K501" s="16" t="s">
        <v>81</v>
      </c>
      <c r="L501" s="15">
        <v>20100201</v>
      </c>
      <c r="M501" s="16" t="s">
        <v>215</v>
      </c>
      <c r="N501" s="15" t="s">
        <v>109</v>
      </c>
      <c r="O501" s="15" t="s">
        <v>53</v>
      </c>
      <c r="P501" s="15" t="s">
        <v>59</v>
      </c>
      <c r="Q501" s="15" t="s">
        <v>59</v>
      </c>
      <c r="R501" s="15" t="s">
        <v>205</v>
      </c>
      <c r="S501" s="26" t="s">
        <v>100</v>
      </c>
      <c r="T501" s="16" t="s">
        <v>2999</v>
      </c>
      <c r="U501" s="15" t="s">
        <v>53</v>
      </c>
      <c r="V501" s="15"/>
      <c r="W501" s="15" t="s">
        <v>59</v>
      </c>
      <c r="X501" s="17">
        <f>Y501/1000</f>
        <v>620</v>
      </c>
      <c r="Y501" s="18">
        <v>620000</v>
      </c>
      <c r="Z501" s="18" t="s">
        <v>2464</v>
      </c>
      <c r="AA501" s="19"/>
      <c r="AB501" s="15">
        <v>1</v>
      </c>
      <c r="AC501" s="15" t="s">
        <v>63</v>
      </c>
      <c r="AD501" s="16" t="s">
        <v>59</v>
      </c>
      <c r="AE501" s="16"/>
      <c r="AF501" s="16" t="str" cm="1">
        <f t="array" ref="AF501">_xlfn.IFS(ISTEXT(#REF!),#REF!,ISTEXT(#REF!),#REF!, TRUE, AG501)</f>
        <v>Southern Power - Wansley Combined Cycle</v>
      </c>
      <c r="AG501" s="16" t="s">
        <v>3013</v>
      </c>
      <c r="AH501" s="20">
        <v>4</v>
      </c>
      <c r="AI501" s="15" t="s">
        <v>420</v>
      </c>
      <c r="AJ501" s="18" t="s">
        <v>421</v>
      </c>
      <c r="AK501" s="16" t="s">
        <v>422</v>
      </c>
      <c r="AL501" s="15" t="s">
        <v>423</v>
      </c>
      <c r="AM501" s="20" t="s">
        <v>3002</v>
      </c>
      <c r="AN501" s="18">
        <v>-85.037804372099998</v>
      </c>
      <c r="AO501" s="18">
        <v>33.406506337099998</v>
      </c>
      <c r="AP501" s="21" t="s">
        <v>139</v>
      </c>
    </row>
    <row r="502" spans="1:42" x14ac:dyDescent="0.25">
      <c r="A502" s="15">
        <v>268</v>
      </c>
      <c r="B502" s="15">
        <v>501</v>
      </c>
      <c r="C502" s="23" t="s">
        <v>3025</v>
      </c>
      <c r="D502" s="15" t="s">
        <v>3026</v>
      </c>
      <c r="E502" s="187"/>
      <c r="F502" s="180"/>
      <c r="G502" s="16" t="s">
        <v>589</v>
      </c>
      <c r="H502" s="15" t="s">
        <v>3027</v>
      </c>
      <c r="I502" s="16" t="s">
        <v>1841</v>
      </c>
      <c r="J502" s="16" t="s">
        <v>53</v>
      </c>
      <c r="K502" s="16" t="s">
        <v>107</v>
      </c>
      <c r="L502" s="15">
        <v>20200201</v>
      </c>
      <c r="M502" s="16" t="s">
        <v>108</v>
      </c>
      <c r="N502" s="15" t="s">
        <v>109</v>
      </c>
      <c r="O502" s="15" t="s">
        <v>53</v>
      </c>
      <c r="P502" s="15" t="s">
        <v>57</v>
      </c>
      <c r="Q502" s="15" t="s">
        <v>1818</v>
      </c>
      <c r="R502" s="15" t="s">
        <v>124</v>
      </c>
      <c r="S502" s="15" t="s">
        <v>53</v>
      </c>
      <c r="T502" s="16" t="s">
        <v>59</v>
      </c>
      <c r="U502" s="15"/>
      <c r="V502" s="15">
        <v>11.2</v>
      </c>
      <c r="W502" s="15" t="s">
        <v>84</v>
      </c>
      <c r="X502" s="17">
        <f>V502*Sheet1!$B$4*Sheet1!$B$3</f>
        <v>1.1488343999999999</v>
      </c>
      <c r="Y502" s="18">
        <v>1000</v>
      </c>
      <c r="Z502" s="18" t="s">
        <v>62</v>
      </c>
      <c r="AA502" s="19">
        <v>1993</v>
      </c>
      <c r="AB502" s="15">
        <v>1</v>
      </c>
      <c r="AC502" s="15" t="s">
        <v>63</v>
      </c>
      <c r="AD502" s="16" t="s">
        <v>3028</v>
      </c>
      <c r="AE502" s="16"/>
      <c r="AF502" s="16" t="str" cm="1">
        <f t="array" ref="AF502">_xlfn.IFS(ISTEXT(#REF!),#REF!,ISTEXT(#REF!),#REF!, TRUE, AG502)</f>
        <v>NORTHERN NATURAL GAS CO - WATERLOO COMPRESSOR</v>
      </c>
      <c r="AG502" s="16" t="s">
        <v>3029</v>
      </c>
      <c r="AH502" s="20">
        <v>7</v>
      </c>
      <c r="AI502" s="15" t="s">
        <v>86</v>
      </c>
      <c r="AJ502" s="18" t="s">
        <v>2553</v>
      </c>
      <c r="AK502" s="16" t="s">
        <v>3030</v>
      </c>
      <c r="AL502" s="15" t="s">
        <v>3031</v>
      </c>
      <c r="AM502" s="20" t="s">
        <v>3032</v>
      </c>
      <c r="AN502" s="18">
        <v>-92.327033549500001</v>
      </c>
      <c r="AO502" s="18">
        <v>42.392957173900001</v>
      </c>
      <c r="AP502" s="21" t="s">
        <v>173</v>
      </c>
    </row>
    <row r="503" spans="1:42" x14ac:dyDescent="0.25">
      <c r="A503" s="15">
        <v>268</v>
      </c>
      <c r="B503" s="15">
        <v>502</v>
      </c>
      <c r="C503" s="23" t="s">
        <v>3025</v>
      </c>
      <c r="D503" s="15" t="s">
        <v>3034</v>
      </c>
      <c r="E503" s="187"/>
      <c r="F503" s="180"/>
      <c r="G503" s="16" t="s">
        <v>589</v>
      </c>
      <c r="H503" s="15" t="s">
        <v>3035</v>
      </c>
      <c r="I503" s="16" t="s">
        <v>1841</v>
      </c>
      <c r="J503" s="16" t="s">
        <v>53</v>
      </c>
      <c r="K503" s="16" t="s">
        <v>107</v>
      </c>
      <c r="L503" s="15">
        <v>20200201</v>
      </c>
      <c r="M503" s="16" t="s">
        <v>108</v>
      </c>
      <c r="N503" s="15" t="s">
        <v>109</v>
      </c>
      <c r="O503" s="15" t="s">
        <v>53</v>
      </c>
      <c r="P503" s="15" t="s">
        <v>57</v>
      </c>
      <c r="Q503" s="15" t="s">
        <v>1818</v>
      </c>
      <c r="R503" s="15" t="s">
        <v>124</v>
      </c>
      <c r="S503" s="15" t="s">
        <v>53</v>
      </c>
      <c r="T503" s="16" t="s">
        <v>59</v>
      </c>
      <c r="U503" s="15"/>
      <c r="V503" s="15">
        <v>11.2</v>
      </c>
      <c r="W503" s="15" t="s">
        <v>84</v>
      </c>
      <c r="X503" s="17">
        <f>V503*Sheet1!$B$4*Sheet1!$B$3</f>
        <v>1.1488343999999999</v>
      </c>
      <c r="Y503" s="18">
        <v>1000</v>
      </c>
      <c r="Z503" s="18" t="s">
        <v>62</v>
      </c>
      <c r="AA503" s="19">
        <v>1993</v>
      </c>
      <c r="AB503" s="15">
        <v>1</v>
      </c>
      <c r="AC503" s="15" t="s">
        <v>63</v>
      </c>
      <c r="AD503" s="16" t="s">
        <v>3036</v>
      </c>
      <c r="AE503" s="16"/>
      <c r="AF503" s="16" t="str" cm="1">
        <f t="array" ref="AF503">_xlfn.IFS(ISTEXT(#REF!),#REF!,ISTEXT(#REF!),#REF!, TRUE, AG503)</f>
        <v>NORTHERN NATURAL GAS CO - WATERLOO COMPRESSOR</v>
      </c>
      <c r="AG503" s="16" t="s">
        <v>3029</v>
      </c>
      <c r="AH503" s="20">
        <v>7</v>
      </c>
      <c r="AI503" s="15" t="s">
        <v>86</v>
      </c>
      <c r="AJ503" s="18" t="s">
        <v>2553</v>
      </c>
      <c r="AK503" s="16" t="s">
        <v>3030</v>
      </c>
      <c r="AL503" s="15" t="s">
        <v>3031</v>
      </c>
      <c r="AM503" s="20" t="s">
        <v>3032</v>
      </c>
      <c r="AN503" s="18">
        <v>-92.327044278299994</v>
      </c>
      <c r="AO503" s="18">
        <v>42.393131494000002</v>
      </c>
      <c r="AP503" s="21" t="s">
        <v>173</v>
      </c>
    </row>
    <row r="504" spans="1:42" x14ac:dyDescent="0.25">
      <c r="A504" s="15">
        <v>269</v>
      </c>
      <c r="B504" s="15">
        <v>503</v>
      </c>
      <c r="C504" s="23" t="s">
        <v>3037</v>
      </c>
      <c r="D504" s="15" t="s">
        <v>3038</v>
      </c>
      <c r="E504" s="187">
        <v>50216</v>
      </c>
      <c r="F504" s="180"/>
      <c r="G504" s="16" t="s">
        <v>3039</v>
      </c>
      <c r="H504" s="15" t="s">
        <v>3040</v>
      </c>
      <c r="I504" s="16" t="s">
        <v>59</v>
      </c>
      <c r="J504" s="16" t="s">
        <v>53</v>
      </c>
      <c r="K504" s="36" t="s">
        <v>227</v>
      </c>
      <c r="L504" s="15">
        <v>20200714</v>
      </c>
      <c r="M504" s="16" t="s">
        <v>3041</v>
      </c>
      <c r="N504" s="15" t="s">
        <v>809</v>
      </c>
      <c r="O504" s="15" t="s">
        <v>53</v>
      </c>
      <c r="P504" s="15" t="s">
        <v>110</v>
      </c>
      <c r="Q504" s="15" t="s">
        <v>725</v>
      </c>
      <c r="R504" s="15" t="s">
        <v>59</v>
      </c>
      <c r="S504" s="15"/>
      <c r="T504" s="16" t="s">
        <v>826</v>
      </c>
      <c r="U504" s="15" t="s">
        <v>53</v>
      </c>
      <c r="V504" s="15">
        <v>82.72</v>
      </c>
      <c r="W504" s="15" t="s">
        <v>185</v>
      </c>
      <c r="X504" s="17">
        <f>V504</f>
        <v>82.72</v>
      </c>
      <c r="Y504" s="18"/>
      <c r="Z504" s="18"/>
      <c r="AA504" s="19"/>
      <c r="AB504" s="15">
        <v>1</v>
      </c>
      <c r="AC504" s="15" t="s">
        <v>112</v>
      </c>
      <c r="AD504" s="16" t="s">
        <v>59</v>
      </c>
      <c r="AE504" s="16"/>
      <c r="AF504" s="16" t="str" cm="1">
        <f t="array" ref="AF504">_xlfn.IFS(ISTEXT(#REF!),#REF!,ISTEXT(#REF!),#REF!, TRUE, AG504)</f>
        <v>TESORO REFINING &amp; MARKETING CO, LLC</v>
      </c>
      <c r="AG504" s="16" t="s">
        <v>3042</v>
      </c>
      <c r="AH504" s="20">
        <v>9</v>
      </c>
      <c r="AI504" s="15" t="s">
        <v>67</v>
      </c>
      <c r="AJ504" s="18" t="s">
        <v>792</v>
      </c>
      <c r="AK504" s="16" t="s">
        <v>3043</v>
      </c>
      <c r="AL504" s="15" t="s">
        <v>3044</v>
      </c>
      <c r="AM504" s="20" t="s">
        <v>3045</v>
      </c>
      <c r="AN504" s="18">
        <v>-118.23227187800001</v>
      </c>
      <c r="AO504" s="18">
        <v>33.822317759100002</v>
      </c>
      <c r="AP504" s="21" t="s">
        <v>818</v>
      </c>
    </row>
    <row r="505" spans="1:42" x14ac:dyDescent="0.25">
      <c r="A505" s="15">
        <v>269</v>
      </c>
      <c r="B505" s="15">
        <v>504</v>
      </c>
      <c r="C505" s="23" t="s">
        <v>3037</v>
      </c>
      <c r="D505" s="15" t="s">
        <v>3046</v>
      </c>
      <c r="E505" s="187">
        <v>50216</v>
      </c>
      <c r="F505" s="180"/>
      <c r="G505" s="16" t="s">
        <v>3047</v>
      </c>
      <c r="H505" s="15" t="s">
        <v>3048</v>
      </c>
      <c r="I505" s="16" t="s">
        <v>59</v>
      </c>
      <c r="J505" s="16" t="s">
        <v>53</v>
      </c>
      <c r="K505" s="36" t="s">
        <v>227</v>
      </c>
      <c r="L505" s="15">
        <v>20200714</v>
      </c>
      <c r="M505" s="16" t="s">
        <v>3041</v>
      </c>
      <c r="N505" s="15" t="s">
        <v>809</v>
      </c>
      <c r="O505" s="15" t="s">
        <v>53</v>
      </c>
      <c r="P505" s="15" t="s">
        <v>110</v>
      </c>
      <c r="Q505" s="15" t="s">
        <v>725</v>
      </c>
      <c r="R505" s="15" t="s">
        <v>59</v>
      </c>
      <c r="S505" s="15"/>
      <c r="T505" s="16" t="s">
        <v>826</v>
      </c>
      <c r="U505" s="15" t="s">
        <v>53</v>
      </c>
      <c r="V505" s="15">
        <v>82.72</v>
      </c>
      <c r="W505" s="15" t="s">
        <v>185</v>
      </c>
      <c r="X505" s="17">
        <f>V505</f>
        <v>82.72</v>
      </c>
      <c r="Y505" s="18"/>
      <c r="Z505" s="18"/>
      <c r="AA505" s="19"/>
      <c r="AB505" s="15">
        <v>1</v>
      </c>
      <c r="AC505" s="15" t="s">
        <v>112</v>
      </c>
      <c r="AD505" s="16" t="s">
        <v>59</v>
      </c>
      <c r="AE505" s="16"/>
      <c r="AF505" s="16" t="str" cm="1">
        <f t="array" ref="AF505">_xlfn.IFS(ISTEXT(#REF!),#REF!,ISTEXT(#REF!),#REF!, TRUE, AG505)</f>
        <v>TESORO REFINING &amp; MARKETING CO, LLC</v>
      </c>
      <c r="AG505" s="16" t="s">
        <v>3042</v>
      </c>
      <c r="AH505" s="20">
        <v>9</v>
      </c>
      <c r="AI505" s="15" t="s">
        <v>67</v>
      </c>
      <c r="AJ505" s="18" t="s">
        <v>792</v>
      </c>
      <c r="AK505" s="16" t="s">
        <v>3043</v>
      </c>
      <c r="AL505" s="15" t="s">
        <v>3044</v>
      </c>
      <c r="AM505" s="20" t="s">
        <v>3045</v>
      </c>
      <c r="AN505" s="18">
        <v>-118.232320157</v>
      </c>
      <c r="AO505" s="18">
        <v>33.822317759100002</v>
      </c>
      <c r="AP505" s="21" t="s">
        <v>818</v>
      </c>
    </row>
    <row r="506" spans="1:42" x14ac:dyDescent="0.25">
      <c r="A506" s="15">
        <v>269</v>
      </c>
      <c r="B506" s="15">
        <v>505</v>
      </c>
      <c r="C506" s="23" t="s">
        <v>3037</v>
      </c>
      <c r="D506" s="15" t="s">
        <v>3049</v>
      </c>
      <c r="E506" s="187">
        <v>50216</v>
      </c>
      <c r="F506" s="180"/>
      <c r="G506" s="16" t="s">
        <v>3050</v>
      </c>
      <c r="H506" s="15" t="s">
        <v>3051</v>
      </c>
      <c r="I506" s="16" t="s">
        <v>59</v>
      </c>
      <c r="J506" s="16" t="s">
        <v>53</v>
      </c>
      <c r="K506" s="36" t="s">
        <v>227</v>
      </c>
      <c r="L506" s="15">
        <v>20200714</v>
      </c>
      <c r="M506" s="16" t="s">
        <v>3041</v>
      </c>
      <c r="N506" s="15" t="s">
        <v>809</v>
      </c>
      <c r="O506" s="15" t="s">
        <v>53</v>
      </c>
      <c r="P506" s="15" t="s">
        <v>110</v>
      </c>
      <c r="Q506" s="15" t="s">
        <v>725</v>
      </c>
      <c r="R506" s="15" t="s">
        <v>59</v>
      </c>
      <c r="S506" s="15"/>
      <c r="T506" s="16" t="s">
        <v>826</v>
      </c>
      <c r="U506" s="15" t="s">
        <v>53</v>
      </c>
      <c r="V506" s="15">
        <v>82.72</v>
      </c>
      <c r="W506" s="15" t="s">
        <v>185</v>
      </c>
      <c r="X506" s="17">
        <f>V506</f>
        <v>82.72</v>
      </c>
      <c r="Y506" s="18"/>
      <c r="Z506" s="18"/>
      <c r="AA506" s="19"/>
      <c r="AB506" s="15">
        <v>1</v>
      </c>
      <c r="AC506" s="15" t="s">
        <v>112</v>
      </c>
      <c r="AD506" s="16" t="s">
        <v>59</v>
      </c>
      <c r="AE506" s="16"/>
      <c r="AF506" s="16" t="str" cm="1">
        <f t="array" ref="AF506">_xlfn.IFS(ISTEXT(#REF!),#REF!,ISTEXT(#REF!),#REF!, TRUE, AG506)</f>
        <v>TESORO REFINING &amp; MARKETING CO, LLC</v>
      </c>
      <c r="AG506" s="16" t="s">
        <v>3042</v>
      </c>
      <c r="AH506" s="20">
        <v>9</v>
      </c>
      <c r="AI506" s="15" t="s">
        <v>67</v>
      </c>
      <c r="AJ506" s="18" t="s">
        <v>792</v>
      </c>
      <c r="AK506" s="16" t="s">
        <v>3043</v>
      </c>
      <c r="AL506" s="15" t="s">
        <v>3044</v>
      </c>
      <c r="AM506" s="20" t="s">
        <v>3045</v>
      </c>
      <c r="AN506" s="18">
        <v>-118.232218233</v>
      </c>
      <c r="AO506" s="18">
        <v>33.822317759100002</v>
      </c>
      <c r="AP506" s="21" t="s">
        <v>818</v>
      </c>
    </row>
    <row r="507" spans="1:42" x14ac:dyDescent="0.25">
      <c r="A507" s="15">
        <v>269</v>
      </c>
      <c r="B507" s="15">
        <v>506</v>
      </c>
      <c r="C507" s="23" t="s">
        <v>3037</v>
      </c>
      <c r="D507" s="15" t="s">
        <v>3052</v>
      </c>
      <c r="E507" s="187">
        <v>50216</v>
      </c>
      <c r="F507" s="180"/>
      <c r="G507" s="16" t="s">
        <v>3053</v>
      </c>
      <c r="H507" s="15" t="s">
        <v>3054</v>
      </c>
      <c r="I507" s="16" t="s">
        <v>59</v>
      </c>
      <c r="J507" s="16" t="s">
        <v>53</v>
      </c>
      <c r="K507" s="36" t="s">
        <v>227</v>
      </c>
      <c r="L507" s="15">
        <v>20200714</v>
      </c>
      <c r="M507" s="16" t="s">
        <v>3041</v>
      </c>
      <c r="N507" s="15" t="s">
        <v>809</v>
      </c>
      <c r="O507" s="15" t="s">
        <v>53</v>
      </c>
      <c r="P507" s="15" t="s">
        <v>110</v>
      </c>
      <c r="Q507" s="15" t="s">
        <v>725</v>
      </c>
      <c r="R507" s="15" t="s">
        <v>59</v>
      </c>
      <c r="S507" s="15"/>
      <c r="T507" s="16" t="s">
        <v>826</v>
      </c>
      <c r="U507" s="15" t="s">
        <v>53</v>
      </c>
      <c r="V507" s="15">
        <v>82.72</v>
      </c>
      <c r="W507" s="15" t="s">
        <v>185</v>
      </c>
      <c r="X507" s="17">
        <f>V507</f>
        <v>82.72</v>
      </c>
      <c r="Y507" s="18"/>
      <c r="Z507" s="18"/>
      <c r="AA507" s="19"/>
      <c r="AB507" s="15">
        <v>1</v>
      </c>
      <c r="AC507" s="15" t="s">
        <v>112</v>
      </c>
      <c r="AD507" s="16" t="s">
        <v>59</v>
      </c>
      <c r="AE507" s="16"/>
      <c r="AF507" s="16" t="str" cm="1">
        <f t="array" ref="AF507">_xlfn.IFS(ISTEXT(#REF!),#REF!,ISTEXT(#REF!),#REF!, TRUE, AG507)</f>
        <v>TESORO REFINING &amp; MARKETING CO, LLC</v>
      </c>
      <c r="AG507" s="16" t="s">
        <v>3042</v>
      </c>
      <c r="AH507" s="20">
        <v>9</v>
      </c>
      <c r="AI507" s="15" t="s">
        <v>67</v>
      </c>
      <c r="AJ507" s="18" t="s">
        <v>792</v>
      </c>
      <c r="AK507" s="16" t="s">
        <v>3043</v>
      </c>
      <c r="AL507" s="15" t="s">
        <v>3044</v>
      </c>
      <c r="AM507" s="20" t="s">
        <v>3045</v>
      </c>
      <c r="AN507" s="18">
        <v>-118.232379166</v>
      </c>
      <c r="AO507" s="18">
        <v>33.8223133025</v>
      </c>
      <c r="AP507" s="21" t="s">
        <v>818</v>
      </c>
    </row>
    <row r="508" spans="1:42" x14ac:dyDescent="0.25">
      <c r="A508" s="15">
        <v>270</v>
      </c>
      <c r="B508" s="15">
        <v>507</v>
      </c>
      <c r="C508" s="23" t="s">
        <v>3055</v>
      </c>
      <c r="D508" s="15" t="s">
        <v>3056</v>
      </c>
      <c r="E508" s="187">
        <v>2049</v>
      </c>
      <c r="F508" s="180" t="s">
        <v>3057</v>
      </c>
      <c r="G508" s="16" t="s">
        <v>3058</v>
      </c>
      <c r="H508" s="15" t="s">
        <v>3059</v>
      </c>
      <c r="I508" s="16" t="s">
        <v>3060</v>
      </c>
      <c r="J508" s="16" t="s">
        <v>53</v>
      </c>
      <c r="K508" s="122" t="s">
        <v>81</v>
      </c>
      <c r="L508" s="15">
        <v>20100201</v>
      </c>
      <c r="M508" s="16" t="s">
        <v>215</v>
      </c>
      <c r="N508" s="15" t="s">
        <v>109</v>
      </c>
      <c r="O508" s="15" t="s">
        <v>53</v>
      </c>
      <c r="P508" s="15" t="s">
        <v>473</v>
      </c>
      <c r="Q508" s="15" t="s">
        <v>3061</v>
      </c>
      <c r="R508" s="15" t="s">
        <v>124</v>
      </c>
      <c r="S508" s="15"/>
      <c r="T508" s="16" t="s">
        <v>59</v>
      </c>
      <c r="U508" s="15"/>
      <c r="V508" s="15">
        <v>632.70000000000005</v>
      </c>
      <c r="W508" s="15" t="s">
        <v>84</v>
      </c>
      <c r="X508" s="17">
        <f>V508*Sheet1!$B$4*Sheet1!$B$3</f>
        <v>64.89888615000001</v>
      </c>
      <c r="Y508" s="18">
        <v>633</v>
      </c>
      <c r="Z508" s="18" t="s">
        <v>131</v>
      </c>
      <c r="AA508" s="19"/>
      <c r="AB508" s="15">
        <v>1</v>
      </c>
      <c r="AC508" s="15" t="s">
        <v>63</v>
      </c>
      <c r="AD508" s="16" t="s">
        <v>153</v>
      </c>
      <c r="AE508" s="16"/>
      <c r="AF508" s="16" t="str" cm="1">
        <f t="array" ref="AF508">_xlfn.IFS(ISTEXT(#REF!),#REF!,ISTEXT(#REF!),#REF!, TRUE, AG508)</f>
        <v>Mississippi Power Company, Plant Jack Watson</v>
      </c>
      <c r="AG508" s="16" t="s">
        <v>3062</v>
      </c>
      <c r="AH508" s="20">
        <v>4</v>
      </c>
      <c r="AI508" s="15" t="s">
        <v>373</v>
      </c>
      <c r="AJ508" s="18" t="s">
        <v>780</v>
      </c>
      <c r="AK508" s="16" t="s">
        <v>3063</v>
      </c>
      <c r="AL508" s="15" t="s">
        <v>3064</v>
      </c>
      <c r="AM508" s="20" t="s">
        <v>3065</v>
      </c>
      <c r="AN508" s="18">
        <v>-89.028805348700004</v>
      </c>
      <c r="AO508" s="18">
        <v>30.439105553600001</v>
      </c>
      <c r="AP508" s="21" t="s">
        <v>119</v>
      </c>
    </row>
    <row r="509" spans="1:42" x14ac:dyDescent="0.25">
      <c r="A509" s="15">
        <v>271</v>
      </c>
      <c r="B509" s="15">
        <v>508</v>
      </c>
      <c r="C509" s="23" t="s">
        <v>3066</v>
      </c>
      <c r="D509" s="15" t="s">
        <v>3067</v>
      </c>
      <c r="E509" s="187"/>
      <c r="F509" s="180"/>
      <c r="G509" s="16" t="s">
        <v>3068</v>
      </c>
      <c r="H509" s="15" t="s">
        <v>3069</v>
      </c>
      <c r="I509" s="16" t="s">
        <v>3070</v>
      </c>
      <c r="J509" s="16" t="s">
        <v>53</v>
      </c>
      <c r="K509" s="122" t="s">
        <v>107</v>
      </c>
      <c r="L509" s="15">
        <v>20200201</v>
      </c>
      <c r="M509" s="16" t="s">
        <v>108</v>
      </c>
      <c r="N509" s="15" t="s">
        <v>109</v>
      </c>
      <c r="O509" s="15" t="s">
        <v>53</v>
      </c>
      <c r="P509" s="15" t="s">
        <v>59</v>
      </c>
      <c r="Q509" s="15" t="s">
        <v>59</v>
      </c>
      <c r="R509" s="15" t="s">
        <v>59</v>
      </c>
      <c r="S509" s="15"/>
      <c r="T509" s="16" t="s">
        <v>59</v>
      </c>
      <c r="U509" s="15"/>
      <c r="V509" s="15"/>
      <c r="W509" s="15" t="s">
        <v>59</v>
      </c>
      <c r="X509" s="17">
        <f>Y509</f>
        <v>2.86</v>
      </c>
      <c r="Y509" s="18">
        <v>2.86</v>
      </c>
      <c r="Z509" s="18" t="s">
        <v>185</v>
      </c>
      <c r="AA509" s="19"/>
      <c r="AB509" s="15">
        <v>1</v>
      </c>
      <c r="AC509" s="15" t="s">
        <v>63</v>
      </c>
      <c r="AD509" s="16" t="s">
        <v>153</v>
      </c>
      <c r="AE509" s="16"/>
      <c r="AF509" s="16" t="str" cm="1">
        <f t="array" ref="AF509">_xlfn.IFS(ISTEXT(#REF!),#REF!,ISTEXT(#REF!),#REF!, TRUE, AG509)</f>
        <v>Weaver Compressor Station (0370000228)</v>
      </c>
      <c r="AG509" s="16" t="s">
        <v>3071</v>
      </c>
      <c r="AH509" s="20">
        <v>5</v>
      </c>
      <c r="AI509" s="15" t="s">
        <v>627</v>
      </c>
      <c r="AJ509" s="18" t="s">
        <v>3072</v>
      </c>
      <c r="AK509" s="16" t="s">
        <v>3073</v>
      </c>
      <c r="AL509" s="15" t="s">
        <v>3074</v>
      </c>
      <c r="AM509" s="20" t="s">
        <v>3075</v>
      </c>
      <c r="AN509" s="18">
        <v>-82.402174161100007</v>
      </c>
      <c r="AO509" s="18">
        <v>40.659676484000002</v>
      </c>
      <c r="AP509" s="21" t="s">
        <v>119</v>
      </c>
    </row>
    <row r="510" spans="1:42" x14ac:dyDescent="0.25">
      <c r="A510" s="15">
        <v>272</v>
      </c>
      <c r="B510" s="15">
        <v>509</v>
      </c>
      <c r="C510" s="23" t="s">
        <v>3076</v>
      </c>
      <c r="D510" s="15" t="s">
        <v>3077</v>
      </c>
      <c r="E510" s="187">
        <v>56407</v>
      </c>
      <c r="F510" s="190" t="s">
        <v>3078</v>
      </c>
      <c r="G510" s="16" t="s">
        <v>3079</v>
      </c>
      <c r="H510" s="15" t="s">
        <v>3080</v>
      </c>
      <c r="I510" s="16" t="s">
        <v>3081</v>
      </c>
      <c r="J510" s="16" t="s">
        <v>53</v>
      </c>
      <c r="K510" s="122" t="s">
        <v>81</v>
      </c>
      <c r="L510" s="15" t="s">
        <v>180</v>
      </c>
      <c r="M510" s="16" t="s">
        <v>181</v>
      </c>
      <c r="N510" s="15" t="s">
        <v>182</v>
      </c>
      <c r="O510" s="15" t="s">
        <v>100</v>
      </c>
      <c r="P510" s="15" t="s">
        <v>3082</v>
      </c>
      <c r="Q510" s="15" t="s">
        <v>3083</v>
      </c>
      <c r="R510" s="15" t="s">
        <v>205</v>
      </c>
      <c r="S510" s="26" t="s">
        <v>100</v>
      </c>
      <c r="T510" s="16" t="s">
        <v>2015</v>
      </c>
      <c r="U510" s="15" t="s">
        <v>53</v>
      </c>
      <c r="V510" s="15">
        <v>250</v>
      </c>
      <c r="W510" s="15" t="s">
        <v>185</v>
      </c>
      <c r="X510" s="17">
        <v>298</v>
      </c>
      <c r="Y510" s="18">
        <v>2330</v>
      </c>
      <c r="Z510" s="18" t="s">
        <v>131</v>
      </c>
      <c r="AA510" s="24">
        <v>39814</v>
      </c>
      <c r="AB510" s="15">
        <v>1</v>
      </c>
      <c r="AC510" s="15" t="s">
        <v>101</v>
      </c>
      <c r="AD510" s="16" t="s">
        <v>3084</v>
      </c>
      <c r="AE510" s="16"/>
      <c r="AF510" s="16" t="str" cm="1">
        <f t="array" ref="AF510">_xlfn.IFS(ISTEXT(#REF!),#REF!,ISTEXT(#REF!),#REF!, TRUE, AG510)</f>
        <v>FLORIDA POWER AND LIGHT COMPANY</v>
      </c>
      <c r="AG510" s="16" t="s">
        <v>934</v>
      </c>
      <c r="AH510" s="20">
        <v>4</v>
      </c>
      <c r="AI510" s="15" t="s">
        <v>188</v>
      </c>
      <c r="AJ510" s="18" t="s">
        <v>3085</v>
      </c>
      <c r="AK510" s="16" t="s">
        <v>3086</v>
      </c>
      <c r="AL510" s="15" t="s">
        <v>3087</v>
      </c>
      <c r="AM510" s="20" t="s">
        <v>3088</v>
      </c>
      <c r="AN510" s="18">
        <v>-80.374484334300007</v>
      </c>
      <c r="AO510" s="18">
        <v>26.699064992099999</v>
      </c>
      <c r="AP510" s="21" t="s">
        <v>321</v>
      </c>
    </row>
    <row r="511" spans="1:42" x14ac:dyDescent="0.25">
      <c r="A511" s="15">
        <v>272</v>
      </c>
      <c r="B511" s="15">
        <v>510</v>
      </c>
      <c r="C511" s="23" t="s">
        <v>3076</v>
      </c>
      <c r="D511" s="15" t="s">
        <v>3089</v>
      </c>
      <c r="E511" s="187">
        <v>56407</v>
      </c>
      <c r="F511" s="190" t="s">
        <v>3090</v>
      </c>
      <c r="G511" s="16" t="s">
        <v>3091</v>
      </c>
      <c r="H511" s="15" t="s">
        <v>3092</v>
      </c>
      <c r="I511" s="16" t="s">
        <v>3093</v>
      </c>
      <c r="J511" s="16" t="s">
        <v>53</v>
      </c>
      <c r="K511" s="122" t="s">
        <v>81</v>
      </c>
      <c r="L511" s="15" t="s">
        <v>180</v>
      </c>
      <c r="M511" s="16" t="s">
        <v>181</v>
      </c>
      <c r="N511" s="15" t="s">
        <v>182</v>
      </c>
      <c r="O511" s="15" t="s">
        <v>100</v>
      </c>
      <c r="P511" s="15" t="s">
        <v>3082</v>
      </c>
      <c r="Q511" s="15" t="s">
        <v>3083</v>
      </c>
      <c r="R511" s="15" t="s">
        <v>205</v>
      </c>
      <c r="S511" s="26" t="s">
        <v>100</v>
      </c>
      <c r="T511" s="16" t="s">
        <v>2015</v>
      </c>
      <c r="U511" s="15" t="s">
        <v>53</v>
      </c>
      <c r="V511" s="15">
        <v>250</v>
      </c>
      <c r="W511" s="15" t="s">
        <v>185</v>
      </c>
      <c r="X511" s="17">
        <v>298</v>
      </c>
      <c r="Y511" s="18">
        <v>2230</v>
      </c>
      <c r="Z511" s="18" t="s">
        <v>131</v>
      </c>
      <c r="AA511" s="24">
        <v>39814</v>
      </c>
      <c r="AB511" s="15">
        <v>1</v>
      </c>
      <c r="AC511" s="15" t="s">
        <v>101</v>
      </c>
      <c r="AD511" s="16" t="s">
        <v>3084</v>
      </c>
      <c r="AE511" s="16"/>
      <c r="AF511" s="16" t="str" cm="1">
        <f t="array" ref="AF511">_xlfn.IFS(ISTEXT(#REF!),#REF!,ISTEXT(#REF!),#REF!, TRUE, AG511)</f>
        <v>FLORIDA POWER AND LIGHT COMPANY</v>
      </c>
      <c r="AG511" s="16" t="s">
        <v>934</v>
      </c>
      <c r="AH511" s="20">
        <v>4</v>
      </c>
      <c r="AI511" s="15" t="s">
        <v>188</v>
      </c>
      <c r="AJ511" s="18" t="s">
        <v>3085</v>
      </c>
      <c r="AK511" s="16" t="s">
        <v>3086</v>
      </c>
      <c r="AL511" s="15" t="s">
        <v>3087</v>
      </c>
      <c r="AM511" s="20" t="s">
        <v>3088</v>
      </c>
      <c r="AN511" s="18">
        <v>-80.374430690099999</v>
      </c>
      <c r="AO511" s="18">
        <v>26.698614500200001</v>
      </c>
      <c r="AP511" s="21" t="s">
        <v>321</v>
      </c>
    </row>
    <row r="512" spans="1:42" x14ac:dyDescent="0.25">
      <c r="A512" s="15">
        <v>272</v>
      </c>
      <c r="B512" s="15">
        <v>511</v>
      </c>
      <c r="C512" s="23" t="s">
        <v>3076</v>
      </c>
      <c r="D512" s="15" t="s">
        <v>3094</v>
      </c>
      <c r="E512" s="187">
        <v>56407</v>
      </c>
      <c r="F512" s="190" t="s">
        <v>3095</v>
      </c>
      <c r="G512" s="16" t="s">
        <v>3096</v>
      </c>
      <c r="H512" s="15" t="s">
        <v>3097</v>
      </c>
      <c r="I512" s="16" t="s">
        <v>3098</v>
      </c>
      <c r="J512" s="16" t="s">
        <v>53</v>
      </c>
      <c r="K512" s="122" t="s">
        <v>81</v>
      </c>
      <c r="L512" s="15" t="s">
        <v>180</v>
      </c>
      <c r="M512" s="16" t="s">
        <v>181</v>
      </c>
      <c r="N512" s="15" t="s">
        <v>182</v>
      </c>
      <c r="O512" s="15" t="s">
        <v>100</v>
      </c>
      <c r="P512" s="15" t="s">
        <v>3082</v>
      </c>
      <c r="Q512" s="15" t="s">
        <v>3083</v>
      </c>
      <c r="R512" s="15" t="s">
        <v>205</v>
      </c>
      <c r="S512" s="26" t="s">
        <v>100</v>
      </c>
      <c r="T512" s="16" t="s">
        <v>2015</v>
      </c>
      <c r="U512" s="15" t="s">
        <v>53</v>
      </c>
      <c r="V512" s="15">
        <v>250</v>
      </c>
      <c r="W512" s="15" t="s">
        <v>185</v>
      </c>
      <c r="X512" s="17">
        <v>298</v>
      </c>
      <c r="Y512" s="18">
        <v>2230</v>
      </c>
      <c r="Z512" s="18" t="s">
        <v>131</v>
      </c>
      <c r="AA512" s="24">
        <v>39814</v>
      </c>
      <c r="AB512" s="15">
        <v>1</v>
      </c>
      <c r="AC512" s="15" t="s">
        <v>101</v>
      </c>
      <c r="AD512" s="16" t="s">
        <v>3084</v>
      </c>
      <c r="AE512" s="16"/>
      <c r="AF512" s="16" t="str" cm="1">
        <f t="array" ref="AF512">_xlfn.IFS(ISTEXT(#REF!),#REF!,ISTEXT(#REF!),#REF!, TRUE, AG512)</f>
        <v>FLORIDA POWER AND LIGHT COMPANY</v>
      </c>
      <c r="AG512" s="16" t="s">
        <v>934</v>
      </c>
      <c r="AH512" s="20">
        <v>4</v>
      </c>
      <c r="AI512" s="15" t="s">
        <v>188</v>
      </c>
      <c r="AJ512" s="18" t="s">
        <v>3085</v>
      </c>
      <c r="AK512" s="16" t="s">
        <v>3086</v>
      </c>
      <c r="AL512" s="15" t="s">
        <v>3087</v>
      </c>
      <c r="AM512" s="20" t="s">
        <v>3088</v>
      </c>
      <c r="AN512" s="18">
        <v>-80.374387774699997</v>
      </c>
      <c r="AO512" s="18">
        <v>26.702678447299999</v>
      </c>
      <c r="AP512" s="21" t="s">
        <v>321</v>
      </c>
    </row>
    <row r="513" spans="1:42" x14ac:dyDescent="0.25">
      <c r="A513" s="15">
        <v>272</v>
      </c>
      <c r="B513" s="15">
        <v>512</v>
      </c>
      <c r="C513" s="23" t="s">
        <v>3076</v>
      </c>
      <c r="D513" s="15" t="s">
        <v>3099</v>
      </c>
      <c r="E513" s="187">
        <v>56407</v>
      </c>
      <c r="F513" s="190" t="s">
        <v>3100</v>
      </c>
      <c r="G513" s="16" t="s">
        <v>3101</v>
      </c>
      <c r="H513" s="15" t="s">
        <v>3102</v>
      </c>
      <c r="I513" s="16" t="s">
        <v>3103</v>
      </c>
      <c r="J513" s="16" t="s">
        <v>53</v>
      </c>
      <c r="K513" s="122" t="s">
        <v>81</v>
      </c>
      <c r="L513" s="15" t="s">
        <v>180</v>
      </c>
      <c r="M513" s="16" t="s">
        <v>181</v>
      </c>
      <c r="N513" s="15" t="s">
        <v>182</v>
      </c>
      <c r="O513" s="15" t="s">
        <v>100</v>
      </c>
      <c r="P513" s="15" t="s">
        <v>3082</v>
      </c>
      <c r="Q513" s="15" t="s">
        <v>3083</v>
      </c>
      <c r="R513" s="15" t="s">
        <v>205</v>
      </c>
      <c r="S513" s="26" t="s">
        <v>100</v>
      </c>
      <c r="T513" s="16" t="s">
        <v>2015</v>
      </c>
      <c r="U513" s="15" t="s">
        <v>53</v>
      </c>
      <c r="V513" s="15">
        <v>250</v>
      </c>
      <c r="W513" s="15" t="s">
        <v>185</v>
      </c>
      <c r="X513" s="17">
        <v>298</v>
      </c>
      <c r="Y513" s="18">
        <v>2330</v>
      </c>
      <c r="Z513" s="18" t="s">
        <v>131</v>
      </c>
      <c r="AA513" s="24">
        <v>39814</v>
      </c>
      <c r="AB513" s="15">
        <v>1</v>
      </c>
      <c r="AC513" s="15" t="s">
        <v>101</v>
      </c>
      <c r="AD513" s="16" t="s">
        <v>3084</v>
      </c>
      <c r="AE513" s="16"/>
      <c r="AF513" s="16" t="str" cm="1">
        <f t="array" ref="AF513">_xlfn.IFS(ISTEXT(#REF!),#REF!,ISTEXT(#REF!),#REF!, TRUE, AG513)</f>
        <v>FLORIDA POWER AND LIGHT COMPANY</v>
      </c>
      <c r="AG513" s="16" t="s">
        <v>934</v>
      </c>
      <c r="AH513" s="20">
        <v>4</v>
      </c>
      <c r="AI513" s="15" t="s">
        <v>188</v>
      </c>
      <c r="AJ513" s="18" t="s">
        <v>3085</v>
      </c>
      <c r="AK513" s="16" t="s">
        <v>3086</v>
      </c>
      <c r="AL513" s="15" t="s">
        <v>3087</v>
      </c>
      <c r="AM513" s="20" t="s">
        <v>3088</v>
      </c>
      <c r="AN513" s="18">
        <v>-80.374462876600006</v>
      </c>
      <c r="AO513" s="18">
        <v>26.6999276311</v>
      </c>
      <c r="AP513" s="21" t="s">
        <v>321</v>
      </c>
    </row>
    <row r="514" spans="1:42" x14ac:dyDescent="0.25">
      <c r="A514" s="15">
        <v>272</v>
      </c>
      <c r="B514" s="15">
        <v>513</v>
      </c>
      <c r="C514" s="23" t="s">
        <v>3076</v>
      </c>
      <c r="D514" s="15" t="s">
        <v>3104</v>
      </c>
      <c r="E514" s="187">
        <v>56407</v>
      </c>
      <c r="F514" s="190" t="s">
        <v>3105</v>
      </c>
      <c r="G514" s="16" t="s">
        <v>3106</v>
      </c>
      <c r="H514" s="15" t="s">
        <v>3107</v>
      </c>
      <c r="I514" s="16"/>
      <c r="J514" s="16" t="s">
        <v>53</v>
      </c>
      <c r="K514" s="122" t="s">
        <v>81</v>
      </c>
      <c r="L514" s="15" t="s">
        <v>180</v>
      </c>
      <c r="M514" s="16" t="s">
        <v>181</v>
      </c>
      <c r="N514" s="15" t="s">
        <v>182</v>
      </c>
      <c r="O514" s="15" t="s">
        <v>100</v>
      </c>
      <c r="P514" s="15" t="s">
        <v>3082</v>
      </c>
      <c r="Q514" s="15" t="s">
        <v>3083</v>
      </c>
      <c r="R514" s="15" t="s">
        <v>205</v>
      </c>
      <c r="S514" s="26" t="s">
        <v>100</v>
      </c>
      <c r="T514" s="16" t="s">
        <v>2015</v>
      </c>
      <c r="U514" s="15" t="s">
        <v>53</v>
      </c>
      <c r="V514" s="15">
        <v>250</v>
      </c>
      <c r="W514" s="15" t="s">
        <v>185</v>
      </c>
      <c r="X514" s="17">
        <v>298</v>
      </c>
      <c r="Y514" s="18">
        <v>2330</v>
      </c>
      <c r="Z514" s="18" t="s">
        <v>131</v>
      </c>
      <c r="AA514" s="24">
        <v>39814</v>
      </c>
      <c r="AB514" s="15">
        <v>1</v>
      </c>
      <c r="AC514" s="15" t="s">
        <v>101</v>
      </c>
      <c r="AD514" s="16" t="s">
        <v>3084</v>
      </c>
      <c r="AE514" s="16"/>
      <c r="AF514" s="16" t="str" cm="1">
        <f t="array" ref="AF514">_xlfn.IFS(ISTEXT(#REF!),#REF!,ISTEXT(#REF!),#REF!, TRUE, AG514)</f>
        <v>FLORIDA POWER AND LIGHT COMPANY</v>
      </c>
      <c r="AG514" s="16" t="s">
        <v>934</v>
      </c>
      <c r="AH514" s="20">
        <v>4</v>
      </c>
      <c r="AI514" s="15" t="s">
        <v>188</v>
      </c>
      <c r="AJ514" s="18" t="s">
        <v>3085</v>
      </c>
      <c r="AK514" s="16" t="s">
        <v>3086</v>
      </c>
      <c r="AL514" s="15" t="s">
        <v>3087</v>
      </c>
      <c r="AM514" s="20" t="s">
        <v>3088</v>
      </c>
      <c r="AN514" s="18">
        <v>-80.374409232399998</v>
      </c>
      <c r="AO514" s="18">
        <v>26.703560228000001</v>
      </c>
      <c r="AP514" s="21" t="s">
        <v>321</v>
      </c>
    </row>
    <row r="515" spans="1:42" x14ac:dyDescent="0.25">
      <c r="A515" s="15">
        <v>272</v>
      </c>
      <c r="B515" s="15">
        <v>514</v>
      </c>
      <c r="C515" s="23" t="s">
        <v>3076</v>
      </c>
      <c r="D515" s="15" t="s">
        <v>3108</v>
      </c>
      <c r="E515" s="187">
        <v>56407</v>
      </c>
      <c r="F515" s="190" t="s">
        <v>3109</v>
      </c>
      <c r="G515" s="16" t="s">
        <v>3110</v>
      </c>
      <c r="H515" s="15" t="s">
        <v>3111</v>
      </c>
      <c r="I515" s="16" t="s">
        <v>3112</v>
      </c>
      <c r="J515" s="16" t="s">
        <v>53</v>
      </c>
      <c r="K515" s="122" t="s">
        <v>81</v>
      </c>
      <c r="L515" s="15" t="s">
        <v>180</v>
      </c>
      <c r="M515" s="16" t="s">
        <v>181</v>
      </c>
      <c r="N515" s="15" t="s">
        <v>182</v>
      </c>
      <c r="O515" s="15" t="s">
        <v>100</v>
      </c>
      <c r="P515" s="15" t="s">
        <v>3082</v>
      </c>
      <c r="Q515" s="15" t="s">
        <v>3083</v>
      </c>
      <c r="R515" s="15" t="s">
        <v>205</v>
      </c>
      <c r="S515" s="26" t="s">
        <v>100</v>
      </c>
      <c r="T515" s="16" t="s">
        <v>2015</v>
      </c>
      <c r="U515" s="15" t="s">
        <v>53</v>
      </c>
      <c r="V515" s="15">
        <v>250</v>
      </c>
      <c r="W515" s="15" t="s">
        <v>185</v>
      </c>
      <c r="X515" s="17">
        <v>298</v>
      </c>
      <c r="Y515" s="18">
        <v>2330</v>
      </c>
      <c r="Z515" s="18" t="s">
        <v>131</v>
      </c>
      <c r="AA515" s="24">
        <v>39814</v>
      </c>
      <c r="AB515" s="15">
        <v>1</v>
      </c>
      <c r="AC515" s="15" t="s">
        <v>101</v>
      </c>
      <c r="AD515" s="16" t="s">
        <v>3084</v>
      </c>
      <c r="AE515" s="16"/>
      <c r="AF515" s="16" t="str" cm="1">
        <f t="array" ref="AF515">_xlfn.IFS(ISTEXT(#REF!),#REF!,ISTEXT(#REF!),#REF!, TRUE, AG515)</f>
        <v>FLORIDA POWER AND LIGHT COMPANY</v>
      </c>
      <c r="AG515" s="16" t="s">
        <v>934</v>
      </c>
      <c r="AH515" s="20">
        <v>4</v>
      </c>
      <c r="AI515" s="15" t="s">
        <v>188</v>
      </c>
      <c r="AJ515" s="18" t="s">
        <v>3085</v>
      </c>
      <c r="AK515" s="16" t="s">
        <v>3086</v>
      </c>
      <c r="AL515" s="15" t="s">
        <v>3087</v>
      </c>
      <c r="AM515" s="20" t="s">
        <v>3088</v>
      </c>
      <c r="AN515" s="18">
        <v>-80.374398503600005</v>
      </c>
      <c r="AO515" s="18">
        <v>26.702295062200001</v>
      </c>
      <c r="AP515" s="21" t="s">
        <v>321</v>
      </c>
    </row>
    <row r="516" spans="1:42" x14ac:dyDescent="0.25">
      <c r="A516" s="15">
        <v>272</v>
      </c>
      <c r="B516" s="15">
        <v>515</v>
      </c>
      <c r="C516" s="23" t="s">
        <v>3076</v>
      </c>
      <c r="D516" s="15" t="s">
        <v>3113</v>
      </c>
      <c r="E516" s="187">
        <v>56407</v>
      </c>
      <c r="F516" s="190" t="s">
        <v>3114</v>
      </c>
      <c r="G516" s="16" t="s">
        <v>3115</v>
      </c>
      <c r="H516" s="15" t="s">
        <v>3116</v>
      </c>
      <c r="I516" s="16" t="s">
        <v>3117</v>
      </c>
      <c r="J516" s="16" t="s">
        <v>53</v>
      </c>
      <c r="K516" s="122" t="s">
        <v>81</v>
      </c>
      <c r="L516" s="15" t="s">
        <v>180</v>
      </c>
      <c r="M516" s="16" t="s">
        <v>181</v>
      </c>
      <c r="N516" s="15" t="s">
        <v>182</v>
      </c>
      <c r="O516" s="15" t="s">
        <v>100</v>
      </c>
      <c r="P516" s="15" t="s">
        <v>3082</v>
      </c>
      <c r="Q516" s="15" t="s">
        <v>3083</v>
      </c>
      <c r="R516" s="15" t="s">
        <v>205</v>
      </c>
      <c r="S516" s="26" t="s">
        <v>100</v>
      </c>
      <c r="T516" s="16" t="s">
        <v>2015</v>
      </c>
      <c r="U516" s="15" t="s">
        <v>53</v>
      </c>
      <c r="V516" s="15">
        <v>250</v>
      </c>
      <c r="W516" s="15" t="s">
        <v>185</v>
      </c>
      <c r="X516" s="17">
        <v>298</v>
      </c>
      <c r="Y516" s="18">
        <v>2330</v>
      </c>
      <c r="Z516" s="18" t="s">
        <v>131</v>
      </c>
      <c r="AA516" s="24">
        <v>40544</v>
      </c>
      <c r="AB516" s="15">
        <v>1</v>
      </c>
      <c r="AC516" s="15" t="s">
        <v>101</v>
      </c>
      <c r="AD516" s="16" t="s">
        <v>3084</v>
      </c>
      <c r="AE516" s="16"/>
      <c r="AF516" s="16" t="str" cm="1">
        <f t="array" ref="AF516">_xlfn.IFS(ISTEXT(#REF!),#REF!,ISTEXT(#REF!),#REF!, TRUE, AG516)</f>
        <v>FLORIDA POWER AND LIGHT COMPANY</v>
      </c>
      <c r="AG516" s="16" t="s">
        <v>934</v>
      </c>
      <c r="AH516" s="20">
        <v>4</v>
      </c>
      <c r="AI516" s="15" t="s">
        <v>188</v>
      </c>
      <c r="AJ516" s="18" t="s">
        <v>3085</v>
      </c>
      <c r="AK516" s="16" t="s">
        <v>3086</v>
      </c>
      <c r="AL516" s="15" t="s">
        <v>3087</v>
      </c>
      <c r="AM516" s="20" t="s">
        <v>3088</v>
      </c>
      <c r="AN516" s="18">
        <v>-80.374631097299996</v>
      </c>
      <c r="AO516" s="18">
        <v>26.696696053899998</v>
      </c>
      <c r="AP516" s="21" t="s">
        <v>321</v>
      </c>
    </row>
    <row r="517" spans="1:42" x14ac:dyDescent="0.25">
      <c r="A517" s="15">
        <v>272</v>
      </c>
      <c r="B517" s="15">
        <v>516</v>
      </c>
      <c r="C517" s="23" t="s">
        <v>3076</v>
      </c>
      <c r="D517" s="15" t="s">
        <v>3118</v>
      </c>
      <c r="E517" s="187">
        <v>56407</v>
      </c>
      <c r="F517" s="190" t="s">
        <v>3119</v>
      </c>
      <c r="G517" s="16" t="s">
        <v>3120</v>
      </c>
      <c r="H517" s="15" t="s">
        <v>3121</v>
      </c>
      <c r="I517" s="16" t="s">
        <v>3122</v>
      </c>
      <c r="J517" s="16" t="s">
        <v>53</v>
      </c>
      <c r="K517" s="122" t="s">
        <v>81</v>
      </c>
      <c r="L517" s="15" t="s">
        <v>180</v>
      </c>
      <c r="M517" s="16" t="s">
        <v>181</v>
      </c>
      <c r="N517" s="15" t="s">
        <v>182</v>
      </c>
      <c r="O517" s="15" t="s">
        <v>100</v>
      </c>
      <c r="P517" s="15" t="s">
        <v>3082</v>
      </c>
      <c r="Q517" s="15" t="s">
        <v>3083</v>
      </c>
      <c r="R517" s="15" t="s">
        <v>205</v>
      </c>
      <c r="S517" s="26" t="s">
        <v>100</v>
      </c>
      <c r="T517" s="16" t="s">
        <v>2015</v>
      </c>
      <c r="U517" s="15" t="s">
        <v>53</v>
      </c>
      <c r="V517" s="15">
        <v>250</v>
      </c>
      <c r="W517" s="15" t="s">
        <v>185</v>
      </c>
      <c r="X517" s="17">
        <v>298</v>
      </c>
      <c r="Y517" s="18">
        <v>2330</v>
      </c>
      <c r="Z517" s="18" t="s">
        <v>131</v>
      </c>
      <c r="AA517" s="24">
        <v>40544</v>
      </c>
      <c r="AB517" s="15">
        <v>1</v>
      </c>
      <c r="AC517" s="15" t="s">
        <v>101</v>
      </c>
      <c r="AD517" s="16" t="s">
        <v>3084</v>
      </c>
      <c r="AE517" s="16"/>
      <c r="AF517" s="16" t="str" cm="1">
        <f t="array" ref="AF517">_xlfn.IFS(ISTEXT(#REF!),#REF!,ISTEXT(#REF!),#REF!, TRUE, AG517)</f>
        <v>FLORIDA POWER AND LIGHT COMPANY</v>
      </c>
      <c r="AG517" s="16" t="s">
        <v>934</v>
      </c>
      <c r="AH517" s="20">
        <v>4</v>
      </c>
      <c r="AI517" s="15" t="s">
        <v>188</v>
      </c>
      <c r="AJ517" s="18" t="s">
        <v>3085</v>
      </c>
      <c r="AK517" s="16" t="s">
        <v>3086</v>
      </c>
      <c r="AL517" s="15" t="s">
        <v>3087</v>
      </c>
      <c r="AM517" s="20" t="s">
        <v>3088</v>
      </c>
      <c r="AN517" s="18">
        <v>-80.374652554899995</v>
      </c>
      <c r="AO517" s="18">
        <v>26.695833390400001</v>
      </c>
      <c r="AP517" s="21" t="s">
        <v>321</v>
      </c>
    </row>
    <row r="518" spans="1:42" x14ac:dyDescent="0.25">
      <c r="A518" s="15">
        <v>272</v>
      </c>
      <c r="B518" s="15">
        <v>517</v>
      </c>
      <c r="C518" s="23" t="s">
        <v>3076</v>
      </c>
      <c r="D518" s="15" t="s">
        <v>3123</v>
      </c>
      <c r="E518" s="187">
        <v>56407</v>
      </c>
      <c r="F518" s="190" t="s">
        <v>3124</v>
      </c>
      <c r="G518" s="16" t="s">
        <v>3125</v>
      </c>
      <c r="H518" s="15" t="s">
        <v>3126</v>
      </c>
      <c r="I518" s="16" t="s">
        <v>3127</v>
      </c>
      <c r="J518" s="16" t="s">
        <v>53</v>
      </c>
      <c r="K518" s="122" t="s">
        <v>81</v>
      </c>
      <c r="L518" s="15" t="s">
        <v>180</v>
      </c>
      <c r="M518" s="16" t="s">
        <v>181</v>
      </c>
      <c r="N518" s="15" t="s">
        <v>182</v>
      </c>
      <c r="O518" s="15" t="s">
        <v>100</v>
      </c>
      <c r="P518" s="15" t="s">
        <v>3082</v>
      </c>
      <c r="Q518" s="15" t="s">
        <v>3083</v>
      </c>
      <c r="R518" s="15" t="s">
        <v>205</v>
      </c>
      <c r="S518" s="26" t="s">
        <v>100</v>
      </c>
      <c r="T518" s="16" t="s">
        <v>2015</v>
      </c>
      <c r="U518" s="15" t="s">
        <v>53</v>
      </c>
      <c r="V518" s="15">
        <v>250</v>
      </c>
      <c r="W518" s="15" t="s">
        <v>185</v>
      </c>
      <c r="X518" s="17">
        <v>298</v>
      </c>
      <c r="Y518" s="18">
        <v>2330</v>
      </c>
      <c r="Z518" s="18" t="s">
        <v>131</v>
      </c>
      <c r="AA518" s="24">
        <v>40544</v>
      </c>
      <c r="AB518" s="15">
        <v>1</v>
      </c>
      <c r="AC518" s="15" t="s">
        <v>101</v>
      </c>
      <c r="AD518" s="16" t="s">
        <v>3084</v>
      </c>
      <c r="AE518" s="16"/>
      <c r="AF518" s="16" t="str" cm="1">
        <f t="array" ref="AF518">_xlfn.IFS(ISTEXT(#REF!),#REF!,ISTEXT(#REF!),#REF!, TRUE, AG518)</f>
        <v>FLORIDA POWER AND LIGHT COMPANY</v>
      </c>
      <c r="AG518" s="16" t="s">
        <v>934</v>
      </c>
      <c r="AH518" s="20">
        <v>4</v>
      </c>
      <c r="AI518" s="15" t="s">
        <v>188</v>
      </c>
      <c r="AJ518" s="18" t="s">
        <v>3085</v>
      </c>
      <c r="AK518" s="16" t="s">
        <v>3086</v>
      </c>
      <c r="AL518" s="15" t="s">
        <v>3087</v>
      </c>
      <c r="AM518" s="20" t="s">
        <v>3088</v>
      </c>
      <c r="AN518" s="18">
        <v>-80.374674012599996</v>
      </c>
      <c r="AO518" s="18">
        <v>26.695421226699999</v>
      </c>
      <c r="AP518" s="21" t="s">
        <v>321</v>
      </c>
    </row>
    <row r="519" spans="1:42" x14ac:dyDescent="0.25">
      <c r="A519" s="15">
        <v>274</v>
      </c>
      <c r="B519" s="15">
        <v>518</v>
      </c>
      <c r="C519" s="23" t="s">
        <v>3128</v>
      </c>
      <c r="D519" s="15" t="s">
        <v>3129</v>
      </c>
      <c r="E519" s="187">
        <v>6776</v>
      </c>
      <c r="F519" s="190" t="s">
        <v>3130</v>
      </c>
      <c r="G519" s="16" t="s">
        <v>3131</v>
      </c>
      <c r="H519" s="15" t="s">
        <v>3132</v>
      </c>
      <c r="I519" s="16" t="s">
        <v>3133</v>
      </c>
      <c r="J519" s="16" t="s">
        <v>53</v>
      </c>
      <c r="K519" s="122" t="s">
        <v>81</v>
      </c>
      <c r="L519" s="15">
        <v>20100101</v>
      </c>
      <c r="M519" s="16" t="s">
        <v>82</v>
      </c>
      <c r="N519" s="15" t="s">
        <v>83</v>
      </c>
      <c r="O519" s="15" t="s">
        <v>53</v>
      </c>
      <c r="P519" s="15" t="s">
        <v>1094</v>
      </c>
      <c r="Q519" s="15" t="s">
        <v>3134</v>
      </c>
      <c r="R519" s="15" t="s">
        <v>124</v>
      </c>
      <c r="S519" s="15"/>
      <c r="T519" s="16" t="s">
        <v>3135</v>
      </c>
      <c r="U519" s="15" t="s">
        <v>53</v>
      </c>
      <c r="V519" s="15">
        <v>35</v>
      </c>
      <c r="W519" s="15" t="s">
        <v>185</v>
      </c>
      <c r="X519" s="17">
        <f>V519</f>
        <v>35</v>
      </c>
      <c r="Y519" s="18">
        <v>450</v>
      </c>
      <c r="Z519" s="18" t="s">
        <v>131</v>
      </c>
      <c r="AA519" s="24">
        <v>26299</v>
      </c>
      <c r="AB519" s="15">
        <v>1</v>
      </c>
      <c r="AC519" s="15" t="s">
        <v>63</v>
      </c>
      <c r="AD519" s="16" t="s">
        <v>3136</v>
      </c>
      <c r="AE519" s="16"/>
      <c r="AF519" s="16" t="str" cm="1">
        <f t="array" ref="AF519">_xlfn.IFS(ISTEXT(#REF!),#REF!,ISTEXT(#REF!),#REF!, TRUE, AG519)</f>
        <v>Vineland Municipal Electric Utility (VMEU)</v>
      </c>
      <c r="AG519" s="16" t="s">
        <v>3137</v>
      </c>
      <c r="AH519" s="20">
        <v>2</v>
      </c>
      <c r="AI519" s="15" t="s">
        <v>1975</v>
      </c>
      <c r="AJ519" s="18" t="s">
        <v>1184</v>
      </c>
      <c r="AK519" s="16" t="s">
        <v>3138</v>
      </c>
      <c r="AL519" s="15" t="s">
        <v>3139</v>
      </c>
      <c r="AM519" s="20" t="s">
        <v>3140</v>
      </c>
      <c r="AN519" s="18">
        <v>-75.0485480631</v>
      </c>
      <c r="AO519" s="18">
        <v>39.4911436724</v>
      </c>
      <c r="AP519" s="21" t="s">
        <v>92</v>
      </c>
    </row>
    <row r="520" spans="1:42" x14ac:dyDescent="0.25">
      <c r="A520" s="15">
        <v>275</v>
      </c>
      <c r="B520" s="15">
        <v>519</v>
      </c>
      <c r="C520" s="23" t="s">
        <v>3141</v>
      </c>
      <c r="D520" s="15" t="s">
        <v>3142</v>
      </c>
      <c r="E520" s="187"/>
      <c r="F520" s="180"/>
      <c r="G520" s="16" t="s">
        <v>3143</v>
      </c>
      <c r="H520" s="15" t="s">
        <v>3144</v>
      </c>
      <c r="I520" s="16" t="s">
        <v>3143</v>
      </c>
      <c r="J520" s="16" t="s">
        <v>53</v>
      </c>
      <c r="K520" s="122" t="s">
        <v>227</v>
      </c>
      <c r="L520" s="15">
        <v>20100201</v>
      </c>
      <c r="M520" s="16" t="s">
        <v>215</v>
      </c>
      <c r="N520" s="15" t="s">
        <v>109</v>
      </c>
      <c r="O520" s="15" t="s">
        <v>53</v>
      </c>
      <c r="P520" s="15" t="s">
        <v>59</v>
      </c>
      <c r="Q520" s="15" t="s">
        <v>59</v>
      </c>
      <c r="R520" s="15" t="s">
        <v>59</v>
      </c>
      <c r="S520" s="15"/>
      <c r="T520" s="16" t="s">
        <v>59</v>
      </c>
      <c r="U520" s="15"/>
      <c r="V520" s="15"/>
      <c r="W520" s="15" t="s">
        <v>59</v>
      </c>
      <c r="X520" s="17"/>
      <c r="Y520" s="18"/>
      <c r="Z520" s="18"/>
      <c r="AA520" s="19"/>
      <c r="AB520" s="19">
        <v>1</v>
      </c>
      <c r="AC520" s="15" t="s">
        <v>112</v>
      </c>
      <c r="AD520" s="16" t="s">
        <v>59</v>
      </c>
      <c r="AE520" s="16"/>
      <c r="AF520" s="16" t="str" cm="1">
        <f t="array" ref="AF520">_xlfn.IFS(ISTEXT(#REF!),#REF!,ISTEXT(#REF!),#REF!, TRUE, AG520)</f>
        <v>DEXZEL, INC.</v>
      </c>
      <c r="AG520" s="16" t="s">
        <v>3145</v>
      </c>
      <c r="AH520" s="20">
        <v>9</v>
      </c>
      <c r="AI520" s="15" t="s">
        <v>67</v>
      </c>
      <c r="AJ520" s="18" t="s">
        <v>219</v>
      </c>
      <c r="AK520" s="16" t="s">
        <v>3146</v>
      </c>
      <c r="AL520" s="15" t="s">
        <v>221</v>
      </c>
      <c r="AM520" s="20" t="s">
        <v>3147</v>
      </c>
      <c r="AN520" s="18">
        <v>-119.012965083</v>
      </c>
      <c r="AO520" s="18">
        <v>35.4408877499</v>
      </c>
      <c r="AP520" s="21" t="s">
        <v>119</v>
      </c>
    </row>
    <row r="521" spans="1:42" x14ac:dyDescent="0.25">
      <c r="A521" s="15">
        <v>276</v>
      </c>
      <c r="B521" s="15">
        <v>520</v>
      </c>
      <c r="C521" s="23" t="s">
        <v>3148</v>
      </c>
      <c r="D521" s="15" t="s">
        <v>3149</v>
      </c>
      <c r="E521" s="187"/>
      <c r="F521" s="180"/>
      <c r="G521" s="16" t="s">
        <v>3150</v>
      </c>
      <c r="H521" s="15" t="s">
        <v>3151</v>
      </c>
      <c r="I521" s="16" t="s">
        <v>3152</v>
      </c>
      <c r="J521" s="16" t="s">
        <v>53</v>
      </c>
      <c r="K521" s="122" t="s">
        <v>227</v>
      </c>
      <c r="L521" s="15">
        <v>20100201</v>
      </c>
      <c r="M521" s="16" t="s">
        <v>215</v>
      </c>
      <c r="N521" s="15" t="s">
        <v>109</v>
      </c>
      <c r="O521" s="15" t="s">
        <v>53</v>
      </c>
      <c r="P521" s="15" t="s">
        <v>110</v>
      </c>
      <c r="Q521" s="15" t="s">
        <v>370</v>
      </c>
      <c r="R521" s="15" t="s">
        <v>59</v>
      </c>
      <c r="S521" s="15"/>
      <c r="T521" s="16" t="s">
        <v>59</v>
      </c>
      <c r="U521" s="15"/>
      <c r="V521" s="15">
        <v>246</v>
      </c>
      <c r="W521" s="15" t="s">
        <v>84</v>
      </c>
      <c r="X521" s="17">
        <f>V521*Sheet1!$B$4*Sheet1!$B$3</f>
        <v>25.233326999999999</v>
      </c>
      <c r="Y521" s="18"/>
      <c r="Z521" s="18"/>
      <c r="AA521" s="19"/>
      <c r="AB521" s="15">
        <v>1</v>
      </c>
      <c r="AC521" s="15" t="s">
        <v>112</v>
      </c>
      <c r="AD521" s="16" t="s">
        <v>59</v>
      </c>
      <c r="AE521" s="16"/>
      <c r="AF521" s="16" t="str" cm="1">
        <f t="array" ref="AF521">_xlfn.IFS(ISTEXT(#REF!),#REF!,ISTEXT(#REF!),#REF!, TRUE, AG521)</f>
        <v>WHEELABRATOR NORWALK ENERGY CO INC</v>
      </c>
      <c r="AG521" s="16" t="s">
        <v>3153</v>
      </c>
      <c r="AH521" s="20">
        <v>9</v>
      </c>
      <c r="AI521" s="15" t="s">
        <v>67</v>
      </c>
      <c r="AJ521" s="18" t="s">
        <v>792</v>
      </c>
      <c r="AK521" s="16" t="s">
        <v>3154</v>
      </c>
      <c r="AL521" s="15" t="s">
        <v>3155</v>
      </c>
      <c r="AM521" s="20" t="s">
        <v>3156</v>
      </c>
      <c r="AN521" s="18">
        <v>-118.06778906</v>
      </c>
      <c r="AO521" s="18">
        <v>33.924979368499997</v>
      </c>
      <c r="AP521" s="21" t="s">
        <v>119</v>
      </c>
    </row>
    <row r="522" spans="1:42" x14ac:dyDescent="0.25">
      <c r="A522" s="15">
        <v>277</v>
      </c>
      <c r="B522" s="15">
        <v>521</v>
      </c>
      <c r="C522" s="23" t="s">
        <v>3157</v>
      </c>
      <c r="D522" s="15" t="s">
        <v>3158</v>
      </c>
      <c r="E522" s="187"/>
      <c r="F522" s="180"/>
      <c r="G522" s="16" t="s">
        <v>3159</v>
      </c>
      <c r="H522" s="15" t="s">
        <v>3160</v>
      </c>
      <c r="I522" s="16" t="s">
        <v>3161</v>
      </c>
      <c r="J522" s="16" t="s">
        <v>53</v>
      </c>
      <c r="K522" s="122" t="s">
        <v>151</v>
      </c>
      <c r="L522" s="15" t="s">
        <v>1921</v>
      </c>
      <c r="M522" s="16" t="s">
        <v>1922</v>
      </c>
      <c r="N522" s="15" t="s">
        <v>109</v>
      </c>
      <c r="O522" s="15" t="s">
        <v>53</v>
      </c>
      <c r="P522" s="15" t="s">
        <v>59</v>
      </c>
      <c r="Q522" s="15" t="s">
        <v>59</v>
      </c>
      <c r="R522" s="15" t="s">
        <v>59</v>
      </c>
      <c r="S522" s="15"/>
      <c r="T522" s="16" t="s">
        <v>59</v>
      </c>
      <c r="U522" s="15"/>
      <c r="V522" s="15"/>
      <c r="W522" s="15" t="s">
        <v>59</v>
      </c>
      <c r="X522" s="17">
        <f>Y522*Sheet1!$B$4*Sheet1!$B$3</f>
        <v>12.719237999999999</v>
      </c>
      <c r="Y522" s="18">
        <v>124</v>
      </c>
      <c r="Z522" s="18" t="s">
        <v>131</v>
      </c>
      <c r="AA522" s="19"/>
      <c r="AB522" s="19">
        <v>1</v>
      </c>
      <c r="AC522" s="15" t="s">
        <v>112</v>
      </c>
      <c r="AD522" s="16" t="s">
        <v>59</v>
      </c>
      <c r="AE522" s="16"/>
      <c r="AF522" s="16" t="str" cm="1">
        <f t="array" ref="AF522">_xlfn.IFS(ISTEXT(#REF!),#REF!,ISTEXT(#REF!),#REF!, TRUE, AG522)</f>
        <v>WILLIAMS FIELD - WILLOW CREEK GAS PLANT</v>
      </c>
      <c r="AG522" s="16" t="s">
        <v>3162</v>
      </c>
      <c r="AH522" s="20">
        <v>8</v>
      </c>
      <c r="AI522" s="15" t="s">
        <v>2096</v>
      </c>
      <c r="AJ522" s="18" t="s">
        <v>3163</v>
      </c>
      <c r="AK522" s="16" t="s">
        <v>3164</v>
      </c>
      <c r="AL522" s="15" t="s">
        <v>3165</v>
      </c>
      <c r="AM522" s="20" t="s">
        <v>3166</v>
      </c>
      <c r="AN522" s="18">
        <v>-108.24101084900001</v>
      </c>
      <c r="AO522" s="18">
        <v>39.834406200899998</v>
      </c>
      <c r="AP522" s="21" t="s">
        <v>119</v>
      </c>
    </row>
    <row r="523" spans="1:42" x14ac:dyDescent="0.25">
      <c r="A523" s="15">
        <v>277</v>
      </c>
      <c r="B523" s="15">
        <v>522</v>
      </c>
      <c r="C523" s="23" t="s">
        <v>3157</v>
      </c>
      <c r="D523" s="15" t="s">
        <v>3167</v>
      </c>
      <c r="E523" s="187"/>
      <c r="F523" s="180"/>
      <c r="G523" s="16" t="s">
        <v>3168</v>
      </c>
      <c r="H523" s="15" t="s">
        <v>3169</v>
      </c>
      <c r="I523" s="16" t="s">
        <v>3170</v>
      </c>
      <c r="J523" s="16" t="s">
        <v>53</v>
      </c>
      <c r="K523" s="122" t="s">
        <v>151</v>
      </c>
      <c r="L523" s="15" t="s">
        <v>1921</v>
      </c>
      <c r="M523" s="16" t="s">
        <v>1922</v>
      </c>
      <c r="N523" s="15" t="s">
        <v>109</v>
      </c>
      <c r="O523" s="15" t="s">
        <v>53</v>
      </c>
      <c r="P523" s="15" t="s">
        <v>59</v>
      </c>
      <c r="Q523" s="15" t="s">
        <v>59</v>
      </c>
      <c r="R523" s="15" t="s">
        <v>59</v>
      </c>
      <c r="S523" s="15"/>
      <c r="T523" s="16" t="s">
        <v>59</v>
      </c>
      <c r="U523" s="15"/>
      <c r="V523" s="15"/>
      <c r="W523" s="15" t="s">
        <v>59</v>
      </c>
      <c r="X523" s="17">
        <f>Y523*0.0007457</f>
        <v>12.154909999999999</v>
      </c>
      <c r="Y523" s="18">
        <v>16300</v>
      </c>
      <c r="Z523" s="18" t="s">
        <v>62</v>
      </c>
      <c r="AA523" s="19"/>
      <c r="AB523" s="19">
        <v>1</v>
      </c>
      <c r="AC523" s="15" t="s">
        <v>112</v>
      </c>
      <c r="AD523" s="16" t="s">
        <v>59</v>
      </c>
      <c r="AE523" s="16"/>
      <c r="AF523" s="16" t="str" cm="1">
        <f t="array" ref="AF523">_xlfn.IFS(ISTEXT(#REF!),#REF!,ISTEXT(#REF!),#REF!, TRUE, AG523)</f>
        <v>WILLIAMS FIELD - WILLOW CREEK GAS PLANT</v>
      </c>
      <c r="AG523" s="16" t="s">
        <v>3162</v>
      </c>
      <c r="AH523" s="20">
        <v>8</v>
      </c>
      <c r="AI523" s="15" t="s">
        <v>2096</v>
      </c>
      <c r="AJ523" s="18" t="s">
        <v>3163</v>
      </c>
      <c r="AK523" s="16" t="s">
        <v>3164</v>
      </c>
      <c r="AL523" s="15" t="s">
        <v>3165</v>
      </c>
      <c r="AM523" s="20" t="s">
        <v>3166</v>
      </c>
      <c r="AN523" s="18">
        <v>-108.24101084900001</v>
      </c>
      <c r="AO523" s="18">
        <v>39.834406200899998</v>
      </c>
      <c r="AP523" s="21" t="s">
        <v>119</v>
      </c>
    </row>
    <row r="524" spans="1:42" x14ac:dyDescent="0.25">
      <c r="A524" s="15">
        <v>277</v>
      </c>
      <c r="B524" s="15">
        <v>523</v>
      </c>
      <c r="C524" s="23" t="s">
        <v>3157</v>
      </c>
      <c r="D524" s="15" t="s">
        <v>3171</v>
      </c>
      <c r="E524" s="187"/>
      <c r="F524" s="180"/>
      <c r="G524" s="16" t="s">
        <v>3172</v>
      </c>
      <c r="H524" s="15" t="s">
        <v>3173</v>
      </c>
      <c r="I524" s="16" t="s">
        <v>3174</v>
      </c>
      <c r="J524" s="16" t="s">
        <v>53</v>
      </c>
      <c r="K524" s="122" t="s">
        <v>151</v>
      </c>
      <c r="L524" s="15" t="s">
        <v>1921</v>
      </c>
      <c r="M524" s="16" t="s">
        <v>1922</v>
      </c>
      <c r="N524" s="15" t="s">
        <v>109</v>
      </c>
      <c r="O524" s="15" t="s">
        <v>53</v>
      </c>
      <c r="P524" s="15" t="s">
        <v>59</v>
      </c>
      <c r="Q524" s="15" t="s">
        <v>59</v>
      </c>
      <c r="R524" s="15" t="s">
        <v>59</v>
      </c>
      <c r="S524" s="15"/>
      <c r="T524" s="16" t="s">
        <v>59</v>
      </c>
      <c r="U524" s="15"/>
      <c r="V524" s="15"/>
      <c r="W524" s="15" t="s">
        <v>59</v>
      </c>
      <c r="X524" s="17">
        <f>Y524*Sheet1!$B$4*Sheet1!$B$3</f>
        <v>12.719237999999999</v>
      </c>
      <c r="Y524" s="18">
        <v>124</v>
      </c>
      <c r="Z524" s="18" t="s">
        <v>131</v>
      </c>
      <c r="AA524" s="19"/>
      <c r="AB524" s="19">
        <v>1</v>
      </c>
      <c r="AC524" s="15" t="s">
        <v>112</v>
      </c>
      <c r="AD524" s="16" t="s">
        <v>59</v>
      </c>
      <c r="AE524" s="16"/>
      <c r="AF524" s="16" t="str" cm="1">
        <f t="array" ref="AF524">_xlfn.IFS(ISTEXT(#REF!),#REF!,ISTEXT(#REF!),#REF!, TRUE, AG524)</f>
        <v>WILLIAMS FIELD - WILLOW CREEK GAS PLANT</v>
      </c>
      <c r="AG524" s="16" t="s">
        <v>3162</v>
      </c>
      <c r="AH524" s="20">
        <v>8</v>
      </c>
      <c r="AI524" s="15" t="s">
        <v>2096</v>
      </c>
      <c r="AJ524" s="18" t="s">
        <v>3163</v>
      </c>
      <c r="AK524" s="16" t="s">
        <v>3164</v>
      </c>
      <c r="AL524" s="15" t="s">
        <v>3165</v>
      </c>
      <c r="AM524" s="20" t="s">
        <v>3166</v>
      </c>
      <c r="AN524" s="18">
        <v>-108.24101084900001</v>
      </c>
      <c r="AO524" s="18">
        <v>39.834406200899998</v>
      </c>
      <c r="AP524" s="21" t="s">
        <v>119</v>
      </c>
    </row>
    <row r="525" spans="1:42" x14ac:dyDescent="0.25">
      <c r="A525" s="15">
        <v>277</v>
      </c>
      <c r="B525" s="15">
        <v>524</v>
      </c>
      <c r="C525" s="23" t="s">
        <v>3157</v>
      </c>
      <c r="D525" s="15" t="s">
        <v>3175</v>
      </c>
      <c r="E525" s="187"/>
      <c r="F525" s="180"/>
      <c r="G525" s="16" t="s">
        <v>3176</v>
      </c>
      <c r="H525" s="15" t="s">
        <v>3177</v>
      </c>
      <c r="I525" s="16" t="s">
        <v>3178</v>
      </c>
      <c r="J525" s="16" t="s">
        <v>53</v>
      </c>
      <c r="K525" s="122" t="s">
        <v>151</v>
      </c>
      <c r="L525" s="15">
        <v>20200201</v>
      </c>
      <c r="M525" s="16" t="s">
        <v>108</v>
      </c>
      <c r="N525" s="15" t="s">
        <v>109</v>
      </c>
      <c r="O525" s="15" t="s">
        <v>53</v>
      </c>
      <c r="P525" s="15" t="s">
        <v>59</v>
      </c>
      <c r="Q525" s="15" t="s">
        <v>59</v>
      </c>
      <c r="R525" s="15" t="s">
        <v>59</v>
      </c>
      <c r="S525" s="15"/>
      <c r="T525" s="16" t="s">
        <v>59</v>
      </c>
      <c r="U525" s="15"/>
      <c r="V525" s="15"/>
      <c r="W525" s="15" t="s">
        <v>59</v>
      </c>
      <c r="X525" s="17">
        <f>Y525*Sheet1!$B$4*Sheet1!$B$3</f>
        <v>9.6932902500000004</v>
      </c>
      <c r="Y525" s="18">
        <v>94.5</v>
      </c>
      <c r="Z525" s="18" t="s">
        <v>131</v>
      </c>
      <c r="AA525" s="19"/>
      <c r="AB525" s="19">
        <v>1</v>
      </c>
      <c r="AC525" s="15" t="s">
        <v>112</v>
      </c>
      <c r="AD525" s="16" t="s">
        <v>59</v>
      </c>
      <c r="AE525" s="16"/>
      <c r="AF525" s="16" t="str" cm="1">
        <f t="array" ref="AF525">_xlfn.IFS(ISTEXT(#REF!),#REF!,ISTEXT(#REF!),#REF!, TRUE, AG525)</f>
        <v>WILLIAMS FIELD - WILLOW CREEK GAS PLANT</v>
      </c>
      <c r="AG525" s="16" t="s">
        <v>3162</v>
      </c>
      <c r="AH525" s="20">
        <v>8</v>
      </c>
      <c r="AI525" s="15" t="s">
        <v>2096</v>
      </c>
      <c r="AJ525" s="18" t="s">
        <v>3163</v>
      </c>
      <c r="AK525" s="16" t="s">
        <v>3164</v>
      </c>
      <c r="AL525" s="15" t="s">
        <v>3165</v>
      </c>
      <c r="AM525" s="20" t="s">
        <v>3166</v>
      </c>
      <c r="AN525" s="18">
        <v>-108.24101084900001</v>
      </c>
      <c r="AO525" s="18">
        <v>39.834406200899998</v>
      </c>
      <c r="AP525" s="21" t="s">
        <v>119</v>
      </c>
    </row>
    <row r="526" spans="1:42" x14ac:dyDescent="0.25">
      <c r="A526" s="15">
        <v>280</v>
      </c>
      <c r="B526" s="15">
        <v>525</v>
      </c>
      <c r="C526" s="23" t="s">
        <v>3179</v>
      </c>
      <c r="D526" s="15" t="s">
        <v>3180</v>
      </c>
      <c r="E526" s="187">
        <v>1877</v>
      </c>
      <c r="F526" s="180">
        <v>9</v>
      </c>
      <c r="G526" s="16" t="s">
        <v>3181</v>
      </c>
      <c r="H526" s="15" t="s">
        <v>3182</v>
      </c>
      <c r="I526" s="16" t="s">
        <v>3183</v>
      </c>
      <c r="J526" s="16" t="s">
        <v>53</v>
      </c>
      <c r="K526" s="122" t="s">
        <v>81</v>
      </c>
      <c r="L526" s="15">
        <v>20100201</v>
      </c>
      <c r="M526" s="16" t="s">
        <v>215</v>
      </c>
      <c r="N526" s="15" t="s">
        <v>109</v>
      </c>
      <c r="O526" s="15" t="s">
        <v>53</v>
      </c>
      <c r="P526" s="15" t="s">
        <v>59</v>
      </c>
      <c r="Q526" s="15" t="s">
        <v>59</v>
      </c>
      <c r="R526" s="15" t="s">
        <v>59</v>
      </c>
      <c r="S526" s="26" t="s">
        <v>100</v>
      </c>
      <c r="T526" s="16" t="s">
        <v>130</v>
      </c>
      <c r="U526" s="15" t="s">
        <v>53</v>
      </c>
      <c r="V526" s="15">
        <v>25</v>
      </c>
      <c r="W526" s="15" t="s">
        <v>185</v>
      </c>
      <c r="X526" s="17">
        <f>V526</f>
        <v>25</v>
      </c>
      <c r="Y526" s="18">
        <v>25</v>
      </c>
      <c r="Z526" s="18" t="s">
        <v>185</v>
      </c>
      <c r="AA526" s="19"/>
      <c r="AB526" s="15">
        <v>1</v>
      </c>
      <c r="AC526" s="15" t="s">
        <v>63</v>
      </c>
      <c r="AD526" s="16" t="s">
        <v>59</v>
      </c>
      <c r="AE526" s="16"/>
      <c r="AF526" s="16" t="str" cm="1">
        <f t="array" ref="AF526">_xlfn.IFS(ISTEXT(#REF!),#REF!,ISTEXT(#REF!),#REF!, TRUE, AG526)</f>
        <v>Wolverine Power Supply - Hersey</v>
      </c>
      <c r="AG526" s="16" t="s">
        <v>3184</v>
      </c>
      <c r="AH526" s="20">
        <v>5</v>
      </c>
      <c r="AI526" s="15" t="s">
        <v>2982</v>
      </c>
      <c r="AJ526" s="18" t="s">
        <v>310</v>
      </c>
      <c r="AK526" s="16" t="s">
        <v>3185</v>
      </c>
      <c r="AL526" s="15" t="s">
        <v>3186</v>
      </c>
      <c r="AM526" s="20" t="s">
        <v>3187</v>
      </c>
      <c r="AN526" s="18">
        <v>-85.4253860516</v>
      </c>
      <c r="AO526" s="18">
        <v>43.839118378099997</v>
      </c>
      <c r="AP526" s="21" t="s">
        <v>139</v>
      </c>
    </row>
    <row r="527" spans="1:42" x14ac:dyDescent="0.25">
      <c r="A527" s="15">
        <v>280</v>
      </c>
      <c r="B527" s="15">
        <v>526</v>
      </c>
      <c r="C527" s="23" t="s">
        <v>3179</v>
      </c>
      <c r="D527" s="15" t="s">
        <v>3188</v>
      </c>
      <c r="E527" s="187">
        <v>1877</v>
      </c>
      <c r="F527" s="180">
        <v>10</v>
      </c>
      <c r="G527" s="16" t="s">
        <v>3189</v>
      </c>
      <c r="H527" s="15" t="s">
        <v>3190</v>
      </c>
      <c r="I527" s="16" t="s">
        <v>3183</v>
      </c>
      <c r="J527" s="16" t="s">
        <v>53</v>
      </c>
      <c r="K527" s="122" t="s">
        <v>81</v>
      </c>
      <c r="L527" s="15">
        <v>20100201</v>
      </c>
      <c r="M527" s="16" t="s">
        <v>215</v>
      </c>
      <c r="N527" s="15" t="s">
        <v>109</v>
      </c>
      <c r="O527" s="15" t="s">
        <v>53</v>
      </c>
      <c r="P527" s="15" t="s">
        <v>59</v>
      </c>
      <c r="Q527" s="15" t="s">
        <v>59</v>
      </c>
      <c r="R527" s="15" t="s">
        <v>59</v>
      </c>
      <c r="S527" s="26" t="s">
        <v>100</v>
      </c>
      <c r="T527" s="16" t="s">
        <v>130</v>
      </c>
      <c r="U527" s="15" t="s">
        <v>53</v>
      </c>
      <c r="V527" s="15">
        <v>25</v>
      </c>
      <c r="W527" s="15" t="s">
        <v>185</v>
      </c>
      <c r="X527" s="17">
        <f>V527</f>
        <v>25</v>
      </c>
      <c r="Y527" s="18"/>
      <c r="Z527" s="18"/>
      <c r="AA527" s="19"/>
      <c r="AB527" s="15">
        <v>1</v>
      </c>
      <c r="AC527" s="15" t="s">
        <v>63</v>
      </c>
      <c r="AD527" s="16" t="s">
        <v>59</v>
      </c>
      <c r="AE527" s="16"/>
      <c r="AF527" s="16" t="str" cm="1">
        <f t="array" ref="AF527">_xlfn.IFS(ISTEXT(#REF!),#REF!,ISTEXT(#REF!),#REF!, TRUE, AG527)</f>
        <v>Wolverine Power Supply - Hersey</v>
      </c>
      <c r="AG527" s="16" t="s">
        <v>3184</v>
      </c>
      <c r="AH527" s="20">
        <v>5</v>
      </c>
      <c r="AI527" s="15" t="s">
        <v>2982</v>
      </c>
      <c r="AJ527" s="18" t="s">
        <v>310</v>
      </c>
      <c r="AK527" s="16" t="s">
        <v>3185</v>
      </c>
      <c r="AL527" s="15" t="s">
        <v>3186</v>
      </c>
      <c r="AM527" s="20" t="s">
        <v>3187</v>
      </c>
      <c r="AN527" s="18">
        <v>-85.424948501000003</v>
      </c>
      <c r="AO527" s="18">
        <v>43.839126116700001</v>
      </c>
      <c r="AP527" s="21" t="s">
        <v>139</v>
      </c>
    </row>
    <row r="528" spans="1:42" x14ac:dyDescent="0.25">
      <c r="A528" s="15">
        <v>282</v>
      </c>
      <c r="B528" s="15">
        <v>527</v>
      </c>
      <c r="C528" s="23" t="s">
        <v>3191</v>
      </c>
      <c r="D528" s="15" t="s">
        <v>3192</v>
      </c>
      <c r="E528" s="187"/>
      <c r="F528" s="180"/>
      <c r="G528" s="16" t="s">
        <v>3193</v>
      </c>
      <c r="H528" s="15" t="s">
        <v>3194</v>
      </c>
      <c r="I528" s="16" t="s">
        <v>3195</v>
      </c>
      <c r="J528" s="16" t="s">
        <v>53</v>
      </c>
      <c r="K528" s="122" t="s">
        <v>151</v>
      </c>
      <c r="L528" s="15" t="s">
        <v>2049</v>
      </c>
      <c r="M528" s="16" t="s">
        <v>2050</v>
      </c>
      <c r="N528" s="15" t="s">
        <v>182</v>
      </c>
      <c r="O528" s="15" t="s">
        <v>100</v>
      </c>
      <c r="P528" s="15" t="s">
        <v>110</v>
      </c>
      <c r="Q528" s="15" t="s">
        <v>3196</v>
      </c>
      <c r="R528" s="15" t="s">
        <v>205</v>
      </c>
      <c r="S528" s="15"/>
      <c r="T528" s="16" t="s">
        <v>405</v>
      </c>
      <c r="U528" s="15" t="s">
        <v>53</v>
      </c>
      <c r="V528" s="15">
        <v>40</v>
      </c>
      <c r="W528" s="15" t="s">
        <v>185</v>
      </c>
      <c r="X528" s="17">
        <f>V528</f>
        <v>40</v>
      </c>
      <c r="Y528" s="18">
        <v>40</v>
      </c>
      <c r="Z528" s="18" t="s">
        <v>185</v>
      </c>
      <c r="AA528" s="24">
        <v>32874</v>
      </c>
      <c r="AB528" s="15">
        <v>1</v>
      </c>
      <c r="AC528" s="15" t="s">
        <v>63</v>
      </c>
      <c r="AD528" s="16" t="s">
        <v>3197</v>
      </c>
      <c r="AE528" s="16"/>
      <c r="AF528" s="16" t="str" cm="1">
        <f t="array" ref="AF528">_xlfn.IFS(ISTEXT(#REF!),#REF!,ISTEXT(#REF!),#REF!, TRUE, AG528)</f>
        <v>PUGET SOUND REFINING COMPANY</v>
      </c>
      <c r="AG528" s="16" t="s">
        <v>3198</v>
      </c>
      <c r="AH528" s="20">
        <v>10</v>
      </c>
      <c r="AI528" s="15" t="s">
        <v>3199</v>
      </c>
      <c r="AJ528" s="18" t="s">
        <v>3200</v>
      </c>
      <c r="AK528" s="16" t="s">
        <v>3201</v>
      </c>
      <c r="AL528" s="15" t="s">
        <v>3202</v>
      </c>
      <c r="AM528" s="20" t="s">
        <v>3203</v>
      </c>
      <c r="AN528" s="18">
        <v>-122.562320915</v>
      </c>
      <c r="AO528" s="18">
        <v>48.469947243199996</v>
      </c>
      <c r="AP528" s="21" t="s">
        <v>193</v>
      </c>
    </row>
    <row r="529" spans="1:42" s="109" customFormat="1" x14ac:dyDescent="0.25">
      <c r="A529" s="15">
        <v>282</v>
      </c>
      <c r="B529" s="15">
        <v>528</v>
      </c>
      <c r="C529" s="23" t="s">
        <v>3191</v>
      </c>
      <c r="D529" s="15" t="s">
        <v>3204</v>
      </c>
      <c r="E529" s="187"/>
      <c r="F529" s="180"/>
      <c r="G529" s="16" t="s">
        <v>3205</v>
      </c>
      <c r="H529" s="15" t="s">
        <v>3206</v>
      </c>
      <c r="I529" s="16" t="s">
        <v>3207</v>
      </c>
      <c r="J529" s="16" t="s">
        <v>53</v>
      </c>
      <c r="K529" s="122" t="s">
        <v>151</v>
      </c>
      <c r="L529" s="15" t="s">
        <v>2049</v>
      </c>
      <c r="M529" s="16" t="s">
        <v>2050</v>
      </c>
      <c r="N529" s="15" t="s">
        <v>182</v>
      </c>
      <c r="O529" s="15" t="s">
        <v>100</v>
      </c>
      <c r="P529" s="15" t="s">
        <v>110</v>
      </c>
      <c r="Q529" s="15" t="s">
        <v>3196</v>
      </c>
      <c r="R529" s="15" t="s">
        <v>205</v>
      </c>
      <c r="S529" s="15"/>
      <c r="T529" s="16" t="s">
        <v>405</v>
      </c>
      <c r="U529" s="204" t="s">
        <v>53</v>
      </c>
      <c r="V529" s="15">
        <v>40</v>
      </c>
      <c r="W529" s="15" t="s">
        <v>185</v>
      </c>
      <c r="X529" s="17">
        <f>V529</f>
        <v>40</v>
      </c>
      <c r="Y529" s="18">
        <v>40</v>
      </c>
      <c r="Z529" s="18" t="s">
        <v>185</v>
      </c>
      <c r="AA529" s="24">
        <v>32874</v>
      </c>
      <c r="AB529" s="15">
        <v>1</v>
      </c>
      <c r="AC529" s="15" t="s">
        <v>63</v>
      </c>
      <c r="AD529" s="16" t="s">
        <v>3197</v>
      </c>
      <c r="AE529" s="16"/>
      <c r="AF529" s="16" t="str" cm="1">
        <f t="array" ref="AF529">_xlfn.IFS(ISTEXT(#REF!),#REF!,ISTEXT(#REF!),#REF!, TRUE, AG529)</f>
        <v>PUGET SOUND REFINING COMPANY</v>
      </c>
      <c r="AG529" s="16" t="s">
        <v>3198</v>
      </c>
      <c r="AH529" s="20">
        <v>10</v>
      </c>
      <c r="AI529" s="15" t="s">
        <v>3199</v>
      </c>
      <c r="AJ529" s="18" t="s">
        <v>3200</v>
      </c>
      <c r="AK529" s="16" t="s">
        <v>3201</v>
      </c>
      <c r="AL529" s="15" t="s">
        <v>3202</v>
      </c>
      <c r="AM529" s="20" t="s">
        <v>3203</v>
      </c>
      <c r="AN529" s="18">
        <v>-122.562331644</v>
      </c>
      <c r="AO529" s="18">
        <v>48.470197988400002</v>
      </c>
      <c r="AP529" s="21" t="s">
        <v>193</v>
      </c>
    </row>
    <row r="530" spans="1:42" s="109" customFormat="1" x14ac:dyDescent="0.25">
      <c r="A530" s="15">
        <v>282</v>
      </c>
      <c r="B530" s="15">
        <v>529</v>
      </c>
      <c r="C530" s="23" t="s">
        <v>3191</v>
      </c>
      <c r="D530" s="15" t="s">
        <v>3208</v>
      </c>
      <c r="E530" s="187"/>
      <c r="F530" s="180"/>
      <c r="G530" s="16" t="s">
        <v>3209</v>
      </c>
      <c r="H530" s="15" t="s">
        <v>3210</v>
      </c>
      <c r="I530" s="16" t="s">
        <v>3211</v>
      </c>
      <c r="J530" s="16" t="s">
        <v>53</v>
      </c>
      <c r="K530" s="122" t="s">
        <v>151</v>
      </c>
      <c r="L530" s="15" t="s">
        <v>2049</v>
      </c>
      <c r="M530" s="16" t="s">
        <v>2050</v>
      </c>
      <c r="N530" s="15" t="s">
        <v>182</v>
      </c>
      <c r="O530" s="15" t="s">
        <v>100</v>
      </c>
      <c r="P530" s="15" t="s">
        <v>110</v>
      </c>
      <c r="Q530" s="15" t="s">
        <v>3196</v>
      </c>
      <c r="R530" s="15" t="s">
        <v>205</v>
      </c>
      <c r="S530" s="15"/>
      <c r="T530" s="16" t="s">
        <v>405</v>
      </c>
      <c r="U530" s="15" t="s">
        <v>53</v>
      </c>
      <c r="V530" s="15">
        <v>40</v>
      </c>
      <c r="W530" s="15" t="s">
        <v>185</v>
      </c>
      <c r="X530" s="17">
        <f>V530</f>
        <v>40</v>
      </c>
      <c r="Y530" s="18">
        <v>40</v>
      </c>
      <c r="Z530" s="18" t="s">
        <v>185</v>
      </c>
      <c r="AA530" s="24">
        <v>33239</v>
      </c>
      <c r="AB530" s="15">
        <v>1</v>
      </c>
      <c r="AC530" s="15" t="s">
        <v>63</v>
      </c>
      <c r="AD530" s="16" t="s">
        <v>3212</v>
      </c>
      <c r="AE530" s="16"/>
      <c r="AF530" s="16" t="str" cm="1">
        <f t="array" ref="AF530">_xlfn.IFS(ISTEXT(#REF!),#REF!,ISTEXT(#REF!),#REF!, TRUE, AG530)</f>
        <v>PUGET SOUND REFINING COMPANY</v>
      </c>
      <c r="AG530" s="16" t="s">
        <v>3198</v>
      </c>
      <c r="AH530" s="20">
        <v>10</v>
      </c>
      <c r="AI530" s="15" t="s">
        <v>3199</v>
      </c>
      <c r="AJ530" s="18" t="s">
        <v>3200</v>
      </c>
      <c r="AK530" s="16" t="s">
        <v>3201</v>
      </c>
      <c r="AL530" s="15" t="s">
        <v>3202</v>
      </c>
      <c r="AM530" s="20" t="s">
        <v>3203</v>
      </c>
      <c r="AN530" s="18">
        <v>-122.562328962</v>
      </c>
      <c r="AO530" s="18">
        <v>48.470462958900001</v>
      </c>
      <c r="AP530" s="21" t="s">
        <v>193</v>
      </c>
    </row>
    <row r="531" spans="1:42" x14ac:dyDescent="0.25">
      <c r="A531" s="15">
        <v>286</v>
      </c>
      <c r="B531" s="15">
        <v>530</v>
      </c>
      <c r="C531" s="23" t="s">
        <v>3213</v>
      </c>
      <c r="D531" s="15" t="s">
        <v>3214</v>
      </c>
      <c r="E531" s="187"/>
      <c r="F531" s="180"/>
      <c r="G531" s="16" t="s">
        <v>3215</v>
      </c>
      <c r="H531" s="15" t="s">
        <v>3216</v>
      </c>
      <c r="I531" s="16" t="s">
        <v>3217</v>
      </c>
      <c r="J531" s="16" t="s">
        <v>53</v>
      </c>
      <c r="K531" s="122" t="s">
        <v>107</v>
      </c>
      <c r="L531" s="15">
        <v>20200201</v>
      </c>
      <c r="M531" s="16" t="s">
        <v>108</v>
      </c>
      <c r="N531" s="15" t="s">
        <v>109</v>
      </c>
      <c r="O531" s="15" t="s">
        <v>53</v>
      </c>
      <c r="P531" s="15" t="s">
        <v>57</v>
      </c>
      <c r="Q531" s="15" t="s">
        <v>3218</v>
      </c>
      <c r="R531" s="15" t="s">
        <v>124</v>
      </c>
      <c r="S531" s="15" t="s">
        <v>100</v>
      </c>
      <c r="T531" s="16" t="s">
        <v>59</v>
      </c>
      <c r="U531" s="15" t="s">
        <v>53</v>
      </c>
      <c r="V531" s="15">
        <v>15000</v>
      </c>
      <c r="W531" s="15" t="s">
        <v>62</v>
      </c>
      <c r="X531" s="17">
        <f t="shared" ref="X531:X536" si="13">V531*0.0007457</f>
        <v>11.185499999999999</v>
      </c>
      <c r="Y531" s="18">
        <v>112</v>
      </c>
      <c r="Z531" s="18" t="s">
        <v>84</v>
      </c>
      <c r="AA531" s="156">
        <v>33192</v>
      </c>
      <c r="AB531" s="15">
        <v>1</v>
      </c>
      <c r="AC531" s="123" t="s">
        <v>63</v>
      </c>
      <c r="AD531" s="122" t="s">
        <v>3219</v>
      </c>
      <c r="AE531" s="16"/>
      <c r="AF531" s="122" t="str" cm="1">
        <f t="array" ref="AF531">_xlfn.IFS(ISTEXT(#REF!),#REF!,ISTEXT(#REF!),#REF!, TRUE, AG531)</f>
        <v>TEXAS EASTERN TRANS LP/HOLBROOK STA</v>
      </c>
      <c r="AG531" s="16" t="s">
        <v>3220</v>
      </c>
      <c r="AH531" s="20">
        <v>3</v>
      </c>
      <c r="AI531" s="15" t="s">
        <v>579</v>
      </c>
      <c r="AJ531" s="18" t="s">
        <v>1355</v>
      </c>
      <c r="AK531" s="16" t="s">
        <v>3221</v>
      </c>
      <c r="AL531" s="15" t="s">
        <v>3222</v>
      </c>
      <c r="AM531" s="20" t="s">
        <v>3223</v>
      </c>
      <c r="AN531" s="18">
        <v>-80.452149773200006</v>
      </c>
      <c r="AO531" s="18">
        <v>39.890454802699999</v>
      </c>
      <c r="AP531" s="21" t="s">
        <v>139</v>
      </c>
    </row>
    <row r="532" spans="1:42" x14ac:dyDescent="0.25">
      <c r="A532" s="123">
        <v>286</v>
      </c>
      <c r="B532" s="15">
        <v>531</v>
      </c>
      <c r="C532" s="285" t="s">
        <v>3213</v>
      </c>
      <c r="D532" s="123" t="s">
        <v>3226</v>
      </c>
      <c r="E532" s="187"/>
      <c r="F532" s="180"/>
      <c r="G532" s="122" t="s">
        <v>3227</v>
      </c>
      <c r="H532" s="123" t="s">
        <v>3228</v>
      </c>
      <c r="I532" s="122" t="s">
        <v>3217</v>
      </c>
      <c r="J532" s="122" t="s">
        <v>53</v>
      </c>
      <c r="K532" s="122" t="s">
        <v>107</v>
      </c>
      <c r="L532" s="123">
        <v>20200201</v>
      </c>
      <c r="M532" s="122" t="s">
        <v>108</v>
      </c>
      <c r="N532" s="123" t="s">
        <v>109</v>
      </c>
      <c r="O532" s="123" t="s">
        <v>53</v>
      </c>
      <c r="P532" s="123" t="s">
        <v>57</v>
      </c>
      <c r="Q532" s="123" t="s">
        <v>3229</v>
      </c>
      <c r="R532" s="123" t="s">
        <v>124</v>
      </c>
      <c r="S532" s="120" t="s">
        <v>100</v>
      </c>
      <c r="T532" s="122" t="s">
        <v>3230</v>
      </c>
      <c r="U532" s="123" t="s">
        <v>100</v>
      </c>
      <c r="V532" s="123">
        <v>15111</v>
      </c>
      <c r="W532" s="123" t="s">
        <v>62</v>
      </c>
      <c r="X532" s="86">
        <f t="shared" si="13"/>
        <v>11.268272699999999</v>
      </c>
      <c r="Y532" s="129">
        <v>112</v>
      </c>
      <c r="Z532" s="129" t="s">
        <v>84</v>
      </c>
      <c r="AA532" s="155">
        <v>2010</v>
      </c>
      <c r="AB532" s="123">
        <v>1</v>
      </c>
      <c r="AC532" s="123" t="s">
        <v>101</v>
      </c>
      <c r="AD532" s="122" t="s">
        <v>3231</v>
      </c>
      <c r="AE532" s="122"/>
      <c r="AF532" s="122" t="str" cm="1">
        <f t="array" ref="AF532">_xlfn.IFS(ISTEXT(#REF!),#REF!,ISTEXT(#REF!),#REF!, TRUE, AG532)</f>
        <v>TEXAS EASTERN TRANS LP/HOLBROOK STA</v>
      </c>
      <c r="AG532" s="122" t="s">
        <v>3220</v>
      </c>
      <c r="AH532" s="124">
        <v>3</v>
      </c>
      <c r="AI532" s="123" t="s">
        <v>579</v>
      </c>
      <c r="AJ532" s="129" t="s">
        <v>1355</v>
      </c>
      <c r="AK532" s="122" t="s">
        <v>3221</v>
      </c>
      <c r="AL532" s="123" t="s">
        <v>3222</v>
      </c>
      <c r="AM532" s="124" t="s">
        <v>3223</v>
      </c>
      <c r="AN532" s="129">
        <v>-80.452149773200006</v>
      </c>
      <c r="AO532" s="129">
        <v>39.890454802699999</v>
      </c>
      <c r="AP532" s="109" t="s">
        <v>139</v>
      </c>
    </row>
    <row r="533" spans="1:42" x14ac:dyDescent="0.25">
      <c r="A533" s="123">
        <v>286</v>
      </c>
      <c r="B533" s="15">
        <v>532</v>
      </c>
      <c r="C533" s="285" t="s">
        <v>3213</v>
      </c>
      <c r="D533" s="123" t="s">
        <v>3232</v>
      </c>
      <c r="E533" s="187"/>
      <c r="F533" s="180"/>
      <c r="G533" s="122" t="s">
        <v>3233</v>
      </c>
      <c r="H533" s="123" t="s">
        <v>3234</v>
      </c>
      <c r="I533" s="122" t="s">
        <v>3217</v>
      </c>
      <c r="J533" s="122" t="s">
        <v>53</v>
      </c>
      <c r="K533" s="122" t="s">
        <v>107</v>
      </c>
      <c r="L533" s="123">
        <v>20200201</v>
      </c>
      <c r="M533" s="122" t="s">
        <v>108</v>
      </c>
      <c r="N533" s="123" t="s">
        <v>109</v>
      </c>
      <c r="O533" s="123" t="s">
        <v>53</v>
      </c>
      <c r="P533" s="123" t="s">
        <v>57</v>
      </c>
      <c r="Q533" s="123" t="s">
        <v>3229</v>
      </c>
      <c r="R533" s="123" t="s">
        <v>124</v>
      </c>
      <c r="S533" s="123" t="s">
        <v>100</v>
      </c>
      <c r="T533" s="122" t="s">
        <v>3235</v>
      </c>
      <c r="U533" s="120" t="s">
        <v>100</v>
      </c>
      <c r="V533" s="123">
        <v>15111</v>
      </c>
      <c r="W533" s="123" t="s">
        <v>62</v>
      </c>
      <c r="X533" s="86">
        <f t="shared" si="13"/>
        <v>11.268272699999999</v>
      </c>
      <c r="Y533" s="129">
        <v>112</v>
      </c>
      <c r="Z533" s="129" t="s">
        <v>84</v>
      </c>
      <c r="AA533" s="155">
        <v>2009</v>
      </c>
      <c r="AB533" s="123">
        <v>1</v>
      </c>
      <c r="AC533" s="123" t="s">
        <v>101</v>
      </c>
      <c r="AD533" s="122" t="s">
        <v>3236</v>
      </c>
      <c r="AE533" s="122"/>
      <c r="AF533" s="122" t="str" cm="1">
        <f t="array" ref="AF533">_xlfn.IFS(ISTEXT(#REF!),#REF!,ISTEXT(#REF!),#REF!, TRUE, AG533)</f>
        <v>TEXAS EASTERN TRANS LP/HOLBROOK STA</v>
      </c>
      <c r="AG533" s="122" t="s">
        <v>3220</v>
      </c>
      <c r="AH533" s="124">
        <v>3</v>
      </c>
      <c r="AI533" s="123" t="s">
        <v>579</v>
      </c>
      <c r="AJ533" s="129" t="s">
        <v>1355</v>
      </c>
      <c r="AK533" s="122" t="s">
        <v>3221</v>
      </c>
      <c r="AL533" s="123" t="s">
        <v>3222</v>
      </c>
      <c r="AM533" s="124" t="s">
        <v>3223</v>
      </c>
      <c r="AN533" s="129">
        <v>-80.452149773200006</v>
      </c>
      <c r="AO533" s="129">
        <v>39.890450686699999</v>
      </c>
      <c r="AP533" s="109" t="s">
        <v>139</v>
      </c>
    </row>
    <row r="534" spans="1:42" x14ac:dyDescent="0.25">
      <c r="A534" s="18">
        <v>289</v>
      </c>
      <c r="B534" s="15">
        <v>533</v>
      </c>
      <c r="C534" s="20">
        <v>7432411</v>
      </c>
      <c r="D534" s="39" t="s">
        <v>3237</v>
      </c>
      <c r="E534" s="187"/>
      <c r="F534" s="198"/>
      <c r="G534" s="34" t="s">
        <v>3238</v>
      </c>
      <c r="H534" s="39" t="s">
        <v>3237</v>
      </c>
      <c r="I534" s="34"/>
      <c r="J534" s="16" t="s">
        <v>53</v>
      </c>
      <c r="K534" s="16" t="s">
        <v>107</v>
      </c>
      <c r="L534" s="18">
        <v>20200201</v>
      </c>
      <c r="M534" s="34" t="s">
        <v>108</v>
      </c>
      <c r="N534" s="15" t="s">
        <v>109</v>
      </c>
      <c r="O534" s="15" t="s">
        <v>53</v>
      </c>
      <c r="P534" s="18"/>
      <c r="Q534" s="18"/>
      <c r="R534" s="18"/>
      <c r="S534" s="18"/>
      <c r="T534" s="34"/>
      <c r="U534" s="18" t="s">
        <v>53</v>
      </c>
      <c r="V534" s="18">
        <v>16012</v>
      </c>
      <c r="W534" s="27" t="s">
        <v>62</v>
      </c>
      <c r="X534" s="17">
        <f t="shared" si="13"/>
        <v>11.9401484</v>
      </c>
      <c r="Y534" s="18"/>
      <c r="Z534" s="18"/>
      <c r="AA534" s="18"/>
      <c r="AB534" s="18">
        <v>1</v>
      </c>
      <c r="AC534" s="15" t="s">
        <v>112</v>
      </c>
      <c r="AD534" s="34"/>
      <c r="AE534" s="34"/>
      <c r="AF534" s="16" t="str" cm="1">
        <f t="array" ref="AF534">_xlfn.IFS(ISTEXT(#REF!),#REF!,ISTEXT(#REF!),#REF!, TRUE, AG534)</f>
        <v>ANR Pipeline Co - Jena Compressor Station</v>
      </c>
      <c r="AG534" s="34" t="s">
        <v>3239</v>
      </c>
      <c r="AH534" s="20" t="s">
        <v>523</v>
      </c>
      <c r="AI534" s="18" t="s">
        <v>524</v>
      </c>
      <c r="AJ534" s="18" t="s">
        <v>3240</v>
      </c>
      <c r="AK534" s="34" t="s">
        <v>3241</v>
      </c>
      <c r="AL534" s="18" t="s">
        <v>3242</v>
      </c>
      <c r="AM534" s="20" t="s">
        <v>3243</v>
      </c>
      <c r="AN534" s="18">
        <v>-92.181240000000003</v>
      </c>
      <c r="AO534" s="18">
        <v>31.53735</v>
      </c>
      <c r="AP534" s="21" t="s">
        <v>119</v>
      </c>
    </row>
    <row r="535" spans="1:42" x14ac:dyDescent="0.25">
      <c r="A535" s="15">
        <v>290</v>
      </c>
      <c r="B535" s="15">
        <v>534</v>
      </c>
      <c r="C535" s="23" t="s">
        <v>3244</v>
      </c>
      <c r="D535" s="15" t="s">
        <v>3245</v>
      </c>
      <c r="E535" s="187"/>
      <c r="F535" s="180"/>
      <c r="G535" s="16" t="s">
        <v>3246</v>
      </c>
      <c r="H535" s="15" t="s">
        <v>3247</v>
      </c>
      <c r="I535" s="16" t="s">
        <v>3248</v>
      </c>
      <c r="J535" s="16" t="s">
        <v>53</v>
      </c>
      <c r="K535" s="16" t="s">
        <v>107</v>
      </c>
      <c r="L535" s="15">
        <v>20200201</v>
      </c>
      <c r="M535" s="16" t="s">
        <v>108</v>
      </c>
      <c r="N535" s="15" t="s">
        <v>109</v>
      </c>
      <c r="O535" s="15" t="s">
        <v>53</v>
      </c>
      <c r="P535" s="15" t="s">
        <v>59</v>
      </c>
      <c r="Q535" s="15" t="s">
        <v>59</v>
      </c>
      <c r="R535" s="15" t="s">
        <v>59</v>
      </c>
      <c r="S535" s="15"/>
      <c r="T535" s="16" t="s">
        <v>59</v>
      </c>
      <c r="U535" s="18" t="s">
        <v>53</v>
      </c>
      <c r="V535" s="15">
        <v>18873</v>
      </c>
      <c r="W535" s="15" t="s">
        <v>62</v>
      </c>
      <c r="X535" s="17">
        <f t="shared" si="13"/>
        <v>14.0735961</v>
      </c>
      <c r="Y535" s="18">
        <v>162</v>
      </c>
      <c r="Z535" s="18" t="s">
        <v>131</v>
      </c>
      <c r="AA535" s="19"/>
      <c r="AB535" s="15">
        <v>1</v>
      </c>
      <c r="AC535" s="15" t="s">
        <v>112</v>
      </c>
      <c r="AD535" s="16" t="s">
        <v>59</v>
      </c>
      <c r="AE535" s="16"/>
      <c r="AF535" s="16" t="str" cm="1">
        <f t="array" ref="AF535">_xlfn.IFS(ISTEXT(#REF!),#REF!,ISTEXT(#REF!),#REF!, TRUE, AG535)</f>
        <v>Columbia Gulf Transmission Co - Delhi Compressor Station</v>
      </c>
      <c r="AG535" s="16" t="s">
        <v>3249</v>
      </c>
      <c r="AH535" s="20">
        <v>6</v>
      </c>
      <c r="AI535" s="15" t="s">
        <v>524</v>
      </c>
      <c r="AJ535" s="18" t="s">
        <v>3250</v>
      </c>
      <c r="AK535" s="16" t="s">
        <v>3251</v>
      </c>
      <c r="AL535" s="15" t="s">
        <v>3252</v>
      </c>
      <c r="AM535" s="20" t="s">
        <v>3253</v>
      </c>
      <c r="AN535" s="18">
        <v>-91.487567228499998</v>
      </c>
      <c r="AO535" s="18">
        <v>32.410640776400001</v>
      </c>
      <c r="AP535" s="21" t="s">
        <v>119</v>
      </c>
    </row>
    <row r="536" spans="1:42" x14ac:dyDescent="0.25">
      <c r="A536" s="15">
        <v>290</v>
      </c>
      <c r="B536" s="15">
        <v>535</v>
      </c>
      <c r="C536" s="23" t="s">
        <v>3244</v>
      </c>
      <c r="D536" s="15" t="s">
        <v>3254</v>
      </c>
      <c r="E536" s="187"/>
      <c r="F536" s="180"/>
      <c r="G536" s="16" t="s">
        <v>3255</v>
      </c>
      <c r="H536" s="15" t="s">
        <v>3256</v>
      </c>
      <c r="I536" s="16" t="s">
        <v>3248</v>
      </c>
      <c r="J536" s="16" t="s">
        <v>53</v>
      </c>
      <c r="K536" s="16" t="s">
        <v>107</v>
      </c>
      <c r="L536" s="15">
        <v>20200201</v>
      </c>
      <c r="M536" s="16" t="s">
        <v>108</v>
      </c>
      <c r="N536" s="15" t="s">
        <v>109</v>
      </c>
      <c r="O536" s="15" t="s">
        <v>53</v>
      </c>
      <c r="P536" s="15" t="s">
        <v>59</v>
      </c>
      <c r="Q536" s="15" t="s">
        <v>59</v>
      </c>
      <c r="R536" s="15" t="s">
        <v>59</v>
      </c>
      <c r="S536" s="15"/>
      <c r="T536" s="16" t="s">
        <v>59</v>
      </c>
      <c r="U536" s="18" t="s">
        <v>53</v>
      </c>
      <c r="V536" s="15">
        <v>14255</v>
      </c>
      <c r="W536" s="15" t="s">
        <v>62</v>
      </c>
      <c r="X536" s="17">
        <f t="shared" si="13"/>
        <v>10.629953499999999</v>
      </c>
      <c r="Y536" s="18">
        <v>122</v>
      </c>
      <c r="Z536" s="18" t="s">
        <v>131</v>
      </c>
      <c r="AA536" s="19"/>
      <c r="AB536" s="15">
        <v>1</v>
      </c>
      <c r="AC536" s="15" t="s">
        <v>112</v>
      </c>
      <c r="AD536" s="16" t="s">
        <v>59</v>
      </c>
      <c r="AE536" s="16"/>
      <c r="AF536" s="16" t="str" cm="1">
        <f t="array" ref="AF536">_xlfn.IFS(ISTEXT(#REF!),#REF!,ISTEXT(#REF!),#REF!, TRUE, AG536)</f>
        <v>Columbia Gulf Transmission Co - Delhi Compressor Station</v>
      </c>
      <c r="AG536" s="16" t="s">
        <v>3249</v>
      </c>
      <c r="AH536" s="20">
        <v>6</v>
      </c>
      <c r="AI536" s="15" t="s">
        <v>524</v>
      </c>
      <c r="AJ536" s="18" t="s">
        <v>3250</v>
      </c>
      <c r="AK536" s="16" t="s">
        <v>3251</v>
      </c>
      <c r="AL536" s="15" t="s">
        <v>3252</v>
      </c>
      <c r="AM536" s="20" t="s">
        <v>3253</v>
      </c>
      <c r="AN536" s="18">
        <v>-91.487545770799997</v>
      </c>
      <c r="AO536" s="18">
        <v>32.410640776400001</v>
      </c>
      <c r="AP536" s="21" t="s">
        <v>119</v>
      </c>
    </row>
    <row r="537" spans="1:42" x14ac:dyDescent="0.25">
      <c r="A537" s="15">
        <v>291</v>
      </c>
      <c r="B537" s="15">
        <v>536</v>
      </c>
      <c r="C537" s="23" t="s">
        <v>3257</v>
      </c>
      <c r="D537" s="15" t="s">
        <v>3258</v>
      </c>
      <c r="E537" s="187"/>
      <c r="F537" s="180"/>
      <c r="G537" s="16" t="s">
        <v>3259</v>
      </c>
      <c r="H537" s="15" t="s">
        <v>3260</v>
      </c>
      <c r="I537" s="16" t="s">
        <v>3261</v>
      </c>
      <c r="J537" s="16" t="s">
        <v>53</v>
      </c>
      <c r="K537" s="16" t="s">
        <v>107</v>
      </c>
      <c r="L537" s="15">
        <v>20200201</v>
      </c>
      <c r="M537" s="16" t="s">
        <v>108</v>
      </c>
      <c r="N537" s="15" t="s">
        <v>109</v>
      </c>
      <c r="O537" s="15" t="s">
        <v>53</v>
      </c>
      <c r="P537" s="15" t="s">
        <v>59</v>
      </c>
      <c r="Q537" s="15" t="s">
        <v>59</v>
      </c>
      <c r="R537" s="15" t="s">
        <v>59</v>
      </c>
      <c r="S537" s="15"/>
      <c r="T537" s="16" t="s">
        <v>59</v>
      </c>
      <c r="U537" s="18" t="s">
        <v>53</v>
      </c>
      <c r="V537" s="15"/>
      <c r="W537" s="15" t="s">
        <v>59</v>
      </c>
      <c r="X537" s="17">
        <f>Y537*0.0007457</f>
        <v>9.3212499999999991</v>
      </c>
      <c r="Y537" s="18">
        <v>12500</v>
      </c>
      <c r="Z537" s="18" t="s">
        <v>62</v>
      </c>
      <c r="AA537" s="19"/>
      <c r="AB537" s="15">
        <v>1</v>
      </c>
      <c r="AC537" s="15" t="s">
        <v>112</v>
      </c>
      <c r="AD537" s="16" t="s">
        <v>59</v>
      </c>
      <c r="AE537" s="16"/>
      <c r="AF537" s="16" t="str" cm="1">
        <f t="array" ref="AF537">_xlfn.IFS(ISTEXT(#REF!),#REF!,ISTEXT(#REF!),#REF!, TRUE, AG537)</f>
        <v>Columbia Gulf Transmission Co - Rayne Compressor Station</v>
      </c>
      <c r="AG537" s="16" t="s">
        <v>3262</v>
      </c>
      <c r="AH537" s="20">
        <v>6</v>
      </c>
      <c r="AI537" s="15" t="s">
        <v>524</v>
      </c>
      <c r="AJ537" s="18" t="s">
        <v>3263</v>
      </c>
      <c r="AK537" s="16" t="s">
        <v>3264</v>
      </c>
      <c r="AL537" s="15" t="s">
        <v>3265</v>
      </c>
      <c r="AM537" s="20" t="s">
        <v>3266</v>
      </c>
      <c r="AN537" s="18">
        <v>-92.264533334600003</v>
      </c>
      <c r="AO537" s="18">
        <v>30.322004746099999</v>
      </c>
      <c r="AP537" s="21" t="s">
        <v>119</v>
      </c>
    </row>
    <row r="538" spans="1:42" x14ac:dyDescent="0.25">
      <c r="A538" s="15">
        <v>291</v>
      </c>
      <c r="B538" s="15">
        <v>537</v>
      </c>
      <c r="C538" s="23" t="s">
        <v>3257</v>
      </c>
      <c r="D538" s="15" t="s">
        <v>120</v>
      </c>
      <c r="E538" s="187"/>
      <c r="F538" s="180"/>
      <c r="G538" s="16" t="s">
        <v>3267</v>
      </c>
      <c r="H538" s="15" t="s">
        <v>120</v>
      </c>
      <c r="I538" s="16" t="s">
        <v>3267</v>
      </c>
      <c r="J538" s="16" t="s">
        <v>53</v>
      </c>
      <c r="K538" s="16" t="s">
        <v>107</v>
      </c>
      <c r="L538" s="15">
        <v>20200201</v>
      </c>
      <c r="M538" s="16" t="s">
        <v>108</v>
      </c>
      <c r="N538" s="15" t="s">
        <v>109</v>
      </c>
      <c r="O538" s="15" t="s">
        <v>53</v>
      </c>
      <c r="P538" s="15" t="s">
        <v>57</v>
      </c>
      <c r="Q538" s="15" t="s">
        <v>2452</v>
      </c>
      <c r="R538" s="15" t="s">
        <v>124</v>
      </c>
      <c r="S538" s="15"/>
      <c r="T538" s="16" t="s">
        <v>59</v>
      </c>
      <c r="U538" s="18" t="s">
        <v>53</v>
      </c>
      <c r="V538" s="15">
        <v>14915</v>
      </c>
      <c r="W538" s="15" t="s">
        <v>62</v>
      </c>
      <c r="X538" s="17">
        <f t="shared" ref="X538:X543" si="14">V538*0.0007457</f>
        <v>11.1221155</v>
      </c>
      <c r="Y538" s="18"/>
      <c r="Z538" s="18"/>
      <c r="AA538" s="24">
        <v>42810</v>
      </c>
      <c r="AB538" s="15">
        <v>1</v>
      </c>
      <c r="AC538" s="15" t="s">
        <v>101</v>
      </c>
      <c r="AD538" s="16" t="s">
        <v>59</v>
      </c>
      <c r="AE538" s="16"/>
      <c r="AF538" s="16" t="str" cm="1">
        <f t="array" ref="AF538">_xlfn.IFS(ISTEXT(#REF!),#REF!,ISTEXT(#REF!),#REF!, TRUE, AG538)</f>
        <v>Columbia Gulf Transmission Co - Rayne Compressor Station</v>
      </c>
      <c r="AG538" s="16" t="s">
        <v>3262</v>
      </c>
      <c r="AH538" s="20" t="s">
        <v>523</v>
      </c>
      <c r="AI538" s="15" t="s">
        <v>524</v>
      </c>
      <c r="AJ538" s="18" t="s">
        <v>3263</v>
      </c>
      <c r="AK538" s="16" t="s">
        <v>3264</v>
      </c>
      <c r="AL538" s="15" t="s">
        <v>3265</v>
      </c>
      <c r="AM538" s="20" t="s">
        <v>3266</v>
      </c>
      <c r="AN538" s="18">
        <v>-92.264769999999999</v>
      </c>
      <c r="AO538" s="18">
        <v>30.320309999999999</v>
      </c>
      <c r="AP538" s="21" t="s">
        <v>119</v>
      </c>
    </row>
    <row r="539" spans="1:42" x14ac:dyDescent="0.25">
      <c r="A539" s="15">
        <v>291</v>
      </c>
      <c r="B539" s="15">
        <v>538</v>
      </c>
      <c r="C539" s="23" t="s">
        <v>3257</v>
      </c>
      <c r="D539" s="15" t="s">
        <v>529</v>
      </c>
      <c r="E539" s="187"/>
      <c r="F539" s="180"/>
      <c r="G539" s="16" t="s">
        <v>3268</v>
      </c>
      <c r="H539" s="15" t="s">
        <v>529</v>
      </c>
      <c r="I539" s="16" t="s">
        <v>3268</v>
      </c>
      <c r="J539" s="16" t="s">
        <v>53</v>
      </c>
      <c r="K539" s="16" t="s">
        <v>107</v>
      </c>
      <c r="L539" s="15">
        <v>20200201</v>
      </c>
      <c r="M539" s="16" t="s">
        <v>108</v>
      </c>
      <c r="N539" s="15" t="s">
        <v>109</v>
      </c>
      <c r="O539" s="15" t="s">
        <v>53</v>
      </c>
      <c r="P539" s="15" t="s">
        <v>57</v>
      </c>
      <c r="Q539" s="15" t="s">
        <v>2452</v>
      </c>
      <c r="R539" s="15" t="s">
        <v>124</v>
      </c>
      <c r="S539" s="15"/>
      <c r="T539" s="16" t="s">
        <v>59</v>
      </c>
      <c r="U539" s="18" t="s">
        <v>53</v>
      </c>
      <c r="V539" s="15">
        <v>14915</v>
      </c>
      <c r="W539" s="15" t="s">
        <v>62</v>
      </c>
      <c r="X539" s="17">
        <f t="shared" si="14"/>
        <v>11.1221155</v>
      </c>
      <c r="Y539" s="18"/>
      <c r="Z539" s="18"/>
      <c r="AA539" s="24">
        <v>42807</v>
      </c>
      <c r="AB539" s="15">
        <v>1</v>
      </c>
      <c r="AC539" s="15" t="s">
        <v>101</v>
      </c>
      <c r="AD539" s="16" t="s">
        <v>59</v>
      </c>
      <c r="AE539" s="16"/>
      <c r="AF539" s="16" t="str" cm="1">
        <f t="array" ref="AF539">_xlfn.IFS(ISTEXT(#REF!),#REF!,ISTEXT(#REF!),#REF!, TRUE, AG539)</f>
        <v>Columbia Gulf Transmission Co - Rayne Compressor Station</v>
      </c>
      <c r="AG539" s="16" t="s">
        <v>3262</v>
      </c>
      <c r="AH539" s="20" t="s">
        <v>523</v>
      </c>
      <c r="AI539" s="15" t="s">
        <v>524</v>
      </c>
      <c r="AJ539" s="18" t="s">
        <v>3263</v>
      </c>
      <c r="AK539" s="16" t="s">
        <v>3264</v>
      </c>
      <c r="AL539" s="15" t="s">
        <v>3265</v>
      </c>
      <c r="AM539" s="20" t="s">
        <v>3266</v>
      </c>
      <c r="AN539" s="18">
        <v>-92.264750000000006</v>
      </c>
      <c r="AO539" s="18">
        <v>30.319900000000001</v>
      </c>
      <c r="AP539" s="21" t="s">
        <v>119</v>
      </c>
    </row>
    <row r="540" spans="1:42" x14ac:dyDescent="0.25">
      <c r="A540" s="15">
        <v>292</v>
      </c>
      <c r="B540" s="15">
        <v>539</v>
      </c>
      <c r="C540" s="23" t="s">
        <v>3269</v>
      </c>
      <c r="D540" s="15" t="s">
        <v>3270</v>
      </c>
      <c r="E540" s="187"/>
      <c r="F540" s="180"/>
      <c r="G540" s="16" t="s">
        <v>3271</v>
      </c>
      <c r="H540" s="15" t="s">
        <v>3272</v>
      </c>
      <c r="I540" s="16" t="s">
        <v>3273</v>
      </c>
      <c r="J540" s="16" t="s">
        <v>53</v>
      </c>
      <c r="K540" s="16" t="s">
        <v>107</v>
      </c>
      <c r="L540" s="15">
        <v>20200201</v>
      </c>
      <c r="M540" s="16" t="s">
        <v>108</v>
      </c>
      <c r="N540" s="15" t="s">
        <v>109</v>
      </c>
      <c r="O540" s="15" t="s">
        <v>53</v>
      </c>
      <c r="P540" s="15" t="s">
        <v>473</v>
      </c>
      <c r="Q540" s="15" t="s">
        <v>3274</v>
      </c>
      <c r="R540" s="15" t="s">
        <v>59</v>
      </c>
      <c r="S540" s="15"/>
      <c r="T540" s="16" t="s">
        <v>59</v>
      </c>
      <c r="U540" s="15"/>
      <c r="V540" s="15">
        <v>17600</v>
      </c>
      <c r="W540" s="15" t="s">
        <v>62</v>
      </c>
      <c r="X540" s="17">
        <f t="shared" si="14"/>
        <v>13.124319999999999</v>
      </c>
      <c r="Y540" s="18">
        <v>213</v>
      </c>
      <c r="Z540" s="18" t="s">
        <v>131</v>
      </c>
      <c r="AA540" s="19"/>
      <c r="AB540" s="15">
        <v>1</v>
      </c>
      <c r="AC540" s="15" t="s">
        <v>112</v>
      </c>
      <c r="AD540" s="16" t="s">
        <v>59</v>
      </c>
      <c r="AE540" s="16"/>
      <c r="AF540" s="16" t="str" cm="1">
        <f t="array" ref="AF540">_xlfn.IFS(ISTEXT(#REF!),#REF!,ISTEXT(#REF!),#REF!, TRUE, AG540)</f>
        <v>COLUMBIA GULF TRANSMISSION - HARTSVILLE COMPRESSOR STATION</v>
      </c>
      <c r="AG540" s="16" t="s">
        <v>3275</v>
      </c>
      <c r="AH540" s="20">
        <v>4</v>
      </c>
      <c r="AI540" s="15" t="s">
        <v>114</v>
      </c>
      <c r="AJ540" s="18" t="s">
        <v>3276</v>
      </c>
      <c r="AK540" s="16" t="s">
        <v>3277</v>
      </c>
      <c r="AL540" s="15" t="s">
        <v>1100</v>
      </c>
      <c r="AM540" s="20" t="s">
        <v>3278</v>
      </c>
      <c r="AN540" s="18">
        <v>-86.180329200299994</v>
      </c>
      <c r="AO540" s="18">
        <v>36.462164118700002</v>
      </c>
      <c r="AP540" s="21" t="s">
        <v>119</v>
      </c>
    </row>
    <row r="541" spans="1:42" x14ac:dyDescent="0.25">
      <c r="A541" s="15">
        <v>292</v>
      </c>
      <c r="B541" s="15">
        <v>540</v>
      </c>
      <c r="C541" s="23" t="s">
        <v>3269</v>
      </c>
      <c r="D541" s="15" t="s">
        <v>3279</v>
      </c>
      <c r="E541" s="187"/>
      <c r="F541" s="180"/>
      <c r="G541" s="16" t="s">
        <v>3280</v>
      </c>
      <c r="H541" s="15" t="s">
        <v>3281</v>
      </c>
      <c r="I541" s="16" t="s">
        <v>3282</v>
      </c>
      <c r="J541" s="16" t="s">
        <v>53</v>
      </c>
      <c r="K541" s="16" t="s">
        <v>107</v>
      </c>
      <c r="L541" s="15">
        <v>20200201</v>
      </c>
      <c r="M541" s="16" t="s">
        <v>108</v>
      </c>
      <c r="N541" s="15" t="s">
        <v>109</v>
      </c>
      <c r="O541" s="15" t="s">
        <v>53</v>
      </c>
      <c r="P541" s="15" t="s">
        <v>57</v>
      </c>
      <c r="Q541" s="15" t="s">
        <v>3283</v>
      </c>
      <c r="R541" s="15" t="s">
        <v>59</v>
      </c>
      <c r="S541" s="15"/>
      <c r="T541" s="16" t="s">
        <v>59</v>
      </c>
      <c r="U541" s="15"/>
      <c r="V541" s="15">
        <v>7684</v>
      </c>
      <c r="W541" s="15" t="s">
        <v>62</v>
      </c>
      <c r="X541" s="17">
        <f t="shared" si="14"/>
        <v>5.7299587999999995</v>
      </c>
      <c r="Y541" s="18">
        <v>213</v>
      </c>
      <c r="Z541" s="18" t="s">
        <v>131</v>
      </c>
      <c r="AA541" s="19"/>
      <c r="AB541" s="15">
        <v>1</v>
      </c>
      <c r="AC541" s="15" t="s">
        <v>112</v>
      </c>
      <c r="AD541" s="16" t="s">
        <v>59</v>
      </c>
      <c r="AE541" s="16"/>
      <c r="AF541" s="16" t="str" cm="1">
        <f t="array" ref="AF541">_xlfn.IFS(ISTEXT(#REF!),#REF!,ISTEXT(#REF!),#REF!, TRUE, AG541)</f>
        <v>COLUMBIA GULF TRANSMISSION - HARTSVILLE COMPRESSOR STATION</v>
      </c>
      <c r="AG541" s="16" t="s">
        <v>3275</v>
      </c>
      <c r="AH541" s="20">
        <v>4</v>
      </c>
      <c r="AI541" s="15" t="s">
        <v>114</v>
      </c>
      <c r="AJ541" s="18" t="s">
        <v>3276</v>
      </c>
      <c r="AK541" s="16" t="s">
        <v>3277</v>
      </c>
      <c r="AL541" s="15" t="s">
        <v>1100</v>
      </c>
      <c r="AM541" s="20" t="s">
        <v>3278</v>
      </c>
      <c r="AN541" s="18">
        <v>-86.179556724099996</v>
      </c>
      <c r="AO541" s="18">
        <v>36.461266732799999</v>
      </c>
      <c r="AP541" s="21" t="s">
        <v>119</v>
      </c>
    </row>
    <row r="542" spans="1:42" x14ac:dyDescent="0.25">
      <c r="A542" s="15">
        <v>292</v>
      </c>
      <c r="B542" s="15">
        <v>541</v>
      </c>
      <c r="C542" s="23" t="s">
        <v>3269</v>
      </c>
      <c r="D542" s="15" t="s">
        <v>3284</v>
      </c>
      <c r="E542" s="187"/>
      <c r="F542" s="180"/>
      <c r="G542" s="16" t="s">
        <v>3285</v>
      </c>
      <c r="H542" s="15" t="s">
        <v>3286</v>
      </c>
      <c r="I542" s="16" t="s">
        <v>3287</v>
      </c>
      <c r="J542" s="16" t="s">
        <v>53</v>
      </c>
      <c r="K542" s="16" t="s">
        <v>107</v>
      </c>
      <c r="L542" s="15">
        <v>20200201</v>
      </c>
      <c r="M542" s="16" t="s">
        <v>108</v>
      </c>
      <c r="N542" s="15" t="s">
        <v>109</v>
      </c>
      <c r="O542" s="15" t="s">
        <v>53</v>
      </c>
      <c r="P542" s="15" t="s">
        <v>57</v>
      </c>
      <c r="Q542" s="15" t="s">
        <v>3283</v>
      </c>
      <c r="R542" s="15" t="s">
        <v>59</v>
      </c>
      <c r="S542" s="15"/>
      <c r="T542" s="16" t="s">
        <v>59</v>
      </c>
      <c r="U542" s="15"/>
      <c r="V542" s="15">
        <v>7684</v>
      </c>
      <c r="W542" s="15" t="s">
        <v>62</v>
      </c>
      <c r="X542" s="17">
        <f t="shared" si="14"/>
        <v>5.7299587999999995</v>
      </c>
      <c r="Y542" s="18">
        <v>213</v>
      </c>
      <c r="Z542" s="18" t="s">
        <v>131</v>
      </c>
      <c r="AA542" s="19"/>
      <c r="AB542" s="15">
        <v>1</v>
      </c>
      <c r="AC542" s="15" t="s">
        <v>112</v>
      </c>
      <c r="AD542" s="16" t="s">
        <v>59</v>
      </c>
      <c r="AE542" s="16"/>
      <c r="AF542" s="16" t="str" cm="1">
        <f t="array" ref="AF542">_xlfn.IFS(ISTEXT(#REF!),#REF!,ISTEXT(#REF!),#REF!, TRUE, AG542)</f>
        <v>COLUMBIA GULF TRANSMISSION - HARTSVILLE COMPRESSOR STATION</v>
      </c>
      <c r="AG542" s="16" t="s">
        <v>3275</v>
      </c>
      <c r="AH542" s="20">
        <v>4</v>
      </c>
      <c r="AI542" s="15" t="s">
        <v>114</v>
      </c>
      <c r="AJ542" s="18" t="s">
        <v>3276</v>
      </c>
      <c r="AK542" s="16" t="s">
        <v>3277</v>
      </c>
      <c r="AL542" s="15" t="s">
        <v>1100</v>
      </c>
      <c r="AM542" s="20" t="s">
        <v>3278</v>
      </c>
      <c r="AN542" s="18">
        <v>-86.179390427200005</v>
      </c>
      <c r="AO542" s="18">
        <v>36.461253789700002</v>
      </c>
      <c r="AP542" s="21" t="s">
        <v>119</v>
      </c>
    </row>
    <row r="543" spans="1:42" x14ac:dyDescent="0.25">
      <c r="A543" s="15">
        <v>292</v>
      </c>
      <c r="B543" s="15">
        <v>542</v>
      </c>
      <c r="C543" s="23" t="s">
        <v>3269</v>
      </c>
      <c r="D543" s="15" t="s">
        <v>3288</v>
      </c>
      <c r="E543" s="187"/>
      <c r="F543" s="180"/>
      <c r="G543" s="16" t="s">
        <v>3289</v>
      </c>
      <c r="H543" s="15" t="s">
        <v>3290</v>
      </c>
      <c r="I543" s="16" t="s">
        <v>3291</v>
      </c>
      <c r="J543" s="16" t="s">
        <v>53</v>
      </c>
      <c r="K543" s="16" t="s">
        <v>107</v>
      </c>
      <c r="L543" s="15">
        <v>20200201</v>
      </c>
      <c r="M543" s="16" t="s">
        <v>108</v>
      </c>
      <c r="N543" s="15" t="s">
        <v>109</v>
      </c>
      <c r="O543" s="15" t="s">
        <v>53</v>
      </c>
      <c r="P543" s="15" t="s">
        <v>57</v>
      </c>
      <c r="Q543" s="15" t="s">
        <v>3292</v>
      </c>
      <c r="R543" s="15" t="s">
        <v>59</v>
      </c>
      <c r="S543" s="15"/>
      <c r="T543" s="16" t="s">
        <v>59</v>
      </c>
      <c r="U543" s="15"/>
      <c r="V543" s="15">
        <v>28500</v>
      </c>
      <c r="W543" s="15" t="s">
        <v>62</v>
      </c>
      <c r="X543" s="17">
        <f t="shared" si="14"/>
        <v>21.25245</v>
      </c>
      <c r="Y543" s="18">
        <v>212</v>
      </c>
      <c r="Z543" s="18" t="s">
        <v>131</v>
      </c>
      <c r="AA543" s="19"/>
      <c r="AB543" s="15">
        <v>1</v>
      </c>
      <c r="AC543" s="15" t="s">
        <v>112</v>
      </c>
      <c r="AD543" s="16" t="s">
        <v>59</v>
      </c>
      <c r="AE543" s="16"/>
      <c r="AF543" s="16" t="str" cm="1">
        <f t="array" ref="AF543">_xlfn.IFS(ISTEXT(#REF!),#REF!,ISTEXT(#REF!),#REF!, TRUE, AG543)</f>
        <v>COLUMBIA GULF TRANSMISSION - HARTSVILLE COMPRESSOR STATION</v>
      </c>
      <c r="AG543" s="16" t="s">
        <v>3275</v>
      </c>
      <c r="AH543" s="20">
        <v>4</v>
      </c>
      <c r="AI543" s="15" t="s">
        <v>114</v>
      </c>
      <c r="AJ543" s="18" t="s">
        <v>3276</v>
      </c>
      <c r="AK543" s="16" t="s">
        <v>3277</v>
      </c>
      <c r="AL543" s="15" t="s">
        <v>1100</v>
      </c>
      <c r="AM543" s="20" t="s">
        <v>3278</v>
      </c>
      <c r="AN543" s="18">
        <v>-86.180321153700007</v>
      </c>
      <c r="AO543" s="18">
        <v>36.462049788900003</v>
      </c>
      <c r="AP543" s="21" t="s">
        <v>119</v>
      </c>
    </row>
    <row r="544" spans="1:42" x14ac:dyDescent="0.25">
      <c r="A544" s="15">
        <v>293</v>
      </c>
      <c r="B544" s="15">
        <v>543</v>
      </c>
      <c r="C544" s="23" t="s">
        <v>3293</v>
      </c>
      <c r="D544" s="15" t="s">
        <v>3294</v>
      </c>
      <c r="E544" s="187"/>
      <c r="F544" s="180"/>
      <c r="G544" s="16" t="s">
        <v>3295</v>
      </c>
      <c r="H544" s="15" t="s">
        <v>3296</v>
      </c>
      <c r="I544" s="16" t="s">
        <v>3295</v>
      </c>
      <c r="J544" s="16" t="s">
        <v>53</v>
      </c>
      <c r="K544" s="128" t="s">
        <v>107</v>
      </c>
      <c r="L544" s="15">
        <v>20300202</v>
      </c>
      <c r="M544" s="16" t="s">
        <v>556</v>
      </c>
      <c r="N544" s="15" t="s">
        <v>109</v>
      </c>
      <c r="O544" s="15" t="s">
        <v>53</v>
      </c>
      <c r="P544" s="15" t="s">
        <v>59</v>
      </c>
      <c r="Q544" s="15" t="s">
        <v>59</v>
      </c>
      <c r="R544" s="15" t="s">
        <v>59</v>
      </c>
      <c r="S544" s="15"/>
      <c r="T544" s="16" t="s">
        <v>59</v>
      </c>
      <c r="U544" s="15" t="s">
        <v>53</v>
      </c>
      <c r="V544" s="15"/>
      <c r="W544" s="15" t="s">
        <v>59</v>
      </c>
      <c r="X544" s="17">
        <f>Y544*0.0007457</f>
        <v>8.6501199999999994</v>
      </c>
      <c r="Y544" s="18">
        <v>11600</v>
      </c>
      <c r="Z544" s="18" t="s">
        <v>62</v>
      </c>
      <c r="AA544" s="19"/>
      <c r="AB544" s="15">
        <v>1</v>
      </c>
      <c r="AC544" s="15" t="s">
        <v>112</v>
      </c>
      <c r="AD544" s="16" t="s">
        <v>59</v>
      </c>
      <c r="AE544" s="16"/>
      <c r="AF544" s="16" t="str" cm="1">
        <f t="array" ref="AF544">_xlfn.IFS(ISTEXT(#REF!),#REF!,ISTEXT(#REF!),#REF!, TRUE, AG544)</f>
        <v>Columbia Gas - LOST RIVER CS 6C3290</v>
      </c>
      <c r="AG544" s="16" t="s">
        <v>3297</v>
      </c>
      <c r="AH544" s="20">
        <v>3</v>
      </c>
      <c r="AI544" s="15" t="s">
        <v>3298</v>
      </c>
      <c r="AJ544" s="18" t="s">
        <v>3299</v>
      </c>
      <c r="AK544" s="16" t="s">
        <v>3300</v>
      </c>
      <c r="AL544" s="15" t="s">
        <v>3301</v>
      </c>
      <c r="AM544" s="20" t="s">
        <v>3302</v>
      </c>
      <c r="AN544" s="18">
        <v>-78.861102858500004</v>
      </c>
      <c r="AO544" s="18">
        <v>38.8772077108</v>
      </c>
      <c r="AP544" s="21" t="s">
        <v>119</v>
      </c>
    </row>
    <row r="545" spans="1:42" x14ac:dyDescent="0.25">
      <c r="A545" s="15">
        <v>293</v>
      </c>
      <c r="B545" s="15">
        <v>544</v>
      </c>
      <c r="C545" s="23" t="s">
        <v>3293</v>
      </c>
      <c r="D545" s="15" t="s">
        <v>3304</v>
      </c>
      <c r="E545" s="187"/>
      <c r="F545" s="180"/>
      <c r="G545" s="16" t="s">
        <v>3305</v>
      </c>
      <c r="H545" s="15" t="s">
        <v>3306</v>
      </c>
      <c r="I545" s="16" t="s">
        <v>3305</v>
      </c>
      <c r="J545" s="16" t="s">
        <v>53</v>
      </c>
      <c r="K545" s="128" t="s">
        <v>107</v>
      </c>
      <c r="L545" s="15">
        <v>20300202</v>
      </c>
      <c r="M545" s="16" t="s">
        <v>556</v>
      </c>
      <c r="N545" s="15" t="s">
        <v>109</v>
      </c>
      <c r="O545" s="15" t="s">
        <v>53</v>
      </c>
      <c r="P545" s="15" t="s">
        <v>59</v>
      </c>
      <c r="Q545" s="15" t="s">
        <v>59</v>
      </c>
      <c r="R545" s="15" t="s">
        <v>59</v>
      </c>
      <c r="S545" s="15"/>
      <c r="T545" s="16" t="s">
        <v>59</v>
      </c>
      <c r="U545" s="15" t="s">
        <v>53</v>
      </c>
      <c r="V545" s="15"/>
      <c r="W545" s="15" t="s">
        <v>59</v>
      </c>
      <c r="X545" s="17">
        <f>Y545*0.0007457</f>
        <v>8.6501199999999994</v>
      </c>
      <c r="Y545" s="18">
        <v>11600</v>
      </c>
      <c r="Z545" s="18" t="s">
        <v>62</v>
      </c>
      <c r="AA545" s="19"/>
      <c r="AB545" s="15">
        <v>1</v>
      </c>
      <c r="AC545" s="15" t="s">
        <v>112</v>
      </c>
      <c r="AD545" s="16" t="s">
        <v>59</v>
      </c>
      <c r="AE545" s="16"/>
      <c r="AF545" s="16" t="str" cm="1">
        <f t="array" ref="AF545">_xlfn.IFS(ISTEXT(#REF!),#REF!,ISTEXT(#REF!),#REF!, TRUE, AG545)</f>
        <v>Columbia Gas - LOST RIVER CS 6C3290</v>
      </c>
      <c r="AG545" s="16" t="s">
        <v>3297</v>
      </c>
      <c r="AH545" s="20">
        <v>3</v>
      </c>
      <c r="AI545" s="15" t="s">
        <v>3298</v>
      </c>
      <c r="AJ545" s="18" t="s">
        <v>3299</v>
      </c>
      <c r="AK545" s="16" t="s">
        <v>3300</v>
      </c>
      <c r="AL545" s="15" t="s">
        <v>3301</v>
      </c>
      <c r="AM545" s="20" t="s">
        <v>3302</v>
      </c>
      <c r="AN545" s="18">
        <v>-78.861102858500004</v>
      </c>
      <c r="AO545" s="18">
        <v>38.8772077108</v>
      </c>
      <c r="AP545" s="21" t="s">
        <v>119</v>
      </c>
    </row>
    <row r="546" spans="1:42" x14ac:dyDescent="0.25">
      <c r="A546" s="15">
        <v>294</v>
      </c>
      <c r="B546" s="15">
        <v>545</v>
      </c>
      <c r="C546" s="23" t="s">
        <v>3307</v>
      </c>
      <c r="D546" s="15" t="s">
        <v>3308</v>
      </c>
      <c r="E546" s="187"/>
      <c r="F546" s="180"/>
      <c r="G546" s="16" t="s">
        <v>3309</v>
      </c>
      <c r="H546" s="15" t="s">
        <v>3310</v>
      </c>
      <c r="I546" s="16" t="s">
        <v>3309</v>
      </c>
      <c r="J546" s="16" t="s">
        <v>53</v>
      </c>
      <c r="K546" s="128" t="s">
        <v>107</v>
      </c>
      <c r="L546" s="15">
        <v>20200201</v>
      </c>
      <c r="M546" s="16" t="s">
        <v>108</v>
      </c>
      <c r="N546" s="15" t="s">
        <v>109</v>
      </c>
      <c r="O546" s="15" t="s">
        <v>53</v>
      </c>
      <c r="P546" s="15" t="s">
        <v>57</v>
      </c>
      <c r="Q546" s="15" t="s">
        <v>3311</v>
      </c>
      <c r="R546" s="15" t="s">
        <v>59</v>
      </c>
      <c r="S546" s="15"/>
      <c r="T546" s="16" t="s">
        <v>59</v>
      </c>
      <c r="U546" s="15" t="s">
        <v>53</v>
      </c>
      <c r="V546" s="15">
        <v>7943</v>
      </c>
      <c r="W546" s="15" t="s">
        <v>62</v>
      </c>
      <c r="X546" s="17">
        <f t="shared" ref="X546:X554" si="15">V546*0.0007457</f>
        <v>5.9230950999999994</v>
      </c>
      <c r="Y546" s="18">
        <v>7940</v>
      </c>
      <c r="Z546" s="18" t="s">
        <v>62</v>
      </c>
      <c r="AA546" s="24">
        <v>41640</v>
      </c>
      <c r="AB546" s="15">
        <v>1</v>
      </c>
      <c r="AC546" s="15" t="s">
        <v>101</v>
      </c>
      <c r="AD546" s="16" t="s">
        <v>3312</v>
      </c>
      <c r="AE546" s="16"/>
      <c r="AF546" s="16" t="str" cm="1">
        <f t="array" ref="AF546">_xlfn.IFS(ISTEXT(#REF!),#REF!,ISTEXT(#REF!),#REF!, TRUE, AG546)</f>
        <v>Columbia Gas - GLENVILLE 4C1170</v>
      </c>
      <c r="AG546" s="16" t="s">
        <v>3313</v>
      </c>
      <c r="AH546" s="20">
        <v>3</v>
      </c>
      <c r="AI546" s="15" t="s">
        <v>3298</v>
      </c>
      <c r="AJ546" s="18" t="s">
        <v>3314</v>
      </c>
      <c r="AK546" s="16" t="s">
        <v>3315</v>
      </c>
      <c r="AL546" s="15" t="s">
        <v>3316</v>
      </c>
      <c r="AM546" s="20" t="s">
        <v>3317</v>
      </c>
      <c r="AN546" s="18">
        <v>-80.773280880399994</v>
      </c>
      <c r="AO546" s="18">
        <v>38.9277793726</v>
      </c>
      <c r="AP546" s="21" t="s">
        <v>119</v>
      </c>
    </row>
    <row r="547" spans="1:42" x14ac:dyDescent="0.25">
      <c r="A547" s="15">
        <v>295</v>
      </c>
      <c r="B547" s="15">
        <v>546</v>
      </c>
      <c r="C547" s="23" t="s">
        <v>3318</v>
      </c>
      <c r="D547" s="15" t="s">
        <v>120</v>
      </c>
      <c r="E547" s="187"/>
      <c r="F547" s="180"/>
      <c r="G547" s="16" t="s">
        <v>3319</v>
      </c>
      <c r="H547" s="15" t="s">
        <v>3320</v>
      </c>
      <c r="I547" s="16" t="s">
        <v>3319</v>
      </c>
      <c r="J547" s="16" t="s">
        <v>53</v>
      </c>
      <c r="K547" s="128" t="s">
        <v>107</v>
      </c>
      <c r="L547" s="15">
        <v>20200201</v>
      </c>
      <c r="M547" s="16" t="s">
        <v>108</v>
      </c>
      <c r="N547" s="15" t="s">
        <v>109</v>
      </c>
      <c r="O547" s="15" t="s">
        <v>53</v>
      </c>
      <c r="P547" s="15" t="s">
        <v>57</v>
      </c>
      <c r="Q547" s="15" t="s">
        <v>2051</v>
      </c>
      <c r="R547" s="15" t="s">
        <v>59</v>
      </c>
      <c r="S547" s="26" t="s">
        <v>100</v>
      </c>
      <c r="T547" s="16" t="s">
        <v>1843</v>
      </c>
      <c r="U547" s="15" t="s">
        <v>53</v>
      </c>
      <c r="V547" s="15">
        <v>9749</v>
      </c>
      <c r="W547" s="15" t="s">
        <v>62</v>
      </c>
      <c r="X547" s="17">
        <f t="shared" si="15"/>
        <v>7.2698292999999996</v>
      </c>
      <c r="Y547" s="18"/>
      <c r="Z547" s="18"/>
      <c r="AA547" s="24">
        <v>42005</v>
      </c>
      <c r="AB547" s="15">
        <v>1</v>
      </c>
      <c r="AC547" s="15" t="s">
        <v>101</v>
      </c>
      <c r="AD547" s="16" t="s">
        <v>3321</v>
      </c>
      <c r="AE547" s="16"/>
      <c r="AF547" s="16" t="str" cm="1">
        <f t="array" ref="AF547">_xlfn.IFS(ISTEXT(#REF!),#REF!,ISTEXT(#REF!),#REF!, TRUE, AG547)</f>
        <v>Columbia Gas - FILES CREEK 6C4340</v>
      </c>
      <c r="AG547" s="16" t="s">
        <v>3322</v>
      </c>
      <c r="AH547" s="20" t="s">
        <v>465</v>
      </c>
      <c r="AI547" s="15" t="s">
        <v>3298</v>
      </c>
      <c r="AJ547" s="18" t="s">
        <v>3323</v>
      </c>
      <c r="AK547" s="16" t="s">
        <v>3324</v>
      </c>
      <c r="AL547" s="15" t="s">
        <v>3325</v>
      </c>
      <c r="AM547" s="20" t="s">
        <v>3326</v>
      </c>
      <c r="AN547" s="18">
        <v>-79.836160000000007</v>
      </c>
      <c r="AO547" s="18">
        <v>38.821100000000001</v>
      </c>
      <c r="AP547" s="21" t="s">
        <v>139</v>
      </c>
    </row>
    <row r="548" spans="1:42" x14ac:dyDescent="0.25">
      <c r="A548" s="15">
        <v>295</v>
      </c>
      <c r="B548" s="15">
        <v>547</v>
      </c>
      <c r="C548" s="23" t="s">
        <v>3318</v>
      </c>
      <c r="D548" s="15" t="s">
        <v>529</v>
      </c>
      <c r="E548" s="187"/>
      <c r="F548" s="180"/>
      <c r="G548" s="16" t="s">
        <v>3327</v>
      </c>
      <c r="H548" s="15" t="s">
        <v>3328</v>
      </c>
      <c r="I548" s="16" t="s">
        <v>3327</v>
      </c>
      <c r="J548" s="16" t="s">
        <v>53</v>
      </c>
      <c r="K548" s="128" t="s">
        <v>107</v>
      </c>
      <c r="L548" s="15">
        <v>20200201</v>
      </c>
      <c r="M548" s="16" t="s">
        <v>108</v>
      </c>
      <c r="N548" s="15" t="s">
        <v>109</v>
      </c>
      <c r="O548" s="15" t="s">
        <v>53</v>
      </c>
      <c r="P548" s="15" t="s">
        <v>57</v>
      </c>
      <c r="Q548" s="15" t="s">
        <v>2051</v>
      </c>
      <c r="R548" s="15" t="s">
        <v>59</v>
      </c>
      <c r="S548" s="26" t="s">
        <v>100</v>
      </c>
      <c r="T548" s="16" t="s">
        <v>1843</v>
      </c>
      <c r="U548" s="15" t="s">
        <v>53</v>
      </c>
      <c r="V548" s="15">
        <v>9749</v>
      </c>
      <c r="W548" s="15" t="s">
        <v>62</v>
      </c>
      <c r="X548" s="17">
        <f t="shared" si="15"/>
        <v>7.2698292999999996</v>
      </c>
      <c r="Y548" s="18"/>
      <c r="Z548" s="18"/>
      <c r="AA548" s="24">
        <v>42005</v>
      </c>
      <c r="AB548" s="15">
        <v>1</v>
      </c>
      <c r="AC548" s="15" t="s">
        <v>101</v>
      </c>
      <c r="AD548" s="16" t="s">
        <v>3321</v>
      </c>
      <c r="AE548" s="16"/>
      <c r="AF548" s="16" t="str" cm="1">
        <f t="array" ref="AF548">_xlfn.IFS(ISTEXT(#REF!),#REF!,ISTEXT(#REF!),#REF!, TRUE, AG548)</f>
        <v>Columbia Gas - FILES CREEK 6C4340</v>
      </c>
      <c r="AG548" s="16" t="s">
        <v>3322</v>
      </c>
      <c r="AH548" s="20" t="s">
        <v>465</v>
      </c>
      <c r="AI548" s="15" t="s">
        <v>3298</v>
      </c>
      <c r="AJ548" s="18" t="s">
        <v>3323</v>
      </c>
      <c r="AK548" s="16" t="s">
        <v>3324</v>
      </c>
      <c r="AL548" s="15" t="s">
        <v>3325</v>
      </c>
      <c r="AM548" s="20" t="s">
        <v>3326</v>
      </c>
      <c r="AN548" s="18">
        <v>-79.835859999999997</v>
      </c>
      <c r="AO548" s="18">
        <v>38.821159999999999</v>
      </c>
      <c r="AP548" s="21" t="s">
        <v>139</v>
      </c>
    </row>
    <row r="549" spans="1:42" x14ac:dyDescent="0.25">
      <c r="A549" s="15">
        <v>295</v>
      </c>
      <c r="B549" s="15">
        <v>548</v>
      </c>
      <c r="C549" s="23" t="s">
        <v>3318</v>
      </c>
      <c r="D549" s="15" t="s">
        <v>3329</v>
      </c>
      <c r="E549" s="187"/>
      <c r="F549" s="180"/>
      <c r="G549" s="16" t="s">
        <v>3330</v>
      </c>
      <c r="H549" s="15" t="s">
        <v>3331</v>
      </c>
      <c r="I549" s="16" t="s">
        <v>3330</v>
      </c>
      <c r="J549" s="16" t="s">
        <v>53</v>
      </c>
      <c r="K549" s="128" t="s">
        <v>107</v>
      </c>
      <c r="L549" s="15">
        <v>20200201</v>
      </c>
      <c r="M549" s="16" t="s">
        <v>108</v>
      </c>
      <c r="N549" s="15" t="s">
        <v>109</v>
      </c>
      <c r="O549" s="15" t="s">
        <v>53</v>
      </c>
      <c r="P549" s="15" t="s">
        <v>57</v>
      </c>
      <c r="Q549" s="15" t="s">
        <v>2051</v>
      </c>
      <c r="R549" s="15" t="s">
        <v>59</v>
      </c>
      <c r="S549" s="26" t="s">
        <v>100</v>
      </c>
      <c r="T549" s="16" t="s">
        <v>1843</v>
      </c>
      <c r="U549" s="15" t="s">
        <v>53</v>
      </c>
      <c r="V549" s="15">
        <v>10418</v>
      </c>
      <c r="W549" s="15" t="s">
        <v>62</v>
      </c>
      <c r="X549" s="17">
        <f t="shared" si="15"/>
        <v>7.7687025999999992</v>
      </c>
      <c r="Y549" s="18"/>
      <c r="Z549" s="18"/>
      <c r="AA549" s="24">
        <v>42736</v>
      </c>
      <c r="AB549" s="15">
        <v>1</v>
      </c>
      <c r="AC549" s="15" t="s">
        <v>101</v>
      </c>
      <c r="AD549" s="16" t="s">
        <v>3332</v>
      </c>
      <c r="AE549" s="16"/>
      <c r="AF549" s="16" t="str" cm="1">
        <f t="array" ref="AF549">_xlfn.IFS(ISTEXT(#REF!),#REF!,ISTEXT(#REF!),#REF!, TRUE, AG549)</f>
        <v>Columbia Gas - FILES CREEK 6C4340</v>
      </c>
      <c r="AG549" s="16" t="s">
        <v>3322</v>
      </c>
      <c r="AH549" s="20" t="s">
        <v>465</v>
      </c>
      <c r="AI549" s="15" t="s">
        <v>3298</v>
      </c>
      <c r="AJ549" s="18" t="s">
        <v>3323</v>
      </c>
      <c r="AK549" s="16" t="s">
        <v>3324</v>
      </c>
      <c r="AL549" s="15" t="s">
        <v>3325</v>
      </c>
      <c r="AM549" s="20" t="s">
        <v>3326</v>
      </c>
      <c r="AN549" s="18">
        <v>-79.835480000000004</v>
      </c>
      <c r="AO549" s="18">
        <v>38.821100000000001</v>
      </c>
      <c r="AP549" s="21" t="s">
        <v>139</v>
      </c>
    </row>
    <row r="550" spans="1:42" x14ac:dyDescent="0.25">
      <c r="A550" s="15">
        <v>295</v>
      </c>
      <c r="B550" s="15">
        <v>549</v>
      </c>
      <c r="C550" s="23" t="s">
        <v>3318</v>
      </c>
      <c r="D550" s="15" t="s">
        <v>3333</v>
      </c>
      <c r="E550" s="187"/>
      <c r="F550" s="180"/>
      <c r="G550" s="16" t="s">
        <v>3334</v>
      </c>
      <c r="H550" s="15" t="s">
        <v>3335</v>
      </c>
      <c r="I550" s="16" t="s">
        <v>3334</v>
      </c>
      <c r="J550" s="16" t="s">
        <v>53</v>
      </c>
      <c r="K550" s="128" t="s">
        <v>107</v>
      </c>
      <c r="L550" s="15">
        <v>20200201</v>
      </c>
      <c r="M550" s="16" t="s">
        <v>108</v>
      </c>
      <c r="N550" s="15" t="s">
        <v>109</v>
      </c>
      <c r="O550" s="15" t="s">
        <v>53</v>
      </c>
      <c r="P550" s="15" t="s">
        <v>57</v>
      </c>
      <c r="Q550" s="15" t="s">
        <v>2051</v>
      </c>
      <c r="R550" s="15" t="s">
        <v>59</v>
      </c>
      <c r="S550" s="26" t="s">
        <v>100</v>
      </c>
      <c r="T550" s="16" t="s">
        <v>1843</v>
      </c>
      <c r="U550" s="15" t="s">
        <v>53</v>
      </c>
      <c r="V550" s="15">
        <v>10418</v>
      </c>
      <c r="W550" s="15" t="s">
        <v>62</v>
      </c>
      <c r="X550" s="17">
        <f t="shared" si="15"/>
        <v>7.7687025999999992</v>
      </c>
      <c r="Y550" s="18"/>
      <c r="Z550" s="18"/>
      <c r="AA550" s="24">
        <v>42736</v>
      </c>
      <c r="AB550" s="15">
        <v>1</v>
      </c>
      <c r="AC550" s="15" t="s">
        <v>101</v>
      </c>
      <c r="AD550" s="16" t="s">
        <v>3332</v>
      </c>
      <c r="AE550" s="16"/>
      <c r="AF550" s="122" t="str" cm="1">
        <f t="array" ref="AF550">_xlfn.IFS(ISTEXT(#REF!),#REF!,ISTEXT(#REF!),#REF!, TRUE, AG550)</f>
        <v>Columbia Gas - FILES CREEK 6C4340</v>
      </c>
      <c r="AG550" s="16" t="s">
        <v>3322</v>
      </c>
      <c r="AH550" s="20" t="s">
        <v>465</v>
      </c>
      <c r="AI550" s="15" t="s">
        <v>3298</v>
      </c>
      <c r="AJ550" s="18" t="s">
        <v>3323</v>
      </c>
      <c r="AK550" s="16" t="s">
        <v>3324</v>
      </c>
      <c r="AL550" s="15" t="s">
        <v>3325</v>
      </c>
      <c r="AM550" s="20" t="s">
        <v>3326</v>
      </c>
      <c r="AN550" s="18">
        <v>-79.835269999999994</v>
      </c>
      <c r="AO550" s="18">
        <v>38.82114</v>
      </c>
      <c r="AP550" s="21" t="s">
        <v>139</v>
      </c>
    </row>
    <row r="551" spans="1:42" x14ac:dyDescent="0.25">
      <c r="A551" s="15">
        <v>296</v>
      </c>
      <c r="B551" s="15">
        <v>550</v>
      </c>
      <c r="C551" s="23" t="s">
        <v>3336</v>
      </c>
      <c r="D551" s="15" t="s">
        <v>529</v>
      </c>
      <c r="E551" s="187"/>
      <c r="F551" s="180"/>
      <c r="G551" s="16" t="s">
        <v>3327</v>
      </c>
      <c r="H551" s="15" t="s">
        <v>3337</v>
      </c>
      <c r="I551" s="16" t="s">
        <v>3327</v>
      </c>
      <c r="J551" s="16" t="s">
        <v>53</v>
      </c>
      <c r="K551" s="128" t="s">
        <v>107</v>
      </c>
      <c r="L551" s="15">
        <v>20200201</v>
      </c>
      <c r="M551" s="16" t="s">
        <v>108</v>
      </c>
      <c r="N551" s="15" t="s">
        <v>109</v>
      </c>
      <c r="O551" s="15" t="s">
        <v>53</v>
      </c>
      <c r="P551" s="15" t="s">
        <v>57</v>
      </c>
      <c r="Q551" s="15" t="s">
        <v>2051</v>
      </c>
      <c r="R551" s="15" t="s">
        <v>59</v>
      </c>
      <c r="S551" s="15"/>
      <c r="T551" s="16" t="s">
        <v>59</v>
      </c>
      <c r="U551" s="15"/>
      <c r="V551" s="15">
        <v>10381</v>
      </c>
      <c r="W551" s="15" t="s">
        <v>62</v>
      </c>
      <c r="X551" s="17">
        <f t="shared" si="15"/>
        <v>7.7411116999999994</v>
      </c>
      <c r="Y551" s="18"/>
      <c r="Z551" s="18"/>
      <c r="AA551" s="24">
        <v>42005</v>
      </c>
      <c r="AB551" s="15">
        <v>1</v>
      </c>
      <c r="AC551" s="15" t="s">
        <v>101</v>
      </c>
      <c r="AD551" s="16" t="s">
        <v>3321</v>
      </c>
      <c r="AE551" s="16"/>
      <c r="AF551" s="16" t="str" cm="1">
        <f t="array" ref="AF551">_xlfn.IFS(ISTEXT(#REF!),#REF!,ISTEXT(#REF!),#REF!, TRUE, AG551)</f>
        <v>Columbia Gas - CLEVELAND 6C4330</v>
      </c>
      <c r="AG551" s="16" t="s">
        <v>3338</v>
      </c>
      <c r="AH551" s="20" t="s">
        <v>465</v>
      </c>
      <c r="AI551" s="15" t="s">
        <v>3298</v>
      </c>
      <c r="AJ551" s="18" t="s">
        <v>3339</v>
      </c>
      <c r="AK551" s="16" t="s">
        <v>3340</v>
      </c>
      <c r="AL551" s="15" t="s">
        <v>3341</v>
      </c>
      <c r="AM551" s="20" t="s">
        <v>3342</v>
      </c>
      <c r="AN551" s="18">
        <v>-80.362530000000007</v>
      </c>
      <c r="AO551" s="18">
        <v>38.750430000000001</v>
      </c>
      <c r="AP551" s="21" t="s">
        <v>119</v>
      </c>
    </row>
    <row r="552" spans="1:42" x14ac:dyDescent="0.25">
      <c r="A552" s="15">
        <v>296</v>
      </c>
      <c r="B552" s="15">
        <v>551</v>
      </c>
      <c r="C552" s="23" t="s">
        <v>3336</v>
      </c>
      <c r="D552" s="15" t="s">
        <v>3329</v>
      </c>
      <c r="E552" s="187"/>
      <c r="F552" s="180"/>
      <c r="G552" s="16" t="s">
        <v>3330</v>
      </c>
      <c r="H552" s="15" t="s">
        <v>3343</v>
      </c>
      <c r="I552" s="16" t="s">
        <v>3330</v>
      </c>
      <c r="J552" s="16" t="s">
        <v>53</v>
      </c>
      <c r="K552" s="128" t="s">
        <v>107</v>
      </c>
      <c r="L552" s="15">
        <v>20200201</v>
      </c>
      <c r="M552" s="16" t="s">
        <v>108</v>
      </c>
      <c r="N552" s="15" t="s">
        <v>109</v>
      </c>
      <c r="O552" s="15" t="s">
        <v>53</v>
      </c>
      <c r="P552" s="15" t="s">
        <v>57</v>
      </c>
      <c r="Q552" s="15" t="s">
        <v>2051</v>
      </c>
      <c r="R552" s="15" t="s">
        <v>59</v>
      </c>
      <c r="S552" s="15"/>
      <c r="T552" s="16" t="s">
        <v>59</v>
      </c>
      <c r="U552" s="15"/>
      <c r="V552" s="15">
        <v>10381</v>
      </c>
      <c r="W552" s="15" t="s">
        <v>62</v>
      </c>
      <c r="X552" s="17">
        <f t="shared" si="15"/>
        <v>7.7411116999999994</v>
      </c>
      <c r="Y552" s="18"/>
      <c r="Z552" s="18"/>
      <c r="AA552" s="24">
        <v>42005</v>
      </c>
      <c r="AB552" s="15">
        <v>1</v>
      </c>
      <c r="AC552" s="15" t="s">
        <v>101</v>
      </c>
      <c r="AD552" s="16" t="s">
        <v>3321</v>
      </c>
      <c r="AE552" s="16"/>
      <c r="AF552" s="16" t="str" cm="1">
        <f t="array" ref="AF552">_xlfn.IFS(ISTEXT(#REF!),#REF!,ISTEXT(#REF!),#REF!, TRUE, AG552)</f>
        <v>Columbia Gas - CLEVELAND 6C4330</v>
      </c>
      <c r="AG552" s="16" t="s">
        <v>3338</v>
      </c>
      <c r="AH552" s="20" t="s">
        <v>465</v>
      </c>
      <c r="AI552" s="15" t="s">
        <v>3298</v>
      </c>
      <c r="AJ552" s="18" t="s">
        <v>3339</v>
      </c>
      <c r="AK552" s="16" t="s">
        <v>3340</v>
      </c>
      <c r="AL552" s="15" t="s">
        <v>3341</v>
      </c>
      <c r="AM552" s="20" t="s">
        <v>3342</v>
      </c>
      <c r="AN552" s="18">
        <v>-80.362539999999996</v>
      </c>
      <c r="AO552" s="18">
        <v>38.750309999999999</v>
      </c>
      <c r="AP552" s="21" t="s">
        <v>119</v>
      </c>
    </row>
    <row r="553" spans="1:42" x14ac:dyDescent="0.25">
      <c r="A553" s="15">
        <v>296</v>
      </c>
      <c r="B553" s="15">
        <v>552</v>
      </c>
      <c r="C553" s="23" t="s">
        <v>3336</v>
      </c>
      <c r="D553" s="15" t="s">
        <v>3333</v>
      </c>
      <c r="E553" s="187"/>
      <c r="F553" s="180"/>
      <c r="G553" s="16" t="s">
        <v>3344</v>
      </c>
      <c r="H553" s="15" t="s">
        <v>3345</v>
      </c>
      <c r="I553" s="16" t="s">
        <v>3344</v>
      </c>
      <c r="J553" s="16" t="s">
        <v>53</v>
      </c>
      <c r="K553" s="128" t="s">
        <v>107</v>
      </c>
      <c r="L553" s="15">
        <v>20200201</v>
      </c>
      <c r="M553" s="16" t="s">
        <v>108</v>
      </c>
      <c r="N553" s="15" t="s">
        <v>109</v>
      </c>
      <c r="O553" s="15" t="s">
        <v>53</v>
      </c>
      <c r="P553" s="15" t="s">
        <v>57</v>
      </c>
      <c r="Q553" s="15" t="s">
        <v>2452</v>
      </c>
      <c r="R553" s="15" t="s">
        <v>59</v>
      </c>
      <c r="S553" s="15"/>
      <c r="T553" s="16" t="s">
        <v>59</v>
      </c>
      <c r="U553" s="15"/>
      <c r="V553" s="15">
        <v>14766</v>
      </c>
      <c r="W553" s="15" t="s">
        <v>62</v>
      </c>
      <c r="X553" s="17">
        <f t="shared" si="15"/>
        <v>11.011006199999999</v>
      </c>
      <c r="Y553" s="18"/>
      <c r="Z553" s="18"/>
      <c r="AA553" s="24">
        <v>42736</v>
      </c>
      <c r="AB553" s="15">
        <v>1</v>
      </c>
      <c r="AC553" s="15" t="s">
        <v>101</v>
      </c>
      <c r="AD553" s="16" t="s">
        <v>3332</v>
      </c>
      <c r="AE553" s="16"/>
      <c r="AF553" s="16" t="str" cm="1">
        <f t="array" ref="AF553">_xlfn.IFS(ISTEXT(#REF!),#REF!,ISTEXT(#REF!),#REF!, TRUE, AG553)</f>
        <v>Columbia Gas - CLEVELAND 6C4330</v>
      </c>
      <c r="AG553" s="16" t="s">
        <v>3338</v>
      </c>
      <c r="AH553" s="20" t="s">
        <v>465</v>
      </c>
      <c r="AI553" s="15" t="s">
        <v>3298</v>
      </c>
      <c r="AJ553" s="18" t="s">
        <v>3339</v>
      </c>
      <c r="AK553" s="16" t="s">
        <v>3340</v>
      </c>
      <c r="AL553" s="15" t="s">
        <v>3341</v>
      </c>
      <c r="AM553" s="20" t="s">
        <v>3342</v>
      </c>
      <c r="AN553" s="18">
        <v>-80.362359999999995</v>
      </c>
      <c r="AO553" s="18">
        <v>38.750019999999999</v>
      </c>
      <c r="AP553" s="21" t="s">
        <v>119</v>
      </c>
    </row>
    <row r="554" spans="1:42" x14ac:dyDescent="0.25">
      <c r="A554" s="15">
        <v>296</v>
      </c>
      <c r="B554" s="15">
        <v>553</v>
      </c>
      <c r="C554" s="23" t="s">
        <v>3336</v>
      </c>
      <c r="D554" s="15" t="s">
        <v>3346</v>
      </c>
      <c r="E554" s="187"/>
      <c r="F554" s="180"/>
      <c r="G554" s="16" t="s">
        <v>3347</v>
      </c>
      <c r="H554" s="15" t="s">
        <v>3348</v>
      </c>
      <c r="I554" s="16" t="s">
        <v>3347</v>
      </c>
      <c r="J554" s="16" t="s">
        <v>53</v>
      </c>
      <c r="K554" s="128" t="s">
        <v>107</v>
      </c>
      <c r="L554" s="23">
        <v>20200201</v>
      </c>
      <c r="M554" s="16" t="s">
        <v>108</v>
      </c>
      <c r="N554" s="15" t="s">
        <v>109</v>
      </c>
      <c r="O554" s="15" t="s">
        <v>53</v>
      </c>
      <c r="P554" s="15" t="s">
        <v>57</v>
      </c>
      <c r="Q554" s="15" t="s">
        <v>2452</v>
      </c>
      <c r="R554" s="15" t="s">
        <v>59</v>
      </c>
      <c r="S554" s="15"/>
      <c r="T554" s="16" t="s">
        <v>59</v>
      </c>
      <c r="U554" s="15"/>
      <c r="V554" s="15">
        <v>14766</v>
      </c>
      <c r="W554" s="15" t="s">
        <v>62</v>
      </c>
      <c r="X554" s="17">
        <f t="shared" si="15"/>
        <v>11.011006199999999</v>
      </c>
      <c r="Y554" s="18">
        <v>3160</v>
      </c>
      <c r="Z554" s="18" t="s">
        <v>62</v>
      </c>
      <c r="AA554" s="24">
        <v>42736</v>
      </c>
      <c r="AB554" s="15">
        <v>1</v>
      </c>
      <c r="AC554" s="15" t="s">
        <v>101</v>
      </c>
      <c r="AD554" s="16" t="s">
        <v>3332</v>
      </c>
      <c r="AE554" s="16"/>
      <c r="AF554" s="16" t="str" cm="1">
        <f t="array" ref="AF554">_xlfn.IFS(ISTEXT(#REF!),#REF!,ISTEXT(#REF!),#REF!, TRUE, AG554)</f>
        <v>Columbia Gas - CLEVELAND 6C4330</v>
      </c>
      <c r="AG554" s="16" t="s">
        <v>3338</v>
      </c>
      <c r="AH554" s="20">
        <v>3</v>
      </c>
      <c r="AI554" s="15" t="s">
        <v>3298</v>
      </c>
      <c r="AJ554" s="18" t="s">
        <v>3339</v>
      </c>
      <c r="AK554" s="16" t="s">
        <v>3340</v>
      </c>
      <c r="AL554" s="15" t="s">
        <v>3341</v>
      </c>
      <c r="AM554" s="20" t="s">
        <v>3342</v>
      </c>
      <c r="AN554" s="18">
        <v>-80.362369999999999</v>
      </c>
      <c r="AO554" s="18">
        <v>38.749859999999998</v>
      </c>
      <c r="AP554" s="21" t="s">
        <v>119</v>
      </c>
    </row>
    <row r="555" spans="1:42" x14ac:dyDescent="0.25">
      <c r="A555" s="15">
        <v>297</v>
      </c>
      <c r="B555" s="15">
        <v>554</v>
      </c>
      <c r="C555" s="23" t="s">
        <v>3349</v>
      </c>
      <c r="D555" s="15" t="s">
        <v>3350</v>
      </c>
      <c r="E555" s="187">
        <v>2963</v>
      </c>
      <c r="F555" s="190" t="s">
        <v>3351</v>
      </c>
      <c r="G555" s="16" t="s">
        <v>3352</v>
      </c>
      <c r="H555" s="15" t="s">
        <v>3353</v>
      </c>
      <c r="I555" s="16" t="s">
        <v>59</v>
      </c>
      <c r="J555" s="16" t="s">
        <v>53</v>
      </c>
      <c r="K555" s="16" t="s">
        <v>81</v>
      </c>
      <c r="L555" s="15">
        <v>20100201</v>
      </c>
      <c r="M555" s="16" t="s">
        <v>215</v>
      </c>
      <c r="N555" s="15" t="s">
        <v>109</v>
      </c>
      <c r="O555" s="15" t="s">
        <v>53</v>
      </c>
      <c r="P555" s="15" t="s">
        <v>110</v>
      </c>
      <c r="Q555" s="15" t="s">
        <v>3354</v>
      </c>
      <c r="R555" s="15" t="s">
        <v>205</v>
      </c>
      <c r="S555" s="15"/>
      <c r="T555" s="16" t="s">
        <v>59</v>
      </c>
      <c r="U555" s="15"/>
      <c r="V555" s="15">
        <v>160</v>
      </c>
      <c r="W555" s="15" t="s">
        <v>185</v>
      </c>
      <c r="X555" s="17">
        <f>V555</f>
        <v>160</v>
      </c>
      <c r="Y555" s="18">
        <v>1680</v>
      </c>
      <c r="Z555" s="18" t="s">
        <v>131</v>
      </c>
      <c r="AA555" s="24">
        <v>36526</v>
      </c>
      <c r="AB555" s="15">
        <v>1</v>
      </c>
      <c r="AC555" s="15" t="s">
        <v>63</v>
      </c>
      <c r="AD555" s="16" t="s">
        <v>59</v>
      </c>
      <c r="AE555" s="16"/>
      <c r="AF555" s="16" t="str" cm="1">
        <f t="array" ref="AF555">_xlfn.IFS(ISTEXT(#REF!),#REF!,ISTEXT(#REF!),#REF!, TRUE, AG555)</f>
        <v>PSO NORTHEASTERN PWR STA</v>
      </c>
      <c r="AG555" s="16" t="s">
        <v>3355</v>
      </c>
      <c r="AH555" s="20">
        <v>6</v>
      </c>
      <c r="AI555" s="15" t="s">
        <v>447</v>
      </c>
      <c r="AJ555" s="18" t="s">
        <v>2586</v>
      </c>
      <c r="AK555" s="16" t="s">
        <v>3356</v>
      </c>
      <c r="AL555" s="15" t="s">
        <v>3357</v>
      </c>
      <c r="AM555" s="20" t="s">
        <v>3358</v>
      </c>
      <c r="AN555" s="18">
        <v>-95.701118226399998</v>
      </c>
      <c r="AO555" s="18">
        <v>36.431128770299999</v>
      </c>
      <c r="AP555" s="21" t="s">
        <v>119</v>
      </c>
    </row>
    <row r="556" spans="1:42" x14ac:dyDescent="0.25">
      <c r="A556" s="15">
        <v>297</v>
      </c>
      <c r="B556" s="15">
        <v>555</v>
      </c>
      <c r="C556" s="23" t="s">
        <v>3349</v>
      </c>
      <c r="D556" s="15" t="s">
        <v>3359</v>
      </c>
      <c r="E556" s="187">
        <v>2963</v>
      </c>
      <c r="F556" s="190" t="s">
        <v>3360</v>
      </c>
      <c r="G556" s="16" t="s">
        <v>3361</v>
      </c>
      <c r="H556" s="15" t="s">
        <v>3362</v>
      </c>
      <c r="I556" s="16" t="s">
        <v>59</v>
      </c>
      <c r="J556" s="16" t="s">
        <v>53</v>
      </c>
      <c r="K556" s="16" t="s">
        <v>81</v>
      </c>
      <c r="L556" s="15">
        <v>20100201</v>
      </c>
      <c r="M556" s="16" t="s">
        <v>215</v>
      </c>
      <c r="N556" s="15" t="s">
        <v>109</v>
      </c>
      <c r="O556" s="15" t="s">
        <v>53</v>
      </c>
      <c r="P556" s="15" t="s">
        <v>110</v>
      </c>
      <c r="Q556" s="15" t="s">
        <v>3354</v>
      </c>
      <c r="R556" s="15" t="s">
        <v>205</v>
      </c>
      <c r="S556" s="15"/>
      <c r="T556" s="16" t="s">
        <v>59</v>
      </c>
      <c r="U556" s="15"/>
      <c r="V556" s="15">
        <v>160</v>
      </c>
      <c r="W556" s="15" t="s">
        <v>185</v>
      </c>
      <c r="X556" s="17">
        <f>V556</f>
        <v>160</v>
      </c>
      <c r="Y556" s="18">
        <v>1680</v>
      </c>
      <c r="Z556" s="18" t="s">
        <v>131</v>
      </c>
      <c r="AA556" s="24">
        <v>36526</v>
      </c>
      <c r="AB556" s="15">
        <v>1</v>
      </c>
      <c r="AC556" s="15" t="s">
        <v>63</v>
      </c>
      <c r="AD556" s="16" t="s">
        <v>59</v>
      </c>
      <c r="AE556" s="16"/>
      <c r="AF556" s="16" t="str" cm="1">
        <f t="array" ref="AF556">_xlfn.IFS(ISTEXT(#REF!),#REF!,ISTEXT(#REF!),#REF!, TRUE, AG556)</f>
        <v>PSO NORTHEASTERN PWR STA</v>
      </c>
      <c r="AG556" s="16" t="s">
        <v>3355</v>
      </c>
      <c r="AH556" s="20">
        <v>6</v>
      </c>
      <c r="AI556" s="15" t="s">
        <v>447</v>
      </c>
      <c r="AJ556" s="18" t="s">
        <v>2586</v>
      </c>
      <c r="AK556" s="16" t="s">
        <v>3356</v>
      </c>
      <c r="AL556" s="15" t="s">
        <v>3357</v>
      </c>
      <c r="AM556" s="20" t="s">
        <v>3358</v>
      </c>
      <c r="AN556" s="18">
        <v>-95.701118226399998</v>
      </c>
      <c r="AO556" s="18">
        <v>36.430859712699998</v>
      </c>
      <c r="AP556" s="21" t="s">
        <v>119</v>
      </c>
    </row>
    <row r="557" spans="1:42" x14ac:dyDescent="0.25">
      <c r="A557" s="15">
        <v>298</v>
      </c>
      <c r="B557" s="15">
        <v>556</v>
      </c>
      <c r="C557" s="23" t="s">
        <v>3363</v>
      </c>
      <c r="D557" s="15" t="s">
        <v>3364</v>
      </c>
      <c r="E557" s="187"/>
      <c r="F557" s="180"/>
      <c r="G557" s="16" t="s">
        <v>3365</v>
      </c>
      <c r="H557" s="15" t="s">
        <v>3366</v>
      </c>
      <c r="I557" s="16" t="s">
        <v>3367</v>
      </c>
      <c r="J557" s="16" t="s">
        <v>53</v>
      </c>
      <c r="K557" s="16" t="s">
        <v>107</v>
      </c>
      <c r="L557" s="15">
        <v>20200201</v>
      </c>
      <c r="M557" s="16" t="s">
        <v>108</v>
      </c>
      <c r="N557" s="15" t="s">
        <v>109</v>
      </c>
      <c r="O557" s="15" t="s">
        <v>53</v>
      </c>
      <c r="P557" s="15" t="s">
        <v>59</v>
      </c>
      <c r="Q557" s="15" t="s">
        <v>59</v>
      </c>
      <c r="R557" s="15" t="s">
        <v>59</v>
      </c>
      <c r="S557" s="15"/>
      <c r="T557" s="16" t="s">
        <v>59</v>
      </c>
      <c r="U557" s="15"/>
      <c r="V557" s="15">
        <v>7564</v>
      </c>
      <c r="W557" s="15" t="s">
        <v>62</v>
      </c>
      <c r="X557" s="17">
        <f t="shared" ref="X557:X567" si="16">V557*0.0007457</f>
        <v>5.6404747999999998</v>
      </c>
      <c r="Y557" s="18">
        <v>7560</v>
      </c>
      <c r="Z557" s="18" t="s">
        <v>62</v>
      </c>
      <c r="AA557" s="19"/>
      <c r="AB557" s="15">
        <v>1</v>
      </c>
      <c r="AC557" s="15" t="s">
        <v>63</v>
      </c>
      <c r="AD557" s="16" t="s">
        <v>59</v>
      </c>
      <c r="AE557" s="16"/>
      <c r="AF557" s="16" t="str" cm="1">
        <f t="array" ref="AF557">_xlfn.IFS(ISTEXT(#REF!),#REF!,ISTEXT(#REF!),#REF!, TRUE, AG557)</f>
        <v>Texas Gas Transmission LLC - Bastrop Compressor Station</v>
      </c>
      <c r="AG557" s="16" t="s">
        <v>3368</v>
      </c>
      <c r="AH557" s="20">
        <v>6</v>
      </c>
      <c r="AI557" s="15" t="s">
        <v>524</v>
      </c>
      <c r="AJ557" s="18" t="s">
        <v>3369</v>
      </c>
      <c r="AK557" s="16" t="s">
        <v>3370</v>
      </c>
      <c r="AL557" s="15" t="s">
        <v>3371</v>
      </c>
      <c r="AM557" s="20" t="s">
        <v>3372</v>
      </c>
      <c r="AN557" s="18">
        <v>-91.853206243200006</v>
      </c>
      <c r="AO557" s="18">
        <v>32.960605979699999</v>
      </c>
      <c r="AP557" s="21" t="s">
        <v>119</v>
      </c>
    </row>
    <row r="558" spans="1:42" x14ac:dyDescent="0.25">
      <c r="A558" s="15">
        <v>298</v>
      </c>
      <c r="B558" s="15">
        <v>557</v>
      </c>
      <c r="C558" s="23" t="s">
        <v>3363</v>
      </c>
      <c r="D558" s="15" t="s">
        <v>3373</v>
      </c>
      <c r="E558" s="187"/>
      <c r="F558" s="180"/>
      <c r="G558" s="16" t="s">
        <v>3374</v>
      </c>
      <c r="H558" s="15" t="s">
        <v>3375</v>
      </c>
      <c r="I558" s="16" t="s">
        <v>3376</v>
      </c>
      <c r="J558" s="16" t="s">
        <v>53</v>
      </c>
      <c r="K558" s="16" t="s">
        <v>107</v>
      </c>
      <c r="L558" s="15">
        <v>20200201</v>
      </c>
      <c r="M558" s="16" t="s">
        <v>108</v>
      </c>
      <c r="N558" s="15" t="s">
        <v>109</v>
      </c>
      <c r="O558" s="15" t="s">
        <v>53</v>
      </c>
      <c r="P558" s="15" t="s">
        <v>59</v>
      </c>
      <c r="Q558" s="15" t="s">
        <v>59</v>
      </c>
      <c r="R558" s="15" t="s">
        <v>59</v>
      </c>
      <c r="S558" s="15"/>
      <c r="T558" s="16" t="s">
        <v>59</v>
      </c>
      <c r="U558" s="15"/>
      <c r="V558" s="15">
        <v>7564</v>
      </c>
      <c r="W558" s="15" t="s">
        <v>62</v>
      </c>
      <c r="X558" s="17">
        <f t="shared" si="16"/>
        <v>5.6404747999999998</v>
      </c>
      <c r="Y558" s="18">
        <v>7560</v>
      </c>
      <c r="Z558" s="18" t="s">
        <v>62</v>
      </c>
      <c r="AA558" s="19"/>
      <c r="AB558" s="15">
        <v>1</v>
      </c>
      <c r="AC558" s="15" t="s">
        <v>63</v>
      </c>
      <c r="AD558" s="16" t="s">
        <v>59</v>
      </c>
      <c r="AE558" s="16"/>
      <c r="AF558" s="16" t="str" cm="1">
        <f t="array" ref="AF558">_xlfn.IFS(ISTEXT(#REF!),#REF!,ISTEXT(#REF!),#REF!, TRUE, AG558)</f>
        <v>Texas Gas Transmission LLC - Bastrop Compressor Station</v>
      </c>
      <c r="AG558" s="16" t="s">
        <v>3368</v>
      </c>
      <c r="AH558" s="20">
        <v>6</v>
      </c>
      <c r="AI558" s="15" t="s">
        <v>524</v>
      </c>
      <c r="AJ558" s="18" t="s">
        <v>3369</v>
      </c>
      <c r="AK558" s="16" t="s">
        <v>3370</v>
      </c>
      <c r="AL558" s="15" t="s">
        <v>3371</v>
      </c>
      <c r="AM558" s="20" t="s">
        <v>3372</v>
      </c>
      <c r="AN558" s="18">
        <v>-91.853306243299997</v>
      </c>
      <c r="AO558" s="18">
        <v>32.959905978800002</v>
      </c>
      <c r="AP558" s="21" t="s">
        <v>119</v>
      </c>
    </row>
    <row r="559" spans="1:42" x14ac:dyDescent="0.25">
      <c r="A559" s="15">
        <v>299</v>
      </c>
      <c r="B559" s="15">
        <v>558</v>
      </c>
      <c r="C559" s="23" t="s">
        <v>3377</v>
      </c>
      <c r="D559" s="15" t="s">
        <v>3378</v>
      </c>
      <c r="E559" s="187"/>
      <c r="F559" s="180"/>
      <c r="G559" s="16" t="s">
        <v>3374</v>
      </c>
      <c r="H559" s="15" t="s">
        <v>3379</v>
      </c>
      <c r="I559" s="16" t="s">
        <v>3380</v>
      </c>
      <c r="J559" s="16" t="s">
        <v>53</v>
      </c>
      <c r="K559" s="16" t="s">
        <v>107</v>
      </c>
      <c r="L559" s="15">
        <v>20200201</v>
      </c>
      <c r="M559" s="16" t="s">
        <v>108</v>
      </c>
      <c r="N559" s="15" t="s">
        <v>109</v>
      </c>
      <c r="O559" s="15" t="s">
        <v>53</v>
      </c>
      <c r="P559" s="15" t="s">
        <v>59</v>
      </c>
      <c r="Q559" s="15" t="s">
        <v>59</v>
      </c>
      <c r="R559" s="15" t="s">
        <v>59</v>
      </c>
      <c r="S559" s="15"/>
      <c r="T559" s="16" t="s">
        <v>59</v>
      </c>
      <c r="U559" s="15"/>
      <c r="V559" s="15">
        <v>12090</v>
      </c>
      <c r="W559" s="15" t="s">
        <v>62</v>
      </c>
      <c r="X559" s="17">
        <f t="shared" si="16"/>
        <v>9.0155130000000003</v>
      </c>
      <c r="Y559" s="18"/>
      <c r="Z559" s="18"/>
      <c r="AA559" s="19"/>
      <c r="AB559" s="15">
        <v>1</v>
      </c>
      <c r="AC559" s="15" t="s">
        <v>112</v>
      </c>
      <c r="AD559" s="16" t="s">
        <v>59</v>
      </c>
      <c r="AE559" s="16"/>
      <c r="AF559" s="16" t="str" cm="1">
        <f t="array" ref="AF559">_xlfn.IFS(ISTEXT(#REF!),#REF!,ISTEXT(#REF!),#REF!, TRUE, AG559)</f>
        <v>Texas Gas Transmission LLC - Columbia Compressor Station</v>
      </c>
      <c r="AG559" s="16" t="s">
        <v>3381</v>
      </c>
      <c r="AH559" s="20">
        <v>6</v>
      </c>
      <c r="AI559" s="15" t="s">
        <v>524</v>
      </c>
      <c r="AJ559" s="18" t="s">
        <v>3382</v>
      </c>
      <c r="AK559" s="16" t="s">
        <v>3383</v>
      </c>
      <c r="AL559" s="15" t="s">
        <v>3384</v>
      </c>
      <c r="AM559" s="20" t="s">
        <v>3385</v>
      </c>
      <c r="AN559" s="18">
        <v>-92.091706262599999</v>
      </c>
      <c r="AO559" s="18">
        <v>32.158505806800001</v>
      </c>
      <c r="AP559" s="21" t="s">
        <v>119</v>
      </c>
    </row>
    <row r="560" spans="1:42" x14ac:dyDescent="0.25">
      <c r="A560" s="15">
        <v>299</v>
      </c>
      <c r="B560" s="15">
        <v>559</v>
      </c>
      <c r="C560" s="23" t="s">
        <v>3377</v>
      </c>
      <c r="D560" s="15" t="s">
        <v>120</v>
      </c>
      <c r="E560" s="187"/>
      <c r="F560" s="180"/>
      <c r="G560" s="16" t="s">
        <v>3365</v>
      </c>
      <c r="H560" s="15" t="s">
        <v>120</v>
      </c>
      <c r="I560" s="16" t="s">
        <v>3386</v>
      </c>
      <c r="J560" s="16" t="s">
        <v>53</v>
      </c>
      <c r="K560" s="16" t="s">
        <v>107</v>
      </c>
      <c r="L560" s="23">
        <v>20200201</v>
      </c>
      <c r="M560" s="16" t="s">
        <v>108</v>
      </c>
      <c r="N560" s="15" t="s">
        <v>109</v>
      </c>
      <c r="O560" s="15" t="s">
        <v>53</v>
      </c>
      <c r="P560" s="15" t="s">
        <v>59</v>
      </c>
      <c r="Q560" s="15" t="s">
        <v>59</v>
      </c>
      <c r="R560" s="15" t="s">
        <v>59</v>
      </c>
      <c r="S560" s="15"/>
      <c r="T560" s="16" t="s">
        <v>59</v>
      </c>
      <c r="U560" s="15"/>
      <c r="V560" s="15">
        <v>10534</v>
      </c>
      <c r="W560" s="15" t="s">
        <v>62</v>
      </c>
      <c r="X560" s="17">
        <f t="shared" si="16"/>
        <v>7.8552038</v>
      </c>
      <c r="Y560" s="18">
        <v>8000</v>
      </c>
      <c r="Z560" s="18" t="s">
        <v>62</v>
      </c>
      <c r="AA560" s="19"/>
      <c r="AB560" s="15">
        <v>1</v>
      </c>
      <c r="AC560" s="15" t="s">
        <v>112</v>
      </c>
      <c r="AD560" s="16" t="s">
        <v>59</v>
      </c>
      <c r="AE560" s="16"/>
      <c r="AF560" s="16" t="str" cm="1">
        <f t="array" ref="AF560">_xlfn.IFS(ISTEXT(#REF!),#REF!,ISTEXT(#REF!),#REF!, TRUE, AG560)</f>
        <v>Texas Gas Transmission LLC - Columbia Compressor Station</v>
      </c>
      <c r="AG560" s="16" t="s">
        <v>3381</v>
      </c>
      <c r="AH560" s="20">
        <v>6</v>
      </c>
      <c r="AI560" s="15" t="s">
        <v>524</v>
      </c>
      <c r="AJ560" s="18" t="s">
        <v>3382</v>
      </c>
      <c r="AK560" s="16" t="s">
        <v>3383</v>
      </c>
      <c r="AL560" s="15" t="s">
        <v>3384</v>
      </c>
      <c r="AM560" s="20" t="s">
        <v>3385</v>
      </c>
      <c r="AN560" s="18">
        <v>-92.091706263000006</v>
      </c>
      <c r="AO560" s="18">
        <v>32.158505806999997</v>
      </c>
      <c r="AP560" s="21" t="s">
        <v>119</v>
      </c>
    </row>
    <row r="561" spans="1:42" x14ac:dyDescent="0.25">
      <c r="A561" s="15">
        <v>300</v>
      </c>
      <c r="B561" s="15">
        <v>560</v>
      </c>
      <c r="C561" s="23" t="s">
        <v>3387</v>
      </c>
      <c r="D561" s="15" t="s">
        <v>120</v>
      </c>
      <c r="E561" s="187"/>
      <c r="F561" s="180"/>
      <c r="G561" s="16" t="s">
        <v>3388</v>
      </c>
      <c r="H561" s="15" t="s">
        <v>120</v>
      </c>
      <c r="I561" s="16" t="s">
        <v>3388</v>
      </c>
      <c r="J561" s="16" t="s">
        <v>53</v>
      </c>
      <c r="K561" s="16" t="s">
        <v>107</v>
      </c>
      <c r="L561" s="15">
        <v>20200201</v>
      </c>
      <c r="M561" s="16" t="s">
        <v>108</v>
      </c>
      <c r="N561" s="15" t="s">
        <v>109</v>
      </c>
      <c r="O561" s="15" t="s">
        <v>53</v>
      </c>
      <c r="P561" s="15" t="s">
        <v>59</v>
      </c>
      <c r="Q561" s="15" t="s">
        <v>59</v>
      </c>
      <c r="R561" s="15" t="s">
        <v>59</v>
      </c>
      <c r="S561" s="15"/>
      <c r="T561" s="16" t="s">
        <v>59</v>
      </c>
      <c r="U561" s="15"/>
      <c r="V561" s="15">
        <v>12000</v>
      </c>
      <c r="W561" s="15" t="s">
        <v>62</v>
      </c>
      <c r="X561" s="17">
        <f t="shared" si="16"/>
        <v>8.9483999999999995</v>
      </c>
      <c r="Y561" s="18"/>
      <c r="Z561" s="18"/>
      <c r="AA561" s="19"/>
      <c r="AB561" s="15">
        <v>1</v>
      </c>
      <c r="AC561" s="15" t="s">
        <v>112</v>
      </c>
      <c r="AD561" s="16" t="s">
        <v>59</v>
      </c>
      <c r="AE561" s="16"/>
      <c r="AF561" s="16" t="str" cm="1">
        <f t="array" ref="AF561">_xlfn.IFS(ISTEXT(#REF!),#REF!,ISTEXT(#REF!),#REF!, TRUE, AG561)</f>
        <v>Texas Gas Transmission LLC - Pineville Compressor Station</v>
      </c>
      <c r="AG561" s="16" t="s">
        <v>3389</v>
      </c>
      <c r="AH561" s="20" t="s">
        <v>523</v>
      </c>
      <c r="AI561" s="15" t="s">
        <v>524</v>
      </c>
      <c r="AJ561" s="18" t="s">
        <v>525</v>
      </c>
      <c r="AK561" s="16" t="s">
        <v>3390</v>
      </c>
      <c r="AL561" s="15" t="s">
        <v>3391</v>
      </c>
      <c r="AM561" s="20" t="s">
        <v>3392</v>
      </c>
      <c r="AN561" s="18">
        <v>-92.334590000000006</v>
      </c>
      <c r="AO561" s="18">
        <v>31.298079999999999</v>
      </c>
      <c r="AP561" s="21" t="s">
        <v>119</v>
      </c>
    </row>
    <row r="562" spans="1:42" x14ac:dyDescent="0.25">
      <c r="A562" s="15">
        <v>301</v>
      </c>
      <c r="B562" s="15">
        <v>561</v>
      </c>
      <c r="C562" s="23" t="s">
        <v>3393</v>
      </c>
      <c r="D562" s="15" t="s">
        <v>3394</v>
      </c>
      <c r="E562" s="187"/>
      <c r="F562" s="180"/>
      <c r="G562" s="16" t="s">
        <v>3395</v>
      </c>
      <c r="H562" s="15" t="s">
        <v>3396</v>
      </c>
      <c r="I562" s="16" t="s">
        <v>3397</v>
      </c>
      <c r="J562" s="16" t="s">
        <v>53</v>
      </c>
      <c r="K562" s="16" t="s">
        <v>107</v>
      </c>
      <c r="L562" s="15">
        <v>20200201</v>
      </c>
      <c r="M562" s="16" t="s">
        <v>108</v>
      </c>
      <c r="N562" s="15" t="s">
        <v>109</v>
      </c>
      <c r="O562" s="15" t="s">
        <v>53</v>
      </c>
      <c r="P562" s="15" t="s">
        <v>57</v>
      </c>
      <c r="Q562" s="15" t="s">
        <v>2624</v>
      </c>
      <c r="R562" s="15" t="s">
        <v>59</v>
      </c>
      <c r="S562" s="15"/>
      <c r="T562" s="16" t="s">
        <v>59</v>
      </c>
      <c r="U562" s="15"/>
      <c r="V562" s="15">
        <v>12000</v>
      </c>
      <c r="W562" s="15" t="s">
        <v>62</v>
      </c>
      <c r="X562" s="17">
        <f t="shared" si="16"/>
        <v>8.9483999999999995</v>
      </c>
      <c r="Y562" s="18">
        <v>105</v>
      </c>
      <c r="Z562" s="18" t="s">
        <v>131</v>
      </c>
      <c r="AA562" s="19"/>
      <c r="AB562" s="15">
        <v>1</v>
      </c>
      <c r="AC562" s="15" t="s">
        <v>112</v>
      </c>
      <c r="AD562" s="16" t="s">
        <v>59</v>
      </c>
      <c r="AE562" s="16"/>
      <c r="AF562" s="16" t="str" cm="1">
        <f t="array" ref="AF562">_xlfn.IFS(ISTEXT(#REF!),#REF!,ISTEXT(#REF!),#REF!, TRUE, AG562)</f>
        <v>TEXAS GAS TRANSMISSION, LLC - COVINGTON COMPRESSOR STATION</v>
      </c>
      <c r="AG562" s="16" t="s">
        <v>3398</v>
      </c>
      <c r="AH562" s="20">
        <v>4</v>
      </c>
      <c r="AI562" s="15" t="s">
        <v>114</v>
      </c>
      <c r="AJ562" s="18" t="s">
        <v>3399</v>
      </c>
      <c r="AK562" s="16" t="s">
        <v>3400</v>
      </c>
      <c r="AL562" s="15" t="s">
        <v>3401</v>
      </c>
      <c r="AM562" s="20" t="s">
        <v>3402</v>
      </c>
      <c r="AN562" s="18">
        <v>-89.583966012900007</v>
      </c>
      <c r="AO562" s="18">
        <v>35.5225488142</v>
      </c>
      <c r="AP562" s="21" t="s">
        <v>119</v>
      </c>
    </row>
    <row r="563" spans="1:42" x14ac:dyDescent="0.25">
      <c r="A563" s="15">
        <v>302</v>
      </c>
      <c r="B563" s="15">
        <v>562</v>
      </c>
      <c r="C563" s="23" t="s">
        <v>3403</v>
      </c>
      <c r="D563" s="15" t="s">
        <v>3404</v>
      </c>
      <c r="E563" s="187"/>
      <c r="F563" s="180"/>
      <c r="G563" s="16" t="s">
        <v>3405</v>
      </c>
      <c r="H563" s="15" t="s">
        <v>3406</v>
      </c>
      <c r="I563" s="16" t="s">
        <v>3405</v>
      </c>
      <c r="J563" s="16" t="s">
        <v>53</v>
      </c>
      <c r="K563" s="16" t="s">
        <v>107</v>
      </c>
      <c r="L563" s="15">
        <v>20200201</v>
      </c>
      <c r="M563" s="16" t="s">
        <v>108</v>
      </c>
      <c r="N563" s="15" t="s">
        <v>109</v>
      </c>
      <c r="O563" s="15" t="s">
        <v>53</v>
      </c>
      <c r="P563" s="15" t="s">
        <v>110</v>
      </c>
      <c r="Q563" s="15" t="s">
        <v>2633</v>
      </c>
      <c r="R563" s="15" t="s">
        <v>2686</v>
      </c>
      <c r="S563" s="15"/>
      <c r="T563" s="16" t="s">
        <v>59</v>
      </c>
      <c r="U563" s="15"/>
      <c r="V563" s="15">
        <v>12090</v>
      </c>
      <c r="W563" s="15" t="s">
        <v>62</v>
      </c>
      <c r="X563" s="17">
        <f t="shared" si="16"/>
        <v>9.0155130000000003</v>
      </c>
      <c r="Y563" s="18">
        <v>92.8</v>
      </c>
      <c r="Z563" s="18" t="s">
        <v>131</v>
      </c>
      <c r="AA563" s="19"/>
      <c r="AB563" s="15">
        <v>1</v>
      </c>
      <c r="AC563" s="15" t="s">
        <v>112</v>
      </c>
      <c r="AD563" s="16" t="s">
        <v>59</v>
      </c>
      <c r="AE563" s="16"/>
      <c r="AF563" s="16" t="str" cm="1">
        <f t="array" ref="AF563">_xlfn.IFS(ISTEXT(#REF!),#REF!,ISTEXT(#REF!),#REF!, TRUE, AG563)</f>
        <v>TEXAS GAS TRANSMISSION, LLC - KENTON COMPRESSOR STATION</v>
      </c>
      <c r="AG563" s="16" t="s">
        <v>3407</v>
      </c>
      <c r="AH563" s="20">
        <v>4</v>
      </c>
      <c r="AI563" s="15" t="s">
        <v>114</v>
      </c>
      <c r="AJ563" s="18" t="s">
        <v>3408</v>
      </c>
      <c r="AK563" s="16" t="s">
        <v>3409</v>
      </c>
      <c r="AL563" s="15" t="s">
        <v>3410</v>
      </c>
      <c r="AM563" s="20" t="s">
        <v>3411</v>
      </c>
      <c r="AN563" s="18">
        <v>-89.028905676500003</v>
      </c>
      <c r="AO563" s="18">
        <v>36.237806750399997</v>
      </c>
      <c r="AP563" s="21" t="s">
        <v>119</v>
      </c>
    </row>
    <row r="564" spans="1:42" x14ac:dyDescent="0.25">
      <c r="A564" s="15">
        <v>302</v>
      </c>
      <c r="B564" s="15">
        <v>563</v>
      </c>
      <c r="C564" s="23" t="s">
        <v>3403</v>
      </c>
      <c r="D564" s="15" t="s">
        <v>3412</v>
      </c>
      <c r="E564" s="187"/>
      <c r="F564" s="180"/>
      <c r="G564" s="16" t="s">
        <v>3413</v>
      </c>
      <c r="H564" s="15" t="s">
        <v>3414</v>
      </c>
      <c r="I564" s="16" t="s">
        <v>3413</v>
      </c>
      <c r="J564" s="16" t="s">
        <v>53</v>
      </c>
      <c r="K564" s="16" t="s">
        <v>107</v>
      </c>
      <c r="L564" s="15">
        <v>20200201</v>
      </c>
      <c r="M564" s="16" t="s">
        <v>108</v>
      </c>
      <c r="N564" s="15" t="s">
        <v>109</v>
      </c>
      <c r="O564" s="15" t="s">
        <v>53</v>
      </c>
      <c r="P564" s="15" t="s">
        <v>110</v>
      </c>
      <c r="Q564" s="15" t="s">
        <v>3415</v>
      </c>
      <c r="R564" s="15" t="s">
        <v>2686</v>
      </c>
      <c r="S564" s="15"/>
      <c r="T564" s="16" t="s">
        <v>59</v>
      </c>
      <c r="U564" s="15"/>
      <c r="V564" s="15">
        <v>8000</v>
      </c>
      <c r="W564" s="15" t="s">
        <v>62</v>
      </c>
      <c r="X564" s="17">
        <f t="shared" si="16"/>
        <v>5.9655999999999993</v>
      </c>
      <c r="Y564" s="18">
        <v>69.2</v>
      </c>
      <c r="Z564" s="18" t="s">
        <v>131</v>
      </c>
      <c r="AA564" s="19"/>
      <c r="AB564" s="15">
        <v>1</v>
      </c>
      <c r="AC564" s="15" t="s">
        <v>112</v>
      </c>
      <c r="AD564" s="16" t="s">
        <v>59</v>
      </c>
      <c r="AE564" s="16"/>
      <c r="AF564" s="16" t="str" cm="1">
        <f t="array" ref="AF564">_xlfn.IFS(ISTEXT(#REF!),#REF!,ISTEXT(#REF!),#REF!, TRUE, AG564)</f>
        <v>TEXAS GAS TRANSMISSION, LLC - KENTON COMPRESSOR STATION</v>
      </c>
      <c r="AG564" s="16" t="s">
        <v>3407</v>
      </c>
      <c r="AH564" s="20">
        <v>4</v>
      </c>
      <c r="AI564" s="15" t="s">
        <v>114</v>
      </c>
      <c r="AJ564" s="18" t="s">
        <v>3408</v>
      </c>
      <c r="AK564" s="16" t="s">
        <v>3409</v>
      </c>
      <c r="AL564" s="15" t="s">
        <v>3410</v>
      </c>
      <c r="AM564" s="20" t="s">
        <v>3411</v>
      </c>
      <c r="AN564" s="18">
        <v>-89.0291056768</v>
      </c>
      <c r="AO564" s="18">
        <v>36.237906750599997</v>
      </c>
      <c r="AP564" s="21" t="s">
        <v>119</v>
      </c>
    </row>
    <row r="565" spans="1:42" x14ac:dyDescent="0.25">
      <c r="A565" s="15">
        <v>303</v>
      </c>
      <c r="B565" s="15">
        <v>564</v>
      </c>
      <c r="C565" s="23" t="s">
        <v>3416</v>
      </c>
      <c r="D565" s="15" t="s">
        <v>3417</v>
      </c>
      <c r="E565" s="187"/>
      <c r="F565" s="180"/>
      <c r="G565" s="16" t="s">
        <v>3418</v>
      </c>
      <c r="H565" s="15" t="s">
        <v>3419</v>
      </c>
      <c r="I565" s="16" t="s">
        <v>59</v>
      </c>
      <c r="J565" s="16" t="s">
        <v>53</v>
      </c>
      <c r="K565" s="16" t="s">
        <v>107</v>
      </c>
      <c r="L565" s="15">
        <v>20300202</v>
      </c>
      <c r="M565" s="16" t="s">
        <v>556</v>
      </c>
      <c r="N565" s="15" t="s">
        <v>109</v>
      </c>
      <c r="O565" s="15" t="s">
        <v>53</v>
      </c>
      <c r="P565" s="15" t="s">
        <v>59</v>
      </c>
      <c r="Q565" s="15" t="s">
        <v>59</v>
      </c>
      <c r="R565" s="15" t="s">
        <v>59</v>
      </c>
      <c r="S565" s="15"/>
      <c r="T565" s="16" t="s">
        <v>59</v>
      </c>
      <c r="U565" s="15"/>
      <c r="V565" s="15">
        <v>8943</v>
      </c>
      <c r="W565" s="15" t="s">
        <v>62</v>
      </c>
      <c r="X565" s="17">
        <f t="shared" si="16"/>
        <v>6.6687950999999996</v>
      </c>
      <c r="Y565" s="18">
        <v>4350</v>
      </c>
      <c r="Z565" s="18" t="s">
        <v>62</v>
      </c>
      <c r="AA565" s="19"/>
      <c r="AB565" s="15">
        <v>1</v>
      </c>
      <c r="AC565" s="15" t="s">
        <v>112</v>
      </c>
      <c r="AD565" s="16" t="s">
        <v>59</v>
      </c>
      <c r="AE565" s="16"/>
      <c r="AF565" s="16" t="str" cm="1">
        <f t="array" ref="AF565">_xlfn.IFS(ISTEXT(#REF!),#REF!,ISTEXT(#REF!),#REF!, TRUE, AG565)</f>
        <v>Gulf South Pipeline Co - Clarence Compressor Station</v>
      </c>
      <c r="AG565" s="16" t="s">
        <v>3420</v>
      </c>
      <c r="AH565" s="20">
        <v>6</v>
      </c>
      <c r="AI565" s="15" t="s">
        <v>524</v>
      </c>
      <c r="AJ565" s="18" t="s">
        <v>3421</v>
      </c>
      <c r="AK565" s="16" t="s">
        <v>3422</v>
      </c>
      <c r="AL565" s="15" t="s">
        <v>3423</v>
      </c>
      <c r="AM565" s="20" t="s">
        <v>3424</v>
      </c>
      <c r="AN565" s="18">
        <v>-92.966419247600001</v>
      </c>
      <c r="AO565" s="18">
        <v>31.897997786099999</v>
      </c>
      <c r="AP565" s="21" t="s">
        <v>119</v>
      </c>
    </row>
    <row r="566" spans="1:42" x14ac:dyDescent="0.25">
      <c r="A566" s="15">
        <v>304</v>
      </c>
      <c r="B566" s="15">
        <v>565</v>
      </c>
      <c r="C566" s="23" t="s">
        <v>3425</v>
      </c>
      <c r="D566" s="15" t="s">
        <v>3426</v>
      </c>
      <c r="E566" s="187"/>
      <c r="F566" s="180"/>
      <c r="G566" s="16" t="s">
        <v>3427</v>
      </c>
      <c r="H566" s="15" t="s">
        <v>3428</v>
      </c>
      <c r="I566" s="16" t="s">
        <v>3427</v>
      </c>
      <c r="J566" s="16" t="s">
        <v>53</v>
      </c>
      <c r="K566" s="16" t="s">
        <v>107</v>
      </c>
      <c r="L566" s="15">
        <v>20300202</v>
      </c>
      <c r="M566" s="16" t="s">
        <v>556</v>
      </c>
      <c r="N566" s="15" t="s">
        <v>109</v>
      </c>
      <c r="O566" s="15" t="s">
        <v>53</v>
      </c>
      <c r="P566" s="15" t="s">
        <v>59</v>
      </c>
      <c r="Q566" s="15" t="s">
        <v>59</v>
      </c>
      <c r="R566" s="15" t="s">
        <v>59</v>
      </c>
      <c r="S566" s="15"/>
      <c r="T566" s="16" t="s">
        <v>59</v>
      </c>
      <c r="U566" s="15"/>
      <c r="V566" s="15">
        <v>14355</v>
      </c>
      <c r="W566" s="15" t="s">
        <v>62</v>
      </c>
      <c r="X566" s="17">
        <f t="shared" si="16"/>
        <v>10.704523499999999</v>
      </c>
      <c r="Y566" s="18"/>
      <c r="Z566" s="18"/>
      <c r="AA566" s="19"/>
      <c r="AB566" s="15">
        <v>1</v>
      </c>
      <c r="AC566" s="15" t="s">
        <v>112</v>
      </c>
      <c r="AD566" s="16" t="s">
        <v>59</v>
      </c>
      <c r="AE566" s="16"/>
      <c r="AF566" s="16" t="str" cm="1">
        <f t="array" ref="AF566">_xlfn.IFS(ISTEXT(#REF!),#REF!,ISTEXT(#REF!),#REF!, TRUE, AG566)</f>
        <v>Gulf South Pipeline Co - Hall Summit Compressor Station</v>
      </c>
      <c r="AG566" s="16" t="s">
        <v>3429</v>
      </c>
      <c r="AH566" s="20">
        <v>6</v>
      </c>
      <c r="AI566" s="15" t="s">
        <v>524</v>
      </c>
      <c r="AJ566" s="18" t="s">
        <v>3430</v>
      </c>
      <c r="AK566" s="16" t="s">
        <v>3431</v>
      </c>
      <c r="AL566" s="15" t="s">
        <v>3432</v>
      </c>
      <c r="AM566" s="20" t="s">
        <v>3433</v>
      </c>
      <c r="AN566" s="18">
        <v>-93.2822992957</v>
      </c>
      <c r="AO566" s="18">
        <v>32.248905570399998</v>
      </c>
      <c r="AP566" s="21" t="s">
        <v>119</v>
      </c>
    </row>
    <row r="567" spans="1:42" x14ac:dyDescent="0.25">
      <c r="A567" s="15">
        <v>304</v>
      </c>
      <c r="B567" s="15">
        <v>566</v>
      </c>
      <c r="C567" s="23" t="s">
        <v>3425</v>
      </c>
      <c r="D567" s="15" t="s">
        <v>3434</v>
      </c>
      <c r="E567" s="187"/>
      <c r="F567" s="180"/>
      <c r="G567" s="16" t="s">
        <v>3435</v>
      </c>
      <c r="H567" s="15" t="s">
        <v>3436</v>
      </c>
      <c r="I567" s="16" t="s">
        <v>3435</v>
      </c>
      <c r="J567" s="16" t="s">
        <v>53</v>
      </c>
      <c r="K567" s="16" t="s">
        <v>107</v>
      </c>
      <c r="L567" s="15">
        <v>20300202</v>
      </c>
      <c r="M567" s="16" t="s">
        <v>556</v>
      </c>
      <c r="N567" s="15" t="s">
        <v>109</v>
      </c>
      <c r="O567" s="15" t="s">
        <v>53</v>
      </c>
      <c r="P567" s="15" t="s">
        <v>59</v>
      </c>
      <c r="Q567" s="15" t="s">
        <v>59</v>
      </c>
      <c r="R567" s="15" t="s">
        <v>59</v>
      </c>
      <c r="S567" s="15"/>
      <c r="T567" s="16" t="s">
        <v>59</v>
      </c>
      <c r="U567" s="15"/>
      <c r="V567" s="15">
        <v>17558</v>
      </c>
      <c r="W567" s="15" t="s">
        <v>62</v>
      </c>
      <c r="X567" s="17">
        <f t="shared" si="16"/>
        <v>13.0930006</v>
      </c>
      <c r="Y567" s="18"/>
      <c r="Z567" s="18"/>
      <c r="AA567" s="19"/>
      <c r="AB567" s="15">
        <v>1</v>
      </c>
      <c r="AC567" s="15" t="s">
        <v>112</v>
      </c>
      <c r="AD567" s="16" t="s">
        <v>59</v>
      </c>
      <c r="AE567" s="16"/>
      <c r="AF567" s="16" t="str" cm="1">
        <f t="array" ref="AF567">_xlfn.IFS(ISTEXT(#REF!),#REF!,ISTEXT(#REF!),#REF!, TRUE, AG567)</f>
        <v>Gulf South Pipeline Co - Hall Summit Compressor Station</v>
      </c>
      <c r="AG567" s="16" t="s">
        <v>3429</v>
      </c>
      <c r="AH567" s="20">
        <v>6</v>
      </c>
      <c r="AI567" s="15" t="s">
        <v>524</v>
      </c>
      <c r="AJ567" s="18" t="s">
        <v>3430</v>
      </c>
      <c r="AK567" s="16" t="s">
        <v>3431</v>
      </c>
      <c r="AL567" s="15" t="s">
        <v>3432</v>
      </c>
      <c r="AM567" s="20" t="s">
        <v>3433</v>
      </c>
      <c r="AN567" s="18">
        <v>-93.2822992957</v>
      </c>
      <c r="AO567" s="18">
        <v>32.248769463499997</v>
      </c>
      <c r="AP567" s="21" t="s">
        <v>119</v>
      </c>
    </row>
    <row r="568" spans="1:42" x14ac:dyDescent="0.25">
      <c r="A568" s="18">
        <v>305</v>
      </c>
      <c r="B568" s="15">
        <v>567</v>
      </c>
      <c r="C568" s="20">
        <v>6746711</v>
      </c>
      <c r="D568" s="26" t="s">
        <v>3437</v>
      </c>
      <c r="E568" s="187">
        <v>7203</v>
      </c>
      <c r="F568" s="199" t="s">
        <v>600</v>
      </c>
      <c r="G568" s="34"/>
      <c r="H568" s="39" t="s">
        <v>600</v>
      </c>
      <c r="I568" s="34"/>
      <c r="J568" s="16" t="s">
        <v>53</v>
      </c>
      <c r="K568" s="16" t="s">
        <v>81</v>
      </c>
      <c r="L568" s="40" t="s">
        <v>180</v>
      </c>
      <c r="M568" s="34" t="s">
        <v>181</v>
      </c>
      <c r="N568" s="15" t="s">
        <v>182</v>
      </c>
      <c r="O568" s="15" t="s">
        <v>100</v>
      </c>
      <c r="P568" s="18"/>
      <c r="Q568" s="18"/>
      <c r="R568" s="18"/>
      <c r="S568" s="18"/>
      <c r="T568" s="34"/>
      <c r="U568" s="18"/>
      <c r="V568" s="18">
        <v>95.4</v>
      </c>
      <c r="W568" s="27" t="s">
        <v>185</v>
      </c>
      <c r="X568" s="17">
        <f>V568</f>
        <v>95.4</v>
      </c>
      <c r="Y568" s="18"/>
      <c r="Z568" s="18"/>
      <c r="AA568" s="18"/>
      <c r="AB568" s="18">
        <v>1</v>
      </c>
      <c r="AC568" s="15" t="s">
        <v>63</v>
      </c>
      <c r="AD568" s="34"/>
      <c r="AE568" s="34"/>
      <c r="AF568" s="16" t="str" cm="1">
        <f t="array" ref="AF568">_xlfn.IFS(ISTEXT(#REF!),#REF!,ISTEXT(#REF!),#REF!, TRUE, AG568)</f>
        <v>WPL - SOUTH FOND DU LAC COMBUSTION TURBINE SITE</v>
      </c>
      <c r="AG568" s="34" t="s">
        <v>3438</v>
      </c>
      <c r="AH568" s="20">
        <v>5</v>
      </c>
      <c r="AI568" s="18" t="s">
        <v>1866</v>
      </c>
      <c r="AJ568" s="18" t="s">
        <v>3439</v>
      </c>
      <c r="AK568" s="34" t="s">
        <v>3440</v>
      </c>
      <c r="AL568" s="18" t="s">
        <v>3441</v>
      </c>
      <c r="AM568" s="20" t="s">
        <v>3442</v>
      </c>
      <c r="AN568" s="18">
        <v>-88.496549999999999</v>
      </c>
      <c r="AO568" s="18">
        <v>43.734969999999997</v>
      </c>
      <c r="AP568" s="21" t="s">
        <v>193</v>
      </c>
    </row>
    <row r="569" spans="1:42" x14ac:dyDescent="0.25">
      <c r="A569" s="18">
        <v>305</v>
      </c>
      <c r="B569" s="15">
        <v>568</v>
      </c>
      <c r="C569" s="20">
        <v>6746711</v>
      </c>
      <c r="D569" s="26" t="s">
        <v>3443</v>
      </c>
      <c r="E569" s="187">
        <v>7203</v>
      </c>
      <c r="F569" s="199" t="s">
        <v>618</v>
      </c>
      <c r="G569" s="34"/>
      <c r="H569" s="39" t="s">
        <v>618</v>
      </c>
      <c r="I569" s="34"/>
      <c r="J569" s="16" t="s">
        <v>53</v>
      </c>
      <c r="K569" s="16" t="s">
        <v>81</v>
      </c>
      <c r="L569" s="40" t="s">
        <v>180</v>
      </c>
      <c r="M569" s="34" t="s">
        <v>181</v>
      </c>
      <c r="N569" s="15" t="s">
        <v>182</v>
      </c>
      <c r="O569" s="15" t="s">
        <v>100</v>
      </c>
      <c r="P569" s="18"/>
      <c r="Q569" s="18"/>
      <c r="R569" s="18"/>
      <c r="S569" s="18"/>
      <c r="T569" s="34"/>
      <c r="U569" s="18"/>
      <c r="V569" s="18">
        <v>95.4</v>
      </c>
      <c r="W569" s="27" t="s">
        <v>185</v>
      </c>
      <c r="X569" s="17">
        <f>V569</f>
        <v>95.4</v>
      </c>
      <c r="Y569" s="18"/>
      <c r="Z569" s="18"/>
      <c r="AA569" s="18"/>
      <c r="AB569" s="18">
        <v>1</v>
      </c>
      <c r="AC569" s="15" t="s">
        <v>63</v>
      </c>
      <c r="AD569" s="34"/>
      <c r="AE569" s="34"/>
      <c r="AF569" s="16" t="str" cm="1">
        <f t="array" ref="AF569">_xlfn.IFS(ISTEXT(#REF!),#REF!,ISTEXT(#REF!),#REF!, TRUE, AG569)</f>
        <v>WPL - SOUTH FOND DU LAC COMBUSTION TURBINE SITE</v>
      </c>
      <c r="AG569" s="34" t="s">
        <v>3438</v>
      </c>
      <c r="AH569" s="20">
        <v>5</v>
      </c>
      <c r="AI569" s="18" t="s">
        <v>1866</v>
      </c>
      <c r="AJ569" s="18" t="s">
        <v>3439</v>
      </c>
      <c r="AK569" s="34" t="s">
        <v>3440</v>
      </c>
      <c r="AL569" s="18" t="s">
        <v>3441</v>
      </c>
      <c r="AM569" s="20" t="s">
        <v>3442</v>
      </c>
      <c r="AN569" s="18">
        <v>-88.496549999999999</v>
      </c>
      <c r="AO569" s="18">
        <v>43.735790000000001</v>
      </c>
      <c r="AP569" s="21" t="s">
        <v>193</v>
      </c>
    </row>
    <row r="570" spans="1:42" x14ac:dyDescent="0.25">
      <c r="A570" s="18">
        <v>305</v>
      </c>
      <c r="B570" s="15">
        <v>569</v>
      </c>
      <c r="C570" s="20">
        <v>6746711</v>
      </c>
      <c r="D570" s="26" t="s">
        <v>3444</v>
      </c>
      <c r="E570" s="187">
        <v>7203</v>
      </c>
      <c r="F570" s="199" t="s">
        <v>614</v>
      </c>
      <c r="G570" s="34"/>
      <c r="H570" s="39" t="s">
        <v>614</v>
      </c>
      <c r="I570" s="34"/>
      <c r="J570" s="16" t="s">
        <v>53</v>
      </c>
      <c r="K570" s="16" t="s">
        <v>81</v>
      </c>
      <c r="L570" s="40" t="s">
        <v>180</v>
      </c>
      <c r="M570" s="34" t="s">
        <v>181</v>
      </c>
      <c r="N570" s="15" t="s">
        <v>182</v>
      </c>
      <c r="O570" s="15" t="s">
        <v>100</v>
      </c>
      <c r="P570" s="18"/>
      <c r="Q570" s="18"/>
      <c r="R570" s="18"/>
      <c r="S570" s="18"/>
      <c r="T570" s="34"/>
      <c r="U570" s="18"/>
      <c r="V570" s="18">
        <v>95.4</v>
      </c>
      <c r="W570" s="27" t="s">
        <v>185</v>
      </c>
      <c r="X570" s="17">
        <f>V570</f>
        <v>95.4</v>
      </c>
      <c r="Y570" s="18"/>
      <c r="Z570" s="18"/>
      <c r="AA570" s="18"/>
      <c r="AB570" s="18">
        <v>1</v>
      </c>
      <c r="AC570" s="15" t="s">
        <v>63</v>
      </c>
      <c r="AD570" s="34"/>
      <c r="AE570" s="34"/>
      <c r="AF570" s="16" t="str" cm="1">
        <f t="array" ref="AF570">_xlfn.IFS(ISTEXT(#REF!),#REF!,ISTEXT(#REF!),#REF!, TRUE, AG570)</f>
        <v>WPL - SOUTH FOND DU LAC COMBUSTION TURBINE SITE</v>
      </c>
      <c r="AG570" s="34" t="s">
        <v>3438</v>
      </c>
      <c r="AH570" s="20">
        <v>5</v>
      </c>
      <c r="AI570" s="18" t="s">
        <v>1866</v>
      </c>
      <c r="AJ570" s="18" t="s">
        <v>3439</v>
      </c>
      <c r="AK570" s="34" t="s">
        <v>3440</v>
      </c>
      <c r="AL570" s="18" t="s">
        <v>3441</v>
      </c>
      <c r="AM570" s="20" t="s">
        <v>3442</v>
      </c>
      <c r="AN570" s="18">
        <v>-88.496549999999999</v>
      </c>
      <c r="AO570" s="18">
        <v>43.735509999999998</v>
      </c>
      <c r="AP570" s="21" t="s">
        <v>193</v>
      </c>
    </row>
    <row r="571" spans="1:42" x14ac:dyDescent="0.25">
      <c r="A571" s="18">
        <v>305</v>
      </c>
      <c r="B571" s="15">
        <v>570</v>
      </c>
      <c r="C571" s="20">
        <v>6746711</v>
      </c>
      <c r="D571" s="26" t="s">
        <v>3445</v>
      </c>
      <c r="E571" s="187">
        <v>7203</v>
      </c>
      <c r="F571" s="199" t="s">
        <v>610</v>
      </c>
      <c r="G571" s="34"/>
      <c r="H571" s="39" t="s">
        <v>610</v>
      </c>
      <c r="I571" s="34"/>
      <c r="J571" s="16" t="s">
        <v>53</v>
      </c>
      <c r="K571" s="16" t="s">
        <v>81</v>
      </c>
      <c r="L571" s="40" t="s">
        <v>180</v>
      </c>
      <c r="M571" s="34" t="s">
        <v>181</v>
      </c>
      <c r="N571" s="15" t="s">
        <v>182</v>
      </c>
      <c r="O571" s="15" t="s">
        <v>100</v>
      </c>
      <c r="P571" s="18"/>
      <c r="Q571" s="18"/>
      <c r="R571" s="18"/>
      <c r="S571" s="18"/>
      <c r="T571" s="34"/>
      <c r="U571" s="18"/>
      <c r="V571" s="18">
        <v>95.4</v>
      </c>
      <c r="W571" s="27" t="s">
        <v>185</v>
      </c>
      <c r="X571" s="17">
        <f>V571</f>
        <v>95.4</v>
      </c>
      <c r="Y571" s="18"/>
      <c r="Z571" s="18"/>
      <c r="AA571" s="18"/>
      <c r="AB571" s="18">
        <v>1</v>
      </c>
      <c r="AC571" s="15" t="s">
        <v>63</v>
      </c>
      <c r="AD571" s="34"/>
      <c r="AE571" s="34"/>
      <c r="AF571" s="16" t="str" cm="1">
        <f t="array" ref="AF571">_xlfn.IFS(ISTEXT(#REF!),#REF!,ISTEXT(#REF!),#REF!, TRUE, AG571)</f>
        <v>WPL - SOUTH FOND DU LAC COMBUSTION TURBINE SITE</v>
      </c>
      <c r="AG571" s="34" t="s">
        <v>3438</v>
      </c>
      <c r="AH571" s="20">
        <v>5</v>
      </c>
      <c r="AI571" s="18" t="s">
        <v>1866</v>
      </c>
      <c r="AJ571" s="18" t="s">
        <v>3439</v>
      </c>
      <c r="AK571" s="34" t="s">
        <v>3440</v>
      </c>
      <c r="AL571" s="18" t="s">
        <v>3441</v>
      </c>
      <c r="AM571" s="20" t="s">
        <v>3442</v>
      </c>
      <c r="AN571" s="18">
        <v>-88.496549999999999</v>
      </c>
      <c r="AO571" s="18">
        <v>43.735250000000001</v>
      </c>
      <c r="AP571" s="21" t="s">
        <v>193</v>
      </c>
    </row>
    <row r="572" spans="1:42" x14ac:dyDescent="0.25">
      <c r="A572" s="15">
        <v>306</v>
      </c>
      <c r="B572" s="15">
        <v>571</v>
      </c>
      <c r="C572" s="23" t="s">
        <v>3446</v>
      </c>
      <c r="D572" s="15" t="s">
        <v>3447</v>
      </c>
      <c r="E572" s="187"/>
      <c r="F572" s="180"/>
      <c r="G572" s="16" t="s">
        <v>3448</v>
      </c>
      <c r="H572" s="15" t="s">
        <v>3449</v>
      </c>
      <c r="I572" s="16" t="s">
        <v>3450</v>
      </c>
      <c r="J572" s="16" t="s">
        <v>53</v>
      </c>
      <c r="K572" s="16" t="s">
        <v>107</v>
      </c>
      <c r="L572" s="15">
        <v>20200201</v>
      </c>
      <c r="M572" s="16" t="s">
        <v>108</v>
      </c>
      <c r="N572" s="15" t="s">
        <v>109</v>
      </c>
      <c r="O572" s="15" t="s">
        <v>53</v>
      </c>
      <c r="P572" s="15" t="s">
        <v>57</v>
      </c>
      <c r="Q572" s="15" t="s">
        <v>3451</v>
      </c>
      <c r="R572" s="15" t="s">
        <v>59</v>
      </c>
      <c r="S572" s="15"/>
      <c r="T572" s="16" t="s">
        <v>59</v>
      </c>
      <c r="U572" s="15"/>
      <c r="V572" s="15">
        <v>3735</v>
      </c>
      <c r="W572" s="15" t="s">
        <v>62</v>
      </c>
      <c r="X572" s="17">
        <f t="shared" ref="X572:X578" si="17">V572*0.0007457</f>
        <v>2.7851895</v>
      </c>
      <c r="Y572" s="18">
        <v>3740</v>
      </c>
      <c r="Z572" s="18" t="s">
        <v>62</v>
      </c>
      <c r="AA572" s="19"/>
      <c r="AB572" s="15">
        <v>1</v>
      </c>
      <c r="AC572" s="15" t="s">
        <v>112</v>
      </c>
      <c r="AD572" s="16" t="s">
        <v>59</v>
      </c>
      <c r="AE572" s="16"/>
      <c r="AF572" s="16" t="str" cm="1">
        <f t="array" ref="AF572">_xlfn.IFS(ISTEXT(#REF!),#REF!,ISTEXT(#REF!),#REF!, TRUE, AG572)</f>
        <v>Transcontinental Gas Pipe Line Co LLC (TRANSCO) - Transco Compressor Station 60</v>
      </c>
      <c r="AG572" s="16" t="s">
        <v>3452</v>
      </c>
      <c r="AH572" s="20">
        <v>6</v>
      </c>
      <c r="AI572" s="15" t="s">
        <v>524</v>
      </c>
      <c r="AJ572" s="18" t="s">
        <v>3453</v>
      </c>
      <c r="AK572" s="16" t="s">
        <v>3454</v>
      </c>
      <c r="AL572" s="15" t="s">
        <v>3455</v>
      </c>
      <c r="AM572" s="20" t="s">
        <v>3456</v>
      </c>
      <c r="AN572" s="18">
        <v>-91.265338156699997</v>
      </c>
      <c r="AO572" s="18">
        <v>30.744094892</v>
      </c>
      <c r="AP572" s="21" t="s">
        <v>119</v>
      </c>
    </row>
    <row r="573" spans="1:42" x14ac:dyDescent="0.25">
      <c r="A573" s="15">
        <v>306</v>
      </c>
      <c r="B573" s="15">
        <v>572</v>
      </c>
      <c r="C573" s="23" t="s">
        <v>3446</v>
      </c>
      <c r="D573" s="15" t="s">
        <v>3457</v>
      </c>
      <c r="E573" s="187"/>
      <c r="F573" s="180"/>
      <c r="G573" s="16" t="s">
        <v>3458</v>
      </c>
      <c r="H573" s="15" t="s">
        <v>3459</v>
      </c>
      <c r="I573" s="16" t="s">
        <v>3460</v>
      </c>
      <c r="J573" s="16" t="s">
        <v>53</v>
      </c>
      <c r="K573" s="16" t="s">
        <v>107</v>
      </c>
      <c r="L573" s="15">
        <v>20200201</v>
      </c>
      <c r="M573" s="16" t="s">
        <v>108</v>
      </c>
      <c r="N573" s="15" t="s">
        <v>109</v>
      </c>
      <c r="O573" s="15" t="s">
        <v>53</v>
      </c>
      <c r="P573" s="15" t="s">
        <v>57</v>
      </c>
      <c r="Q573" s="15" t="s">
        <v>3451</v>
      </c>
      <c r="R573" s="15" t="s">
        <v>59</v>
      </c>
      <c r="S573" s="15"/>
      <c r="T573" s="16" t="s">
        <v>59</v>
      </c>
      <c r="U573" s="15"/>
      <c r="V573" s="15">
        <v>3735</v>
      </c>
      <c r="W573" s="15" t="s">
        <v>62</v>
      </c>
      <c r="X573" s="17">
        <f t="shared" si="17"/>
        <v>2.7851895</v>
      </c>
      <c r="Y573" s="18">
        <v>3740</v>
      </c>
      <c r="Z573" s="18" t="s">
        <v>62</v>
      </c>
      <c r="AA573" s="19"/>
      <c r="AB573" s="15">
        <v>1</v>
      </c>
      <c r="AC573" s="15" t="s">
        <v>112</v>
      </c>
      <c r="AD573" s="16" t="s">
        <v>59</v>
      </c>
      <c r="AE573" s="16"/>
      <c r="AF573" s="16" t="str" cm="1">
        <f t="array" ref="AF573">_xlfn.IFS(ISTEXT(#REF!),#REF!,ISTEXT(#REF!),#REF!, TRUE, AG573)</f>
        <v>Transcontinental Gas Pipe Line Co LLC (TRANSCO) - Transco Compressor Station 60</v>
      </c>
      <c r="AG573" s="16" t="s">
        <v>3452</v>
      </c>
      <c r="AH573" s="20">
        <v>6</v>
      </c>
      <c r="AI573" s="15" t="s">
        <v>524</v>
      </c>
      <c r="AJ573" s="18" t="s">
        <v>3453</v>
      </c>
      <c r="AK573" s="16" t="s">
        <v>3454</v>
      </c>
      <c r="AL573" s="15" t="s">
        <v>3455</v>
      </c>
      <c r="AM573" s="20" t="s">
        <v>3456</v>
      </c>
      <c r="AN573" s="18">
        <v>-91.265269472599996</v>
      </c>
      <c r="AO573" s="18">
        <v>30.7440787552</v>
      </c>
      <c r="AP573" s="21" t="s">
        <v>119</v>
      </c>
    </row>
    <row r="574" spans="1:42" x14ac:dyDescent="0.25">
      <c r="A574" s="15">
        <v>306</v>
      </c>
      <c r="B574" s="15">
        <v>573</v>
      </c>
      <c r="C574" s="23" t="s">
        <v>3446</v>
      </c>
      <c r="D574" s="15" t="s">
        <v>3461</v>
      </c>
      <c r="E574" s="187"/>
      <c r="F574" s="180"/>
      <c r="G574" s="16" t="s">
        <v>3462</v>
      </c>
      <c r="H574" s="15" t="s">
        <v>3463</v>
      </c>
      <c r="I574" s="16" t="s">
        <v>3464</v>
      </c>
      <c r="J574" s="16" t="s">
        <v>53</v>
      </c>
      <c r="K574" s="16" t="s">
        <v>107</v>
      </c>
      <c r="L574" s="15">
        <v>20200201</v>
      </c>
      <c r="M574" s="16" t="s">
        <v>108</v>
      </c>
      <c r="N574" s="15" t="s">
        <v>109</v>
      </c>
      <c r="O574" s="15" t="s">
        <v>53</v>
      </c>
      <c r="P574" s="15" t="s">
        <v>57</v>
      </c>
      <c r="Q574" s="15" t="s">
        <v>3451</v>
      </c>
      <c r="R574" s="15" t="s">
        <v>59</v>
      </c>
      <c r="S574" s="15"/>
      <c r="T574" s="16" t="s">
        <v>59</v>
      </c>
      <c r="U574" s="15"/>
      <c r="V574" s="15">
        <v>3735</v>
      </c>
      <c r="W574" s="15" t="s">
        <v>62</v>
      </c>
      <c r="X574" s="17">
        <f t="shared" si="17"/>
        <v>2.7851895</v>
      </c>
      <c r="Y574" s="18">
        <v>3740</v>
      </c>
      <c r="Z574" s="18" t="s">
        <v>62</v>
      </c>
      <c r="AA574" s="19"/>
      <c r="AB574" s="15">
        <v>1</v>
      </c>
      <c r="AC574" s="15" t="s">
        <v>112</v>
      </c>
      <c r="AD574" s="16" t="s">
        <v>59</v>
      </c>
      <c r="AE574" s="16"/>
      <c r="AF574" s="16" t="str" cm="1">
        <f t="array" ref="AF574">_xlfn.IFS(ISTEXT(#REF!),#REF!,ISTEXT(#REF!),#REF!, TRUE, AG574)</f>
        <v>Transcontinental Gas Pipe Line Co LLC (TRANSCO) - Transco Compressor Station 60</v>
      </c>
      <c r="AG574" s="16" t="s">
        <v>3452</v>
      </c>
      <c r="AH574" s="20">
        <v>6</v>
      </c>
      <c r="AI574" s="15" t="s">
        <v>524</v>
      </c>
      <c r="AJ574" s="18" t="s">
        <v>3453</v>
      </c>
      <c r="AK574" s="16" t="s">
        <v>3454</v>
      </c>
      <c r="AL574" s="15" t="s">
        <v>3455</v>
      </c>
      <c r="AM574" s="20" t="s">
        <v>3456</v>
      </c>
      <c r="AN574" s="18">
        <v>-91.265405970299994</v>
      </c>
      <c r="AO574" s="18">
        <v>30.7441055438</v>
      </c>
      <c r="AP574" s="21" t="s">
        <v>119</v>
      </c>
    </row>
    <row r="575" spans="1:42" x14ac:dyDescent="0.25">
      <c r="A575" s="15">
        <v>307</v>
      </c>
      <c r="B575" s="15">
        <v>574</v>
      </c>
      <c r="C575" s="23" t="s">
        <v>3465</v>
      </c>
      <c r="D575" s="15" t="s">
        <v>120</v>
      </c>
      <c r="E575" s="187"/>
      <c r="F575" s="180"/>
      <c r="G575" s="16" t="s">
        <v>3466</v>
      </c>
      <c r="H575" s="15" t="s">
        <v>120</v>
      </c>
      <c r="I575" s="16" t="s">
        <v>3466</v>
      </c>
      <c r="J575" s="16" t="s">
        <v>53</v>
      </c>
      <c r="K575" s="16" t="s">
        <v>107</v>
      </c>
      <c r="L575" s="15">
        <v>20200201</v>
      </c>
      <c r="M575" s="16" t="s">
        <v>108</v>
      </c>
      <c r="N575" s="15" t="s">
        <v>109</v>
      </c>
      <c r="O575" s="15" t="s">
        <v>53</v>
      </c>
      <c r="P575" s="15" t="s">
        <v>57</v>
      </c>
      <c r="Q575" s="15" t="s">
        <v>521</v>
      </c>
      <c r="R575" s="15" t="s">
        <v>59</v>
      </c>
      <c r="S575" s="26" t="s">
        <v>100</v>
      </c>
      <c r="T575" s="16" t="s">
        <v>1843</v>
      </c>
      <c r="U575" s="15" t="s">
        <v>53</v>
      </c>
      <c r="V575" s="15">
        <v>20696</v>
      </c>
      <c r="W575" s="15" t="s">
        <v>62</v>
      </c>
      <c r="X575" s="17">
        <f t="shared" si="17"/>
        <v>15.433007199999999</v>
      </c>
      <c r="Y575" s="18"/>
      <c r="Z575" s="18"/>
      <c r="AA575" s="19"/>
      <c r="AB575" s="15">
        <v>1</v>
      </c>
      <c r="AC575" s="15" t="s">
        <v>101</v>
      </c>
      <c r="AD575" s="16" t="s">
        <v>905</v>
      </c>
      <c r="AE575" s="16"/>
      <c r="AF575" s="16" t="str" cm="1">
        <f t="array" ref="AF575">_xlfn.IFS(ISTEXT(#REF!),#REF!,ISTEXT(#REF!),#REF!, TRUE, AG575)</f>
        <v>Transcontinental Gas Pipe Line Company LLC Station 85</v>
      </c>
      <c r="AG575" s="16" t="s">
        <v>3467</v>
      </c>
      <c r="AH575" s="20" t="s">
        <v>459</v>
      </c>
      <c r="AI575" s="15" t="s">
        <v>2484</v>
      </c>
      <c r="AJ575" s="18" t="s">
        <v>3468</v>
      </c>
      <c r="AK575" s="16" t="s">
        <v>3469</v>
      </c>
      <c r="AL575" s="15" t="s">
        <v>3470</v>
      </c>
      <c r="AM575" s="20" t="s">
        <v>3471</v>
      </c>
      <c r="AN575" s="18">
        <v>-88.36524</v>
      </c>
      <c r="AO575" s="18">
        <v>32.055120000000002</v>
      </c>
      <c r="AP575" s="21" t="s">
        <v>139</v>
      </c>
    </row>
    <row r="576" spans="1:42" x14ac:dyDescent="0.25">
      <c r="A576" s="15">
        <v>308</v>
      </c>
      <c r="B576" s="15">
        <v>575</v>
      </c>
      <c r="C576" s="23" t="s">
        <v>3472</v>
      </c>
      <c r="D576" s="15" t="s">
        <v>3473</v>
      </c>
      <c r="E576" s="187"/>
      <c r="F576" s="180"/>
      <c r="G576" s="16" t="s">
        <v>3474</v>
      </c>
      <c r="H576" s="15" t="s">
        <v>3475</v>
      </c>
      <c r="I576" s="16" t="s">
        <v>59</v>
      </c>
      <c r="J576" s="16" t="s">
        <v>53</v>
      </c>
      <c r="K576" s="16" t="s">
        <v>107</v>
      </c>
      <c r="L576" s="15">
        <v>20200201</v>
      </c>
      <c r="M576" s="16" t="s">
        <v>108</v>
      </c>
      <c r="N576" s="15" t="s">
        <v>109</v>
      </c>
      <c r="O576" s="15" t="s">
        <v>53</v>
      </c>
      <c r="P576" s="15" t="s">
        <v>57</v>
      </c>
      <c r="Q576" s="15" t="s">
        <v>3476</v>
      </c>
      <c r="R576" s="15" t="s">
        <v>59</v>
      </c>
      <c r="S576" s="15"/>
      <c r="T576" s="16" t="s">
        <v>59</v>
      </c>
      <c r="U576" s="15"/>
      <c r="V576" s="15">
        <v>14344</v>
      </c>
      <c r="W576" s="15" t="s">
        <v>62</v>
      </c>
      <c r="X576" s="17">
        <f t="shared" si="17"/>
        <v>10.696320799999999</v>
      </c>
      <c r="Y576" s="18">
        <v>14300</v>
      </c>
      <c r="Z576" s="18" t="s">
        <v>62</v>
      </c>
      <c r="AA576" s="19"/>
      <c r="AB576" s="15">
        <v>1</v>
      </c>
      <c r="AC576" s="15" t="s">
        <v>63</v>
      </c>
      <c r="AD576" s="16" t="s">
        <v>153</v>
      </c>
      <c r="AE576" s="16"/>
      <c r="AF576" s="16" t="str" cm="1">
        <f t="array" ref="AF576">_xlfn.IFS(ISTEXT(#REF!),#REF!,ISTEXT(#REF!),#REF!, TRUE, AG576)</f>
        <v>Transcontinental Gas Pipe Line Company LLC Station 110</v>
      </c>
      <c r="AG576" s="16" t="s">
        <v>3477</v>
      </c>
      <c r="AH576" s="20">
        <v>4</v>
      </c>
      <c r="AI576" s="15" t="s">
        <v>2484</v>
      </c>
      <c r="AJ576" s="18" t="s">
        <v>3323</v>
      </c>
      <c r="AK576" s="16" t="s">
        <v>3478</v>
      </c>
      <c r="AL576" s="15" t="s">
        <v>3479</v>
      </c>
      <c r="AM576" s="20" t="s">
        <v>3480</v>
      </c>
      <c r="AN576" s="18">
        <v>-85.511904494299998</v>
      </c>
      <c r="AO576" s="18">
        <v>33.152306265299998</v>
      </c>
      <c r="AP576" s="21" t="s">
        <v>119</v>
      </c>
    </row>
    <row r="577" spans="1:42" x14ac:dyDescent="0.25">
      <c r="A577" s="15">
        <v>308</v>
      </c>
      <c r="B577" s="15">
        <v>576</v>
      </c>
      <c r="C577" s="23" t="s">
        <v>3472</v>
      </c>
      <c r="D577" s="15" t="s">
        <v>3481</v>
      </c>
      <c r="E577" s="187"/>
      <c r="F577" s="180"/>
      <c r="G577" s="16" t="s">
        <v>3482</v>
      </c>
      <c r="H577" s="15" t="s">
        <v>3483</v>
      </c>
      <c r="I577" s="16" t="s">
        <v>59</v>
      </c>
      <c r="J577" s="16" t="s">
        <v>53</v>
      </c>
      <c r="K577" s="16" t="s">
        <v>107</v>
      </c>
      <c r="L577" s="15">
        <v>20200201</v>
      </c>
      <c r="M577" s="16" t="s">
        <v>108</v>
      </c>
      <c r="N577" s="15" t="s">
        <v>109</v>
      </c>
      <c r="O577" s="15" t="s">
        <v>53</v>
      </c>
      <c r="P577" s="15" t="s">
        <v>57</v>
      </c>
      <c r="Q577" s="15" t="s">
        <v>903</v>
      </c>
      <c r="R577" s="15" t="s">
        <v>59</v>
      </c>
      <c r="S577" s="15" t="s">
        <v>100</v>
      </c>
      <c r="T577" s="16" t="s">
        <v>1843</v>
      </c>
      <c r="U577" s="15" t="s">
        <v>53</v>
      </c>
      <c r="V577" s="15">
        <v>21218</v>
      </c>
      <c r="W577" s="15" t="s">
        <v>62</v>
      </c>
      <c r="X577" s="17">
        <f t="shared" si="17"/>
        <v>15.822262599999998</v>
      </c>
      <c r="Y577" s="18">
        <v>21200</v>
      </c>
      <c r="Z577" s="18" t="s">
        <v>62</v>
      </c>
      <c r="AA577" s="19"/>
      <c r="AB577" s="15">
        <v>1</v>
      </c>
      <c r="AC577" s="15" t="s">
        <v>101</v>
      </c>
      <c r="AD577" s="16" t="s">
        <v>59</v>
      </c>
      <c r="AE577" s="16"/>
      <c r="AF577" s="16" t="str" cm="1">
        <f t="array" ref="AF577">_xlfn.IFS(ISTEXT(#REF!),#REF!,ISTEXT(#REF!),#REF!, TRUE, AG577)</f>
        <v>Transcontinental Gas Pipe Line Company LLC Station 110</v>
      </c>
      <c r="AG577" s="16" t="s">
        <v>3477</v>
      </c>
      <c r="AH577" s="20">
        <v>4</v>
      </c>
      <c r="AI577" s="15" t="s">
        <v>2484</v>
      </c>
      <c r="AJ577" s="18" t="s">
        <v>3323</v>
      </c>
      <c r="AK577" s="16" t="s">
        <v>3478</v>
      </c>
      <c r="AL577" s="15" t="s">
        <v>3479</v>
      </c>
      <c r="AM577" s="20" t="s">
        <v>3480</v>
      </c>
      <c r="AN577" s="18">
        <v>-85.511904494299998</v>
      </c>
      <c r="AO577" s="18">
        <v>33.152306265299998</v>
      </c>
      <c r="AP577" s="21" t="s">
        <v>119</v>
      </c>
    </row>
    <row r="578" spans="1:42" x14ac:dyDescent="0.25">
      <c r="A578" s="15">
        <v>309</v>
      </c>
      <c r="B578" s="15">
        <v>577</v>
      </c>
      <c r="C578" s="23" t="s">
        <v>3484</v>
      </c>
      <c r="D578" s="15" t="s">
        <v>3485</v>
      </c>
      <c r="E578" s="187"/>
      <c r="F578" s="180"/>
      <c r="G578" s="16" t="s">
        <v>3486</v>
      </c>
      <c r="H578" s="15" t="s">
        <v>3487</v>
      </c>
      <c r="I578" s="16" t="s">
        <v>59</v>
      </c>
      <c r="J578" s="16" t="s">
        <v>53</v>
      </c>
      <c r="K578" s="16" t="s">
        <v>107</v>
      </c>
      <c r="L578" s="15">
        <v>20200201</v>
      </c>
      <c r="M578" s="16" t="s">
        <v>108</v>
      </c>
      <c r="N578" s="15" t="s">
        <v>109</v>
      </c>
      <c r="O578" s="15" t="s">
        <v>53</v>
      </c>
      <c r="P578" s="15" t="s">
        <v>57</v>
      </c>
      <c r="Q578" s="15" t="s">
        <v>123</v>
      </c>
      <c r="R578" s="15" t="s">
        <v>59</v>
      </c>
      <c r="S578" s="26" t="s">
        <v>100</v>
      </c>
      <c r="T578" s="16" t="s">
        <v>130</v>
      </c>
      <c r="U578" s="15" t="s">
        <v>53</v>
      </c>
      <c r="V578" s="15">
        <v>15000</v>
      </c>
      <c r="W578" s="15" t="s">
        <v>62</v>
      </c>
      <c r="X578" s="17">
        <f t="shared" si="17"/>
        <v>11.185499999999999</v>
      </c>
      <c r="Y578" s="18"/>
      <c r="Z578" s="18"/>
      <c r="AA578" s="24">
        <v>33208</v>
      </c>
      <c r="AB578" s="15">
        <v>1</v>
      </c>
      <c r="AC578" s="15" t="s">
        <v>63</v>
      </c>
      <c r="AD578" s="16" t="s">
        <v>3488</v>
      </c>
      <c r="AE578" s="16"/>
      <c r="AF578" s="16" t="str" cm="1">
        <f t="array" ref="AF578">_xlfn.IFS(ISTEXT(#REF!),#REF!,ISTEXT(#REF!),#REF!, TRUE, AG578)</f>
        <v>TRANSCONTINENTAL GAS PIPELINE CO LLC</v>
      </c>
      <c r="AG578" s="16" t="s">
        <v>3489</v>
      </c>
      <c r="AH578" s="20">
        <v>4</v>
      </c>
      <c r="AI578" s="15" t="s">
        <v>254</v>
      </c>
      <c r="AJ578" s="18" t="s">
        <v>255</v>
      </c>
      <c r="AK578" s="16" t="s">
        <v>3490</v>
      </c>
      <c r="AL578" s="15" t="s">
        <v>3491</v>
      </c>
      <c r="AM578" s="20" t="s">
        <v>3492</v>
      </c>
      <c r="AN578" s="18">
        <v>-82.010603567800004</v>
      </c>
      <c r="AO578" s="18">
        <v>34.846906756999999</v>
      </c>
      <c r="AP578" s="21" t="s">
        <v>139</v>
      </c>
    </row>
    <row r="579" spans="1:42" x14ac:dyDescent="0.25">
      <c r="A579" s="15">
        <v>310</v>
      </c>
      <c r="B579" s="15">
        <v>578</v>
      </c>
      <c r="C579" s="23" t="s">
        <v>3493</v>
      </c>
      <c r="D579" s="15" t="s">
        <v>3494</v>
      </c>
      <c r="E579" s="187"/>
      <c r="F579" s="180"/>
      <c r="G579" s="16" t="s">
        <v>3495</v>
      </c>
      <c r="H579" s="15" t="s">
        <v>3496</v>
      </c>
      <c r="I579" s="16" t="s">
        <v>3217</v>
      </c>
      <c r="J579" s="16" t="s">
        <v>53</v>
      </c>
      <c r="K579" s="16" t="s">
        <v>107</v>
      </c>
      <c r="L579" s="15">
        <v>20200201</v>
      </c>
      <c r="M579" s="16" t="s">
        <v>108</v>
      </c>
      <c r="N579" s="15" t="s">
        <v>109</v>
      </c>
      <c r="O579" s="15" t="s">
        <v>53</v>
      </c>
      <c r="P579" s="15" t="s">
        <v>59</v>
      </c>
      <c r="Q579" s="15" t="s">
        <v>59</v>
      </c>
      <c r="R579" s="15" t="s">
        <v>59</v>
      </c>
      <c r="S579" s="15"/>
      <c r="T579" s="16" t="s">
        <v>59</v>
      </c>
      <c r="U579" s="15" t="s">
        <v>53</v>
      </c>
      <c r="V579" s="15"/>
      <c r="W579" s="15" t="s">
        <v>59</v>
      </c>
      <c r="X579" s="17">
        <f>Y579*Sheet1!$B$4*Sheet1!$B$3</f>
        <v>12.924386999999999</v>
      </c>
      <c r="Y579" s="18">
        <v>126</v>
      </c>
      <c r="Z579" s="18" t="s">
        <v>131</v>
      </c>
      <c r="AA579" s="19"/>
      <c r="AB579" s="15">
        <v>1</v>
      </c>
      <c r="AC579" s="15" t="s">
        <v>112</v>
      </c>
      <c r="AD579" s="16" t="s">
        <v>59</v>
      </c>
      <c r="AE579" s="16"/>
      <c r="AF579" s="16" t="str" cm="1">
        <f t="array" ref="AF579">_xlfn.IFS(ISTEXT(#REF!),#REF!,ISTEXT(#REF!),#REF!, TRUE, AG579)</f>
        <v>TRANSCONTINENTAL GAS/BEAR CREEK STA 515</v>
      </c>
      <c r="AG579" s="16" t="s">
        <v>3497</v>
      </c>
      <c r="AH579" s="20">
        <v>3</v>
      </c>
      <c r="AI579" s="15" t="s">
        <v>579</v>
      </c>
      <c r="AJ579" s="18" t="s">
        <v>3498</v>
      </c>
      <c r="AK579" s="16" t="s">
        <v>3499</v>
      </c>
      <c r="AL579" s="15" t="s">
        <v>3500</v>
      </c>
      <c r="AM579" s="20" t="s">
        <v>3501</v>
      </c>
      <c r="AN579" s="18">
        <v>-75.672256650400001</v>
      </c>
      <c r="AO579" s="18">
        <v>41.172522057400002</v>
      </c>
      <c r="AP579" s="21" t="s">
        <v>119</v>
      </c>
    </row>
    <row r="580" spans="1:42" x14ac:dyDescent="0.25">
      <c r="A580" s="15">
        <v>310</v>
      </c>
      <c r="B580" s="15">
        <v>579</v>
      </c>
      <c r="C580" s="23" t="s">
        <v>3493</v>
      </c>
      <c r="D580" s="15" t="s">
        <v>3502</v>
      </c>
      <c r="E580" s="187"/>
      <c r="F580" s="180"/>
      <c r="G580" s="16" t="s">
        <v>3503</v>
      </c>
      <c r="H580" s="15" t="s">
        <v>3504</v>
      </c>
      <c r="I580" s="16" t="s">
        <v>3217</v>
      </c>
      <c r="J580" s="16" t="s">
        <v>53</v>
      </c>
      <c r="K580" s="16" t="s">
        <v>107</v>
      </c>
      <c r="L580" s="15">
        <v>20200201</v>
      </c>
      <c r="M580" s="16" t="s">
        <v>108</v>
      </c>
      <c r="N580" s="15" t="s">
        <v>109</v>
      </c>
      <c r="O580" s="15" t="s">
        <v>53</v>
      </c>
      <c r="P580" s="15" t="s">
        <v>59</v>
      </c>
      <c r="Q580" s="15" t="s">
        <v>59</v>
      </c>
      <c r="R580" s="15" t="s">
        <v>59</v>
      </c>
      <c r="S580" s="15"/>
      <c r="T580" s="16" t="s">
        <v>59</v>
      </c>
      <c r="U580" s="15" t="s">
        <v>53</v>
      </c>
      <c r="V580" s="15"/>
      <c r="W580" s="15" t="s">
        <v>59</v>
      </c>
      <c r="X580" s="17">
        <f>Y580*Sheet1!$B$4*Sheet1!$B$3</f>
        <v>13.950132</v>
      </c>
      <c r="Y580" s="18">
        <v>136</v>
      </c>
      <c r="Z580" s="18" t="s">
        <v>131</v>
      </c>
      <c r="AA580" s="19"/>
      <c r="AB580" s="15">
        <v>1</v>
      </c>
      <c r="AC580" s="15" t="s">
        <v>112</v>
      </c>
      <c r="AD580" s="16" t="s">
        <v>59</v>
      </c>
      <c r="AE580" s="16"/>
      <c r="AF580" s="16" t="str" cm="1">
        <f t="array" ref="AF580">_xlfn.IFS(ISTEXT(#REF!),#REF!,ISTEXT(#REF!),#REF!, TRUE, AG580)</f>
        <v>TRANSCONTINENTAL GAS/BEAR CREEK STA 515</v>
      </c>
      <c r="AG580" s="16" t="s">
        <v>3497</v>
      </c>
      <c r="AH580" s="20">
        <v>3</v>
      </c>
      <c r="AI580" s="15" t="s">
        <v>579</v>
      </c>
      <c r="AJ580" s="18" t="s">
        <v>3498</v>
      </c>
      <c r="AK580" s="16" t="s">
        <v>3499</v>
      </c>
      <c r="AL580" s="15" t="s">
        <v>3500</v>
      </c>
      <c r="AM580" s="20" t="s">
        <v>3501</v>
      </c>
      <c r="AN580" s="18">
        <v>-75.672245921599995</v>
      </c>
      <c r="AO580" s="18">
        <v>41.172522057400002</v>
      </c>
      <c r="AP580" s="21" t="s">
        <v>119</v>
      </c>
    </row>
    <row r="581" spans="1:42" x14ac:dyDescent="0.25">
      <c r="A581" s="15">
        <v>311</v>
      </c>
      <c r="B581" s="15">
        <v>580</v>
      </c>
      <c r="C581" s="23" t="s">
        <v>3505</v>
      </c>
      <c r="D581" s="15" t="s">
        <v>3506</v>
      </c>
      <c r="E581" s="187"/>
      <c r="F581" s="180"/>
      <c r="G581" s="16" t="s">
        <v>3507</v>
      </c>
      <c r="H581" s="15" t="s">
        <v>3508</v>
      </c>
      <c r="I581" s="16" t="s">
        <v>3217</v>
      </c>
      <c r="J581" s="16" t="s">
        <v>53</v>
      </c>
      <c r="K581" s="16" t="s">
        <v>107</v>
      </c>
      <c r="L581" s="15">
        <v>20200201</v>
      </c>
      <c r="M581" s="16" t="s">
        <v>108</v>
      </c>
      <c r="N581" s="15" t="s">
        <v>109</v>
      </c>
      <c r="O581" s="15" t="s">
        <v>53</v>
      </c>
      <c r="P581" s="15" t="s">
        <v>57</v>
      </c>
      <c r="Q581" s="15" t="s">
        <v>123</v>
      </c>
      <c r="R581" s="15" t="s">
        <v>59</v>
      </c>
      <c r="S581" s="15"/>
      <c r="T581" s="16" t="s">
        <v>59</v>
      </c>
      <c r="U581" s="15"/>
      <c r="V581" s="15">
        <v>12600</v>
      </c>
      <c r="W581" s="15" t="s">
        <v>62</v>
      </c>
      <c r="X581" s="17">
        <f t="shared" ref="X581:X587" si="18">V581*0.0007457</f>
        <v>9.3958199999999987</v>
      </c>
      <c r="Y581" s="18">
        <v>12600</v>
      </c>
      <c r="Z581" s="18" t="s">
        <v>62</v>
      </c>
      <c r="AA581" s="19"/>
      <c r="AB581" s="15">
        <v>1</v>
      </c>
      <c r="AC581" s="15" t="s">
        <v>112</v>
      </c>
      <c r="AD581" s="16" t="s">
        <v>59</v>
      </c>
      <c r="AE581" s="16"/>
      <c r="AF581" s="16" t="str" cm="1">
        <f t="array" ref="AF581">_xlfn.IFS(ISTEXT(#REF!),#REF!,ISTEXT(#REF!),#REF!, TRUE, AG581)</f>
        <v>TRANSCONTINENTAL GAS/SALLADASBURG STATION 520</v>
      </c>
      <c r="AG581" s="16" t="s">
        <v>3509</v>
      </c>
      <c r="AH581" s="20">
        <v>3</v>
      </c>
      <c r="AI581" s="15" t="s">
        <v>579</v>
      </c>
      <c r="AJ581" s="18" t="s">
        <v>3510</v>
      </c>
      <c r="AK581" s="16" t="s">
        <v>3511</v>
      </c>
      <c r="AL581" s="15" t="s">
        <v>3512</v>
      </c>
      <c r="AM581" s="20" t="s">
        <v>3513</v>
      </c>
      <c r="AN581" s="18">
        <v>-77.229112424999997</v>
      </c>
      <c r="AO581" s="18">
        <v>41.260072801100002</v>
      </c>
      <c r="AP581" s="21" t="s">
        <v>119</v>
      </c>
    </row>
    <row r="582" spans="1:42" x14ac:dyDescent="0.25">
      <c r="A582" s="15">
        <v>311</v>
      </c>
      <c r="B582" s="15">
        <v>581</v>
      </c>
      <c r="C582" s="23" t="s">
        <v>3505</v>
      </c>
      <c r="D582" s="15" t="s">
        <v>3514</v>
      </c>
      <c r="E582" s="187"/>
      <c r="F582" s="180"/>
      <c r="G582" s="16" t="s">
        <v>3515</v>
      </c>
      <c r="H582" s="15" t="s">
        <v>3516</v>
      </c>
      <c r="I582" s="16" t="s">
        <v>3217</v>
      </c>
      <c r="J582" s="16" t="s">
        <v>53</v>
      </c>
      <c r="K582" s="16" t="s">
        <v>107</v>
      </c>
      <c r="L582" s="15">
        <v>20200201</v>
      </c>
      <c r="M582" s="16" t="s">
        <v>108</v>
      </c>
      <c r="N582" s="15" t="s">
        <v>109</v>
      </c>
      <c r="O582" s="15" t="s">
        <v>53</v>
      </c>
      <c r="P582" s="15" t="s">
        <v>57</v>
      </c>
      <c r="Q582" s="15" t="s">
        <v>123</v>
      </c>
      <c r="R582" s="15" t="s">
        <v>59</v>
      </c>
      <c r="S582" s="15"/>
      <c r="T582" s="16" t="s">
        <v>59</v>
      </c>
      <c r="U582" s="15"/>
      <c r="V582" s="15">
        <v>12600</v>
      </c>
      <c r="W582" s="15" t="s">
        <v>62</v>
      </c>
      <c r="X582" s="17">
        <f t="shared" si="18"/>
        <v>9.3958199999999987</v>
      </c>
      <c r="Y582" s="18">
        <v>12600</v>
      </c>
      <c r="Z582" s="18" t="s">
        <v>62</v>
      </c>
      <c r="AA582" s="19"/>
      <c r="AB582" s="15">
        <v>1</v>
      </c>
      <c r="AC582" s="15" t="s">
        <v>112</v>
      </c>
      <c r="AD582" s="16" t="s">
        <v>59</v>
      </c>
      <c r="AE582" s="16"/>
      <c r="AF582" s="16" t="str" cm="1">
        <f t="array" ref="AF582">_xlfn.IFS(ISTEXT(#REF!),#REF!,ISTEXT(#REF!),#REF!, TRUE, AG582)</f>
        <v>TRANSCONTINENTAL GAS/SALLADASBURG STATION 520</v>
      </c>
      <c r="AG582" s="16" t="s">
        <v>3509</v>
      </c>
      <c r="AH582" s="20">
        <v>3</v>
      </c>
      <c r="AI582" s="15" t="s">
        <v>579</v>
      </c>
      <c r="AJ582" s="18" t="s">
        <v>3510</v>
      </c>
      <c r="AK582" s="16" t="s">
        <v>3511</v>
      </c>
      <c r="AL582" s="15" t="s">
        <v>3512</v>
      </c>
      <c r="AM582" s="20" t="s">
        <v>3513</v>
      </c>
      <c r="AN582" s="18">
        <v>-77.229112424999997</v>
      </c>
      <c r="AO582" s="18">
        <v>41.260072801100002</v>
      </c>
      <c r="AP582" s="21" t="s">
        <v>119</v>
      </c>
    </row>
    <row r="583" spans="1:42" x14ac:dyDescent="0.25">
      <c r="A583" s="15">
        <v>312</v>
      </c>
      <c r="B583" s="15">
        <v>582</v>
      </c>
      <c r="C583" s="23" t="s">
        <v>3517</v>
      </c>
      <c r="D583" s="15" t="s">
        <v>3518</v>
      </c>
      <c r="E583" s="187"/>
      <c r="F583" s="180"/>
      <c r="G583" s="16" t="s">
        <v>3519</v>
      </c>
      <c r="H583" s="15" t="s">
        <v>3520</v>
      </c>
      <c r="I583" s="16" t="s">
        <v>3521</v>
      </c>
      <c r="J583" s="16" t="s">
        <v>53</v>
      </c>
      <c r="K583" s="122" t="s">
        <v>107</v>
      </c>
      <c r="L583" s="15">
        <v>20200201</v>
      </c>
      <c r="M583" s="16" t="s">
        <v>108</v>
      </c>
      <c r="N583" s="15" t="s">
        <v>109</v>
      </c>
      <c r="O583" s="15" t="s">
        <v>53</v>
      </c>
      <c r="P583" s="15" t="s">
        <v>57</v>
      </c>
      <c r="Q583" s="15" t="s">
        <v>3522</v>
      </c>
      <c r="R583" s="15" t="s">
        <v>59</v>
      </c>
      <c r="S583" s="26" t="s">
        <v>100</v>
      </c>
      <c r="T583" s="16" t="s">
        <v>1843</v>
      </c>
      <c r="U583" s="15" t="s">
        <v>53</v>
      </c>
      <c r="V583" s="15">
        <v>4846</v>
      </c>
      <c r="W583" s="15" t="s">
        <v>62</v>
      </c>
      <c r="X583" s="17">
        <f t="shared" si="18"/>
        <v>3.6136621999999998</v>
      </c>
      <c r="Y583" s="18">
        <v>4850</v>
      </c>
      <c r="Z583" s="18" t="s">
        <v>62</v>
      </c>
      <c r="AA583" s="19"/>
      <c r="AB583" s="15">
        <v>1</v>
      </c>
      <c r="AC583" s="15" t="s">
        <v>63</v>
      </c>
      <c r="AD583" s="16" t="s">
        <v>153</v>
      </c>
      <c r="AE583" s="16"/>
      <c r="AF583" s="16" t="str" cm="1">
        <f t="array" ref="AF583">_xlfn.IFS(ISTEXT(#REF!),#REF!,ISTEXT(#REF!),#REF!, TRUE, AG583)</f>
        <v>Northwest Pipeline LLC / Chehalis</v>
      </c>
      <c r="AG583" s="16" t="s">
        <v>3523</v>
      </c>
      <c r="AH583" s="20">
        <v>10</v>
      </c>
      <c r="AI583" s="15" t="s">
        <v>3199</v>
      </c>
      <c r="AJ583" s="18" t="s">
        <v>3524</v>
      </c>
      <c r="AK583" s="16" t="s">
        <v>3525</v>
      </c>
      <c r="AL583" s="15" t="s">
        <v>3526</v>
      </c>
      <c r="AM583" s="20" t="s">
        <v>3527</v>
      </c>
      <c r="AN583" s="18">
        <v>-122.873821612</v>
      </c>
      <c r="AO583" s="18">
        <v>46.533614688500002</v>
      </c>
      <c r="AP583" s="21" t="s">
        <v>139</v>
      </c>
    </row>
    <row r="584" spans="1:42" x14ac:dyDescent="0.25">
      <c r="A584" s="15">
        <v>312</v>
      </c>
      <c r="B584" s="15">
        <v>583</v>
      </c>
      <c r="C584" s="23" t="s">
        <v>3517</v>
      </c>
      <c r="D584" s="15" t="s">
        <v>3528</v>
      </c>
      <c r="E584" s="187"/>
      <c r="F584" s="180"/>
      <c r="G584" s="16" t="s">
        <v>3529</v>
      </c>
      <c r="H584" s="15" t="s">
        <v>3530</v>
      </c>
      <c r="I584" s="16" t="s">
        <v>3531</v>
      </c>
      <c r="J584" s="16" t="s">
        <v>53</v>
      </c>
      <c r="K584" s="122" t="s">
        <v>107</v>
      </c>
      <c r="L584" s="15">
        <v>20200201</v>
      </c>
      <c r="M584" s="16" t="s">
        <v>108</v>
      </c>
      <c r="N584" s="15" t="s">
        <v>109</v>
      </c>
      <c r="O584" s="15" t="s">
        <v>53</v>
      </c>
      <c r="P584" s="15" t="s">
        <v>57</v>
      </c>
      <c r="Q584" s="15" t="s">
        <v>3522</v>
      </c>
      <c r="R584" s="15" t="s">
        <v>59</v>
      </c>
      <c r="S584" s="26" t="s">
        <v>100</v>
      </c>
      <c r="T584" s="16" t="s">
        <v>1843</v>
      </c>
      <c r="U584" s="15" t="s">
        <v>53</v>
      </c>
      <c r="V584" s="15">
        <v>4846</v>
      </c>
      <c r="W584" s="15" t="s">
        <v>62</v>
      </c>
      <c r="X584" s="17">
        <f t="shared" si="18"/>
        <v>3.6136621999999998</v>
      </c>
      <c r="Y584" s="18">
        <v>4850</v>
      </c>
      <c r="Z584" s="18" t="s">
        <v>62</v>
      </c>
      <c r="AA584" s="19"/>
      <c r="AB584" s="15">
        <v>1</v>
      </c>
      <c r="AC584" s="15" t="s">
        <v>63</v>
      </c>
      <c r="AD584" s="16" t="s">
        <v>153</v>
      </c>
      <c r="AE584" s="16"/>
      <c r="AF584" s="16" t="str" cm="1">
        <f t="array" ref="AF584">_xlfn.IFS(ISTEXT(#REF!),#REF!,ISTEXT(#REF!),#REF!, TRUE, AG584)</f>
        <v>Northwest Pipeline LLC / Chehalis</v>
      </c>
      <c r="AG584" s="16" t="s">
        <v>3523</v>
      </c>
      <c r="AH584" s="20">
        <v>10</v>
      </c>
      <c r="AI584" s="15" t="s">
        <v>3199</v>
      </c>
      <c r="AJ584" s="18" t="s">
        <v>3524</v>
      </c>
      <c r="AK584" s="16" t="s">
        <v>3525</v>
      </c>
      <c r="AL584" s="15" t="s">
        <v>3526</v>
      </c>
      <c r="AM584" s="20" t="s">
        <v>3527</v>
      </c>
      <c r="AN584" s="18">
        <v>-122.87381624699999</v>
      </c>
      <c r="AO584" s="18">
        <v>46.533618378900002</v>
      </c>
      <c r="AP584" s="21" t="s">
        <v>139</v>
      </c>
    </row>
    <row r="585" spans="1:42" x14ac:dyDescent="0.25">
      <c r="A585" s="15">
        <v>312</v>
      </c>
      <c r="B585" s="15">
        <v>584</v>
      </c>
      <c r="C585" s="23" t="s">
        <v>3517</v>
      </c>
      <c r="D585" s="15" t="s">
        <v>3532</v>
      </c>
      <c r="E585" s="187"/>
      <c r="F585" s="180"/>
      <c r="G585" s="16" t="s">
        <v>3533</v>
      </c>
      <c r="H585" s="15" t="s">
        <v>3534</v>
      </c>
      <c r="I585" s="16" t="s">
        <v>3535</v>
      </c>
      <c r="J585" s="16" t="s">
        <v>53</v>
      </c>
      <c r="K585" s="122" t="s">
        <v>107</v>
      </c>
      <c r="L585" s="15">
        <v>20200201</v>
      </c>
      <c r="M585" s="16" t="s">
        <v>108</v>
      </c>
      <c r="N585" s="15" t="s">
        <v>109</v>
      </c>
      <c r="O585" s="15" t="s">
        <v>53</v>
      </c>
      <c r="P585" s="15" t="s">
        <v>57</v>
      </c>
      <c r="Q585" s="15" t="s">
        <v>1958</v>
      </c>
      <c r="R585" s="15" t="s">
        <v>59</v>
      </c>
      <c r="S585" s="26" t="s">
        <v>100</v>
      </c>
      <c r="T585" s="16" t="s">
        <v>1843</v>
      </c>
      <c r="U585" s="15" t="s">
        <v>53</v>
      </c>
      <c r="V585" s="15">
        <v>11907</v>
      </c>
      <c r="W585" s="15" t="s">
        <v>62</v>
      </c>
      <c r="X585" s="17">
        <f t="shared" si="18"/>
        <v>8.8790499000000001</v>
      </c>
      <c r="Y585" s="18">
        <v>11900</v>
      </c>
      <c r="Z585" s="18" t="s">
        <v>62</v>
      </c>
      <c r="AA585" s="19"/>
      <c r="AB585" s="15">
        <v>1</v>
      </c>
      <c r="AC585" s="15" t="s">
        <v>101</v>
      </c>
      <c r="AD585" s="16" t="s">
        <v>905</v>
      </c>
      <c r="AE585" s="16"/>
      <c r="AF585" s="16" t="str" cm="1">
        <f t="array" ref="AF585">_xlfn.IFS(ISTEXT(#REF!),#REF!,ISTEXT(#REF!),#REF!, TRUE, AG585)</f>
        <v>Northwest Pipeline LLC / Chehalis</v>
      </c>
      <c r="AG585" s="16" t="s">
        <v>3523</v>
      </c>
      <c r="AH585" s="20">
        <v>10</v>
      </c>
      <c r="AI585" s="15" t="s">
        <v>3199</v>
      </c>
      <c r="AJ585" s="18" t="s">
        <v>3524</v>
      </c>
      <c r="AK585" s="16" t="s">
        <v>3525</v>
      </c>
      <c r="AL585" s="15" t="s">
        <v>3526</v>
      </c>
      <c r="AM585" s="20" t="s">
        <v>3527</v>
      </c>
      <c r="AN585" s="18">
        <v>-122.873821612</v>
      </c>
      <c r="AO585" s="18">
        <v>46.533614688500002</v>
      </c>
      <c r="AP585" s="21" t="s">
        <v>139</v>
      </c>
    </row>
    <row r="586" spans="1:42" x14ac:dyDescent="0.25">
      <c r="A586" s="15">
        <v>313</v>
      </c>
      <c r="B586" s="15">
        <v>585</v>
      </c>
      <c r="C586" s="23" t="s">
        <v>3536</v>
      </c>
      <c r="D586" s="15" t="s">
        <v>120</v>
      </c>
      <c r="E586" s="187"/>
      <c r="F586" s="180"/>
      <c r="G586" s="16" t="s">
        <v>3537</v>
      </c>
      <c r="H586" s="15" t="s">
        <v>120</v>
      </c>
      <c r="I586" s="16" t="s">
        <v>3538</v>
      </c>
      <c r="J586" s="16" t="s">
        <v>53</v>
      </c>
      <c r="K586" s="16" t="s">
        <v>107</v>
      </c>
      <c r="L586" s="15">
        <v>20200201</v>
      </c>
      <c r="M586" s="16" t="s">
        <v>108</v>
      </c>
      <c r="N586" s="15" t="s">
        <v>109</v>
      </c>
      <c r="O586" s="15" t="s">
        <v>53</v>
      </c>
      <c r="P586" s="15" t="s">
        <v>57</v>
      </c>
      <c r="Q586" s="15" t="s">
        <v>3539</v>
      </c>
      <c r="R586" s="15" t="s">
        <v>59</v>
      </c>
      <c r="S586" s="26" t="s">
        <v>100</v>
      </c>
      <c r="T586" s="16" t="s">
        <v>1843</v>
      </c>
      <c r="U586" s="15" t="s">
        <v>53</v>
      </c>
      <c r="V586" s="15">
        <v>3721</v>
      </c>
      <c r="W586" s="15" t="s">
        <v>3540</v>
      </c>
      <c r="X586" s="17">
        <f t="shared" si="18"/>
        <v>2.7747496999999997</v>
      </c>
      <c r="Y586" s="18"/>
      <c r="Z586" s="18"/>
      <c r="AA586" s="19"/>
      <c r="AB586" s="15">
        <v>1</v>
      </c>
      <c r="AC586" s="15" t="s">
        <v>112</v>
      </c>
      <c r="AD586" s="16" t="s">
        <v>59</v>
      </c>
      <c r="AE586" s="16"/>
      <c r="AF586" s="16" t="str" cm="1">
        <f t="array" ref="AF586">_xlfn.IFS(ISTEXT(#REF!),#REF!,ISTEXT(#REF!),#REF!, TRUE, AG586)</f>
        <v>Kemmerer Compressor Station</v>
      </c>
      <c r="AG586" s="16" t="s">
        <v>3541</v>
      </c>
      <c r="AH586" s="20" t="s">
        <v>2095</v>
      </c>
      <c r="AI586" s="15" t="s">
        <v>340</v>
      </c>
      <c r="AJ586" s="18" t="s">
        <v>698</v>
      </c>
      <c r="AK586" s="16" t="s">
        <v>3542</v>
      </c>
      <c r="AL586" s="15" t="s">
        <v>2398</v>
      </c>
      <c r="AM586" s="20" t="s">
        <v>2399</v>
      </c>
      <c r="AN586" s="18">
        <v>-110.00408</v>
      </c>
      <c r="AO586" s="18">
        <v>41.930790000000002</v>
      </c>
      <c r="AP586" s="21" t="s">
        <v>139</v>
      </c>
    </row>
    <row r="587" spans="1:42" x14ac:dyDescent="0.25">
      <c r="A587" s="15">
        <v>314</v>
      </c>
      <c r="B587" s="15">
        <v>586</v>
      </c>
      <c r="C587" s="23" t="s">
        <v>3543</v>
      </c>
      <c r="D587" s="15" t="s">
        <v>3544</v>
      </c>
      <c r="E587" s="187"/>
      <c r="F587" s="180"/>
      <c r="G587" s="16" t="s">
        <v>3545</v>
      </c>
      <c r="H587" s="15" t="s">
        <v>3546</v>
      </c>
      <c r="I587" s="16" t="s">
        <v>59</v>
      </c>
      <c r="J587" s="16" t="s">
        <v>53</v>
      </c>
      <c r="K587" s="16" t="s">
        <v>107</v>
      </c>
      <c r="L587" s="15">
        <v>20200201</v>
      </c>
      <c r="M587" s="16" t="s">
        <v>108</v>
      </c>
      <c r="N587" s="15" t="s">
        <v>109</v>
      </c>
      <c r="O587" s="15" t="s">
        <v>53</v>
      </c>
      <c r="P587" s="15" t="s">
        <v>59</v>
      </c>
      <c r="Q587" s="15" t="s">
        <v>59</v>
      </c>
      <c r="R587" s="15" t="s">
        <v>59</v>
      </c>
      <c r="S587" s="26" t="s">
        <v>100</v>
      </c>
      <c r="T587" s="16" t="s">
        <v>1843</v>
      </c>
      <c r="U587" s="15" t="s">
        <v>53</v>
      </c>
      <c r="V587" s="15">
        <v>4700</v>
      </c>
      <c r="W587" s="15" t="s">
        <v>62</v>
      </c>
      <c r="X587" s="17">
        <f t="shared" si="18"/>
        <v>3.5047899999999998</v>
      </c>
      <c r="Y587" s="18"/>
      <c r="Z587" s="18"/>
      <c r="AA587" s="24">
        <v>37622</v>
      </c>
      <c r="AB587" s="15">
        <v>1</v>
      </c>
      <c r="AC587" s="15" t="s">
        <v>112</v>
      </c>
      <c r="AD587" s="16" t="s">
        <v>3547</v>
      </c>
      <c r="AE587" s="16"/>
      <c r="AF587" s="16" t="str" cm="1">
        <f t="array" ref="AF587">_xlfn.IFS(ISTEXT(#REF!),#REF!,ISTEXT(#REF!),#REF!, TRUE, AG587)</f>
        <v>Northwest Pipeline GP: Moab Compressor Station</v>
      </c>
      <c r="AG587" s="16" t="s">
        <v>3548</v>
      </c>
      <c r="AH587" s="20">
        <v>8</v>
      </c>
      <c r="AI587" s="15" t="s">
        <v>2601</v>
      </c>
      <c r="AJ587" s="18" t="s">
        <v>387</v>
      </c>
      <c r="AK587" s="16" t="s">
        <v>3549</v>
      </c>
      <c r="AL587" s="15" t="s">
        <v>3550</v>
      </c>
      <c r="AM587" s="20" t="s">
        <v>3551</v>
      </c>
      <c r="AN587" s="18">
        <v>-109.431071793</v>
      </c>
      <c r="AO587" s="18">
        <v>38.327190060299998</v>
      </c>
      <c r="AP587" s="21" t="s">
        <v>139</v>
      </c>
    </row>
    <row r="588" spans="1:42" x14ac:dyDescent="0.25">
      <c r="A588" s="15">
        <v>315</v>
      </c>
      <c r="B588" s="15">
        <v>587</v>
      </c>
      <c r="C588" s="23" t="s">
        <v>3552</v>
      </c>
      <c r="D588" s="15" t="s">
        <v>3553</v>
      </c>
      <c r="E588" s="187"/>
      <c r="F588" s="180"/>
      <c r="G588" s="16" t="s">
        <v>3554</v>
      </c>
      <c r="H588" s="15" t="s">
        <v>3555</v>
      </c>
      <c r="I588" s="16" t="s">
        <v>59</v>
      </c>
      <c r="J588" s="16" t="s">
        <v>53</v>
      </c>
      <c r="K588" s="122" t="s">
        <v>107</v>
      </c>
      <c r="L588" s="15">
        <v>20200201</v>
      </c>
      <c r="M588" s="16" t="s">
        <v>108</v>
      </c>
      <c r="N588" s="15" t="s">
        <v>109</v>
      </c>
      <c r="O588" s="15" t="s">
        <v>53</v>
      </c>
      <c r="P588" s="15" t="s">
        <v>57</v>
      </c>
      <c r="Q588" s="15" t="s">
        <v>3556</v>
      </c>
      <c r="R588" s="15" t="s">
        <v>59</v>
      </c>
      <c r="S588" s="26" t="s">
        <v>100</v>
      </c>
      <c r="T588" s="16" t="s">
        <v>1843</v>
      </c>
      <c r="U588" s="15" t="s">
        <v>53</v>
      </c>
      <c r="V588" s="15">
        <v>54.93</v>
      </c>
      <c r="W588" s="15" t="s">
        <v>84</v>
      </c>
      <c r="X588" s="17">
        <f>V588*Sheet1!$B$4*Sheet1!$B$3</f>
        <v>5.6344172849999996</v>
      </c>
      <c r="Y588" s="18">
        <v>51</v>
      </c>
      <c r="Z588" s="18" t="s">
        <v>131</v>
      </c>
      <c r="AA588" s="24">
        <v>37622</v>
      </c>
      <c r="AB588" s="15">
        <v>1</v>
      </c>
      <c r="AC588" s="15" t="s">
        <v>63</v>
      </c>
      <c r="AD588" s="16" t="s">
        <v>3557</v>
      </c>
      <c r="AE588" s="16"/>
      <c r="AF588" s="16" t="str" cm="1">
        <f t="array" ref="AF588">_xlfn.IFS(ISTEXT(#REF!),#REF!,ISTEXT(#REF!),#REF!, TRUE, AG588)</f>
        <v>NORTHWEST PIPELINE GP MT VERNON</v>
      </c>
      <c r="AG588" s="16" t="s">
        <v>3558</v>
      </c>
      <c r="AH588" s="20">
        <v>10</v>
      </c>
      <c r="AI588" s="15" t="s">
        <v>3199</v>
      </c>
      <c r="AJ588" s="18" t="s">
        <v>3200</v>
      </c>
      <c r="AK588" s="16" t="s">
        <v>3559</v>
      </c>
      <c r="AL588" s="15" t="s">
        <v>3560</v>
      </c>
      <c r="AM588" s="20" t="s">
        <v>3561</v>
      </c>
      <c r="AN588" s="18">
        <v>-122.215294026</v>
      </c>
      <c r="AO588" s="18">
        <v>48.421640766199999</v>
      </c>
      <c r="AP588" s="21" t="s">
        <v>139</v>
      </c>
    </row>
    <row r="589" spans="1:42" x14ac:dyDescent="0.25">
      <c r="A589" s="15">
        <v>315</v>
      </c>
      <c r="B589" s="15">
        <v>588</v>
      </c>
      <c r="C589" s="23" t="s">
        <v>3552</v>
      </c>
      <c r="D589" s="15" t="s">
        <v>3562</v>
      </c>
      <c r="E589" s="187"/>
      <c r="F589" s="180"/>
      <c r="G589" s="16" t="s">
        <v>3563</v>
      </c>
      <c r="H589" s="15" t="s">
        <v>3564</v>
      </c>
      <c r="I589" s="16" t="s">
        <v>59</v>
      </c>
      <c r="J589" s="16" t="s">
        <v>53</v>
      </c>
      <c r="K589" s="122" t="s">
        <v>107</v>
      </c>
      <c r="L589" s="15">
        <v>20200201</v>
      </c>
      <c r="M589" s="16" t="s">
        <v>108</v>
      </c>
      <c r="N589" s="15" t="s">
        <v>109</v>
      </c>
      <c r="O589" s="15" t="s">
        <v>53</v>
      </c>
      <c r="P589" s="15" t="s">
        <v>57</v>
      </c>
      <c r="Q589" s="15" t="s">
        <v>3565</v>
      </c>
      <c r="R589" s="15" t="s">
        <v>59</v>
      </c>
      <c r="S589" s="26" t="s">
        <v>100</v>
      </c>
      <c r="T589" s="16" t="s">
        <v>1843</v>
      </c>
      <c r="U589" s="15" t="s">
        <v>53</v>
      </c>
      <c r="V589" s="15">
        <v>113.22</v>
      </c>
      <c r="W589" s="15" t="s">
        <v>84</v>
      </c>
      <c r="X589" s="17">
        <f>V589*Sheet1!$B$4*Sheet1!$B$3</f>
        <v>11.613484889999999</v>
      </c>
      <c r="Y589" s="18">
        <v>113</v>
      </c>
      <c r="Z589" s="18" t="s">
        <v>131</v>
      </c>
      <c r="AA589" s="24">
        <v>37622</v>
      </c>
      <c r="AB589" s="15">
        <v>1</v>
      </c>
      <c r="AC589" s="15" t="s">
        <v>63</v>
      </c>
      <c r="AD589" s="16" t="s">
        <v>3557</v>
      </c>
      <c r="AE589" s="16"/>
      <c r="AF589" s="16" t="str" cm="1">
        <f t="array" ref="AF589">_xlfn.IFS(ISTEXT(#REF!),#REF!,ISTEXT(#REF!),#REF!, TRUE, AG589)</f>
        <v>NORTHWEST PIPELINE GP MT VERNON</v>
      </c>
      <c r="AG589" s="16" t="s">
        <v>3558</v>
      </c>
      <c r="AH589" s="20">
        <v>10</v>
      </c>
      <c r="AI589" s="15" t="s">
        <v>3199</v>
      </c>
      <c r="AJ589" s="18" t="s">
        <v>3200</v>
      </c>
      <c r="AK589" s="16" t="s">
        <v>3559</v>
      </c>
      <c r="AL589" s="15" t="s">
        <v>3560</v>
      </c>
      <c r="AM589" s="20" t="s">
        <v>3561</v>
      </c>
      <c r="AN589" s="18">
        <v>-122.21545227599999</v>
      </c>
      <c r="AO589" s="18">
        <v>48.421965427899998</v>
      </c>
      <c r="AP589" s="21" t="s">
        <v>139</v>
      </c>
    </row>
    <row r="590" spans="1:42" x14ac:dyDescent="0.25">
      <c r="A590" s="15">
        <v>316</v>
      </c>
      <c r="B590" s="15">
        <v>589</v>
      </c>
      <c r="C590" s="23" t="s">
        <v>3566</v>
      </c>
      <c r="D590" s="15" t="s">
        <v>3567</v>
      </c>
      <c r="E590" s="187"/>
      <c r="F590" s="180"/>
      <c r="G590" s="16" t="s">
        <v>3568</v>
      </c>
      <c r="H590" s="15" t="s">
        <v>3569</v>
      </c>
      <c r="I590" s="16" t="s">
        <v>59</v>
      </c>
      <c r="J590" s="16" t="s">
        <v>53</v>
      </c>
      <c r="K590" s="122" t="s">
        <v>107</v>
      </c>
      <c r="L590" s="15">
        <v>20300202</v>
      </c>
      <c r="M590" s="16" t="s">
        <v>556</v>
      </c>
      <c r="N590" s="15" t="s">
        <v>109</v>
      </c>
      <c r="O590" s="15" t="s">
        <v>53</v>
      </c>
      <c r="P590" s="15" t="s">
        <v>57</v>
      </c>
      <c r="Q590" s="15" t="s">
        <v>3570</v>
      </c>
      <c r="R590" s="15" t="s">
        <v>59</v>
      </c>
      <c r="S590" s="26" t="s">
        <v>100</v>
      </c>
      <c r="T590" s="16" t="s">
        <v>1843</v>
      </c>
      <c r="U590" s="15" t="s">
        <v>53</v>
      </c>
      <c r="V590" s="15">
        <v>100.03</v>
      </c>
      <c r="W590" s="15" t="s">
        <v>84</v>
      </c>
      <c r="X590" s="17">
        <f>V590*Sheet1!$B$4*Sheet1!$B$3</f>
        <v>10.260527235</v>
      </c>
      <c r="Y590" s="18">
        <v>113</v>
      </c>
      <c r="Z590" s="18" t="s">
        <v>131</v>
      </c>
      <c r="AA590" s="24">
        <v>37622</v>
      </c>
      <c r="AB590" s="15">
        <v>1</v>
      </c>
      <c r="AC590" s="15" t="s">
        <v>63</v>
      </c>
      <c r="AD590" s="16" t="s">
        <v>153</v>
      </c>
      <c r="AE590" s="16"/>
      <c r="AF590" s="16" t="str" cm="1">
        <f t="array" ref="AF590">_xlfn.IFS(ISTEXT(#REF!),#REF!,ISTEXT(#REF!),#REF!, TRUE, AG590)</f>
        <v>NORTHWEST PIPELINE GP SUMAS</v>
      </c>
      <c r="AG590" s="16" t="s">
        <v>3571</v>
      </c>
      <c r="AH590" s="20">
        <v>10</v>
      </c>
      <c r="AI590" s="15" t="s">
        <v>3199</v>
      </c>
      <c r="AJ590" s="18" t="s">
        <v>3572</v>
      </c>
      <c r="AK590" s="16" t="s">
        <v>3573</v>
      </c>
      <c r="AL590" s="15" t="s">
        <v>3574</v>
      </c>
      <c r="AM590" s="20" t="s">
        <v>3575</v>
      </c>
      <c r="AN590" s="18">
        <v>-122.220944562</v>
      </c>
      <c r="AO590" s="18">
        <v>49.000729067499996</v>
      </c>
      <c r="AP590" s="21" t="s">
        <v>139</v>
      </c>
    </row>
    <row r="591" spans="1:42" x14ac:dyDescent="0.25">
      <c r="A591" s="15">
        <v>316</v>
      </c>
      <c r="B591" s="15">
        <v>590</v>
      </c>
      <c r="C591" s="23" t="s">
        <v>3566</v>
      </c>
      <c r="D591" s="15" t="s">
        <v>3576</v>
      </c>
      <c r="E591" s="187"/>
      <c r="F591" s="180"/>
      <c r="G591" s="16" t="s">
        <v>3577</v>
      </c>
      <c r="H591" s="15" t="s">
        <v>3578</v>
      </c>
      <c r="I591" s="16" t="s">
        <v>59</v>
      </c>
      <c r="J591" s="16" t="s">
        <v>53</v>
      </c>
      <c r="K591" s="122" t="s">
        <v>107</v>
      </c>
      <c r="L591" s="15">
        <v>20300202</v>
      </c>
      <c r="M591" s="16" t="s">
        <v>556</v>
      </c>
      <c r="N591" s="15" t="s">
        <v>109</v>
      </c>
      <c r="O591" s="15" t="s">
        <v>53</v>
      </c>
      <c r="P591" s="15" t="s">
        <v>57</v>
      </c>
      <c r="Q591" s="15" t="s">
        <v>3570</v>
      </c>
      <c r="R591" s="15" t="s">
        <v>59</v>
      </c>
      <c r="S591" s="26" t="s">
        <v>100</v>
      </c>
      <c r="T591" s="16" t="s">
        <v>1843</v>
      </c>
      <c r="U591" s="15" t="s">
        <v>53</v>
      </c>
      <c r="V591" s="15">
        <v>100.03</v>
      </c>
      <c r="W591" s="15" t="s">
        <v>84</v>
      </c>
      <c r="X591" s="17">
        <f>V591*Sheet1!$B$4*Sheet1!$B$3</f>
        <v>10.260527235</v>
      </c>
      <c r="Y591" s="18">
        <v>113</v>
      </c>
      <c r="Z591" s="18" t="s">
        <v>131</v>
      </c>
      <c r="AA591" s="24">
        <v>37987</v>
      </c>
      <c r="AB591" s="15">
        <v>1</v>
      </c>
      <c r="AC591" s="15" t="s">
        <v>101</v>
      </c>
      <c r="AD591" s="16" t="s">
        <v>59</v>
      </c>
      <c r="AE591" s="16"/>
      <c r="AF591" s="16" t="str" cm="1">
        <f t="array" ref="AF591">_xlfn.IFS(ISTEXT(#REF!),#REF!,ISTEXT(#REF!),#REF!, TRUE, AG591)</f>
        <v>NORTHWEST PIPELINE GP SUMAS</v>
      </c>
      <c r="AG591" s="16" t="s">
        <v>3571</v>
      </c>
      <c r="AH591" s="20">
        <v>10</v>
      </c>
      <c r="AI591" s="15" t="s">
        <v>3199</v>
      </c>
      <c r="AJ591" s="18" t="s">
        <v>3572</v>
      </c>
      <c r="AK591" s="16" t="s">
        <v>3573</v>
      </c>
      <c r="AL591" s="15" t="s">
        <v>3574</v>
      </c>
      <c r="AM591" s="20" t="s">
        <v>3575</v>
      </c>
      <c r="AN591" s="18">
        <v>-122.220928468</v>
      </c>
      <c r="AO591" s="18">
        <v>49.000732915</v>
      </c>
      <c r="AP591" s="21" t="s">
        <v>139</v>
      </c>
    </row>
    <row r="592" spans="1:42" x14ac:dyDescent="0.25">
      <c r="A592" s="15">
        <v>316</v>
      </c>
      <c r="B592" s="15">
        <v>591</v>
      </c>
      <c r="C592" s="23" t="s">
        <v>3566</v>
      </c>
      <c r="D592" s="15" t="s">
        <v>3579</v>
      </c>
      <c r="E592" s="187"/>
      <c r="F592" s="180"/>
      <c r="G592" s="16" t="s">
        <v>3580</v>
      </c>
      <c r="H592" s="15" t="s">
        <v>3581</v>
      </c>
      <c r="I592" s="16" t="s">
        <v>59</v>
      </c>
      <c r="J592" s="16" t="s">
        <v>53</v>
      </c>
      <c r="K592" s="122" t="s">
        <v>107</v>
      </c>
      <c r="L592" s="15">
        <v>20300202</v>
      </c>
      <c r="M592" s="16" t="s">
        <v>556</v>
      </c>
      <c r="N592" s="15" t="s">
        <v>109</v>
      </c>
      <c r="O592" s="15" t="s">
        <v>53</v>
      </c>
      <c r="P592" s="15" t="s">
        <v>57</v>
      </c>
      <c r="Q592" s="15" t="s">
        <v>3570</v>
      </c>
      <c r="R592" s="15" t="s">
        <v>59</v>
      </c>
      <c r="S592" s="26" t="s">
        <v>100</v>
      </c>
      <c r="T592" s="16" t="s">
        <v>1843</v>
      </c>
      <c r="U592" s="15" t="s">
        <v>53</v>
      </c>
      <c r="V592" s="15">
        <v>100.03</v>
      </c>
      <c r="W592" s="15" t="s">
        <v>84</v>
      </c>
      <c r="X592" s="17">
        <f>V592*Sheet1!$B$4*Sheet1!$B$3</f>
        <v>10.260527235</v>
      </c>
      <c r="Y592" s="18">
        <v>113</v>
      </c>
      <c r="Z592" s="18" t="s">
        <v>131</v>
      </c>
      <c r="AA592" s="24">
        <v>37622</v>
      </c>
      <c r="AB592" s="15">
        <v>1</v>
      </c>
      <c r="AC592" s="15" t="s">
        <v>63</v>
      </c>
      <c r="AD592" s="16" t="s">
        <v>153</v>
      </c>
      <c r="AE592" s="16"/>
      <c r="AF592" s="16" t="str" cm="1">
        <f t="array" ref="AF592">_xlfn.IFS(ISTEXT(#REF!),#REF!,ISTEXT(#REF!),#REF!, TRUE, AG592)</f>
        <v>NORTHWEST PIPELINE GP SUMAS</v>
      </c>
      <c r="AG592" s="16" t="s">
        <v>3571</v>
      </c>
      <c r="AH592" s="20">
        <v>10</v>
      </c>
      <c r="AI592" s="15" t="s">
        <v>3199</v>
      </c>
      <c r="AJ592" s="18" t="s">
        <v>3572</v>
      </c>
      <c r="AK592" s="16" t="s">
        <v>3573</v>
      </c>
      <c r="AL592" s="15" t="s">
        <v>3574</v>
      </c>
      <c r="AM592" s="20" t="s">
        <v>3575</v>
      </c>
      <c r="AN592" s="18">
        <v>-122.22092717699999</v>
      </c>
      <c r="AO592" s="18">
        <v>49.000733854300002</v>
      </c>
      <c r="AP592" s="21" t="s">
        <v>139</v>
      </c>
    </row>
    <row r="593" spans="1:42" x14ac:dyDescent="0.25">
      <c r="A593" s="15">
        <v>317</v>
      </c>
      <c r="B593" s="15">
        <v>592</v>
      </c>
      <c r="C593" s="23" t="s">
        <v>3582</v>
      </c>
      <c r="D593" s="15" t="s">
        <v>3583</v>
      </c>
      <c r="E593" s="187"/>
      <c r="F593" s="180"/>
      <c r="G593" s="16" t="s">
        <v>3584</v>
      </c>
      <c r="H593" s="15" t="s">
        <v>3585</v>
      </c>
      <c r="I593" s="16" t="s">
        <v>3586</v>
      </c>
      <c r="J593" s="16" t="s">
        <v>53</v>
      </c>
      <c r="K593" s="122" t="s">
        <v>107</v>
      </c>
      <c r="L593" s="15">
        <v>20200201</v>
      </c>
      <c r="M593" s="16" t="s">
        <v>108</v>
      </c>
      <c r="N593" s="15" t="s">
        <v>109</v>
      </c>
      <c r="O593" s="15" t="s">
        <v>53</v>
      </c>
      <c r="P593" s="15" t="s">
        <v>57</v>
      </c>
      <c r="Q593" s="15" t="s">
        <v>3587</v>
      </c>
      <c r="R593" s="15" t="s">
        <v>59</v>
      </c>
      <c r="S593" s="26" t="s">
        <v>100</v>
      </c>
      <c r="T593" s="16" t="s">
        <v>1843</v>
      </c>
      <c r="U593" s="15" t="s">
        <v>53</v>
      </c>
      <c r="V593" s="15">
        <v>7800</v>
      </c>
      <c r="W593" s="15" t="s">
        <v>62</v>
      </c>
      <c r="X593" s="17">
        <f>V593*0.0007457</f>
        <v>5.8164599999999993</v>
      </c>
      <c r="Y593" s="18">
        <v>7800</v>
      </c>
      <c r="Z593" s="18" t="s">
        <v>62</v>
      </c>
      <c r="AA593" s="19"/>
      <c r="AB593" s="15">
        <v>1</v>
      </c>
      <c r="AC593" s="15" t="s">
        <v>112</v>
      </c>
      <c r="AD593" s="16" t="s">
        <v>59</v>
      </c>
      <c r="AE593" s="16"/>
      <c r="AF593" s="16" t="str" cm="1">
        <f t="array" ref="AF593">_xlfn.IFS(ISTEXT(#REF!),#REF!,ISTEXT(#REF!),#REF!, TRUE, AG593)</f>
        <v>Northwest Pipeline LLC / Washougal</v>
      </c>
      <c r="AG593" s="16" t="s">
        <v>3588</v>
      </c>
      <c r="AH593" s="20">
        <v>10</v>
      </c>
      <c r="AI593" s="15" t="s">
        <v>3199</v>
      </c>
      <c r="AJ593" s="18" t="s">
        <v>3589</v>
      </c>
      <c r="AK593" s="16" t="s">
        <v>3590</v>
      </c>
      <c r="AL593" s="15" t="s">
        <v>3591</v>
      </c>
      <c r="AM593" s="20" t="s">
        <v>3592</v>
      </c>
      <c r="AN593" s="18">
        <v>-122.364984952</v>
      </c>
      <c r="AO593" s="18">
        <v>45.632336107900002</v>
      </c>
      <c r="AP593" s="21" t="s">
        <v>139</v>
      </c>
    </row>
    <row r="594" spans="1:42" x14ac:dyDescent="0.25">
      <c r="A594" s="15">
        <v>318</v>
      </c>
      <c r="B594" s="15">
        <v>593</v>
      </c>
      <c r="C594" s="23" t="s">
        <v>3593</v>
      </c>
      <c r="D594" s="15" t="s">
        <v>3594</v>
      </c>
      <c r="E594" s="187"/>
      <c r="F594" s="180"/>
      <c r="G594" s="16" t="s">
        <v>3595</v>
      </c>
      <c r="H594" s="15" t="s">
        <v>3329</v>
      </c>
      <c r="I594" s="16" t="s">
        <v>3596</v>
      </c>
      <c r="J594" s="16" t="s">
        <v>53</v>
      </c>
      <c r="K594" s="16" t="s">
        <v>107</v>
      </c>
      <c r="L594" s="15">
        <v>20200201</v>
      </c>
      <c r="M594" s="16" t="s">
        <v>108</v>
      </c>
      <c r="N594" s="15" t="s">
        <v>109</v>
      </c>
      <c r="O594" s="15" t="s">
        <v>53</v>
      </c>
      <c r="P594" s="15" t="s">
        <v>57</v>
      </c>
      <c r="Q594" s="15" t="s">
        <v>1958</v>
      </c>
      <c r="R594" s="15"/>
      <c r="S594" s="26" t="s">
        <v>100</v>
      </c>
      <c r="T594" s="16" t="s">
        <v>1843</v>
      </c>
      <c r="U594" s="15" t="s">
        <v>53</v>
      </c>
      <c r="V594" s="147">
        <v>6788</v>
      </c>
      <c r="W594" s="15" t="s">
        <v>62</v>
      </c>
      <c r="X594" s="17">
        <f>V594*0.0007457</f>
        <v>5.0618115999999995</v>
      </c>
      <c r="Y594" s="18"/>
      <c r="Z594" s="18"/>
      <c r="AA594" s="19">
        <v>2005</v>
      </c>
      <c r="AB594" s="19">
        <v>1</v>
      </c>
      <c r="AC594" s="15" t="s">
        <v>101</v>
      </c>
      <c r="AD594" s="16" t="s">
        <v>1719</v>
      </c>
      <c r="AE594" s="16" t="s">
        <v>499</v>
      </c>
      <c r="AF594" s="16" t="str" cm="1">
        <f t="array" ref="AF594">_xlfn.IFS(ISTEXT(#REF!),#REF!,ISTEXT(#REF!),#REF!, TRUE, AG594)</f>
        <v>Cheyenne Plains Gas Pipeline Company, LLC  Cheyenne Plains Compressor Station</v>
      </c>
      <c r="AG594" s="16" t="s">
        <v>3597</v>
      </c>
      <c r="AH594" s="20">
        <v>8</v>
      </c>
      <c r="AI594" s="15" t="s">
        <v>2096</v>
      </c>
      <c r="AJ594" s="18" t="s">
        <v>3598</v>
      </c>
      <c r="AK594" s="16" t="s">
        <v>3599</v>
      </c>
      <c r="AL594" s="15" t="s">
        <v>3600</v>
      </c>
      <c r="AM594" s="20" t="s">
        <v>3601</v>
      </c>
      <c r="AN594" s="18">
        <v>-104.79692</v>
      </c>
      <c r="AO594" s="18">
        <v>40.953409999999998</v>
      </c>
      <c r="AP594" s="21" t="s">
        <v>139</v>
      </c>
    </row>
    <row r="595" spans="1:42" x14ac:dyDescent="0.25">
      <c r="A595" s="15">
        <v>318</v>
      </c>
      <c r="B595" s="15">
        <v>594</v>
      </c>
      <c r="C595" s="23" t="s">
        <v>3593</v>
      </c>
      <c r="D595" s="15" t="s">
        <v>3602</v>
      </c>
      <c r="E595" s="187"/>
      <c r="F595" s="180"/>
      <c r="G595" s="16" t="s">
        <v>3603</v>
      </c>
      <c r="H595" s="15" t="s">
        <v>120</v>
      </c>
      <c r="I595" s="16" t="s">
        <v>3596</v>
      </c>
      <c r="J595" s="16" t="s">
        <v>53</v>
      </c>
      <c r="K595" s="16" t="s">
        <v>107</v>
      </c>
      <c r="L595" s="15">
        <v>20200201</v>
      </c>
      <c r="M595" s="16" t="s">
        <v>108</v>
      </c>
      <c r="N595" s="15" t="s">
        <v>109</v>
      </c>
      <c r="O595" s="15" t="s">
        <v>53</v>
      </c>
      <c r="P595" s="15" t="s">
        <v>57</v>
      </c>
      <c r="Q595" s="15" t="s">
        <v>1958</v>
      </c>
      <c r="R595" s="15"/>
      <c r="S595" s="26" t="s">
        <v>100</v>
      </c>
      <c r="T595" s="16" t="s">
        <v>1843</v>
      </c>
      <c r="U595" s="15" t="s">
        <v>53</v>
      </c>
      <c r="V595" s="147">
        <v>6788</v>
      </c>
      <c r="W595" s="15" t="s">
        <v>62</v>
      </c>
      <c r="X595" s="17">
        <f>V595*0.0007457</f>
        <v>5.0618115999999995</v>
      </c>
      <c r="Y595" s="18"/>
      <c r="Z595" s="18"/>
      <c r="AA595" s="19">
        <v>2004</v>
      </c>
      <c r="AB595" s="15">
        <v>1</v>
      </c>
      <c r="AC595" s="15" t="s">
        <v>101</v>
      </c>
      <c r="AD595" s="16" t="s">
        <v>1719</v>
      </c>
      <c r="AE595" s="16" t="s">
        <v>499</v>
      </c>
      <c r="AF595" s="16" t="str" cm="1">
        <f t="array" ref="AF595">_xlfn.IFS(ISTEXT(#REF!),#REF!,ISTEXT(#REF!),#REF!, TRUE, AG595)</f>
        <v>Cheyenne Plains Gas Pipeline Company, LLC  Cheyenne Plains Compressor Station</v>
      </c>
      <c r="AG595" s="16" t="s">
        <v>3597</v>
      </c>
      <c r="AH595" s="20">
        <v>8</v>
      </c>
      <c r="AI595" s="15" t="s">
        <v>2096</v>
      </c>
      <c r="AJ595" s="18" t="s">
        <v>3598</v>
      </c>
      <c r="AK595" s="16" t="s">
        <v>3599</v>
      </c>
      <c r="AL595" s="15" t="s">
        <v>3600</v>
      </c>
      <c r="AM595" s="20" t="s">
        <v>3601</v>
      </c>
      <c r="AN595" s="18">
        <v>-104.79693</v>
      </c>
      <c r="AO595" s="18">
        <v>40.953650000000003</v>
      </c>
      <c r="AP595" s="21" t="s">
        <v>139</v>
      </c>
    </row>
    <row r="596" spans="1:42" x14ac:dyDescent="0.25">
      <c r="A596" s="15">
        <v>318</v>
      </c>
      <c r="B596" s="15">
        <v>595</v>
      </c>
      <c r="C596" s="23" t="s">
        <v>3593</v>
      </c>
      <c r="D596" s="15" t="s">
        <v>3604</v>
      </c>
      <c r="E596" s="187"/>
      <c r="F596" s="180"/>
      <c r="G596" s="16" t="s">
        <v>3605</v>
      </c>
      <c r="H596" s="15" t="s">
        <v>529</v>
      </c>
      <c r="I596" s="16" t="s">
        <v>3596</v>
      </c>
      <c r="J596" s="16" t="s">
        <v>53</v>
      </c>
      <c r="K596" s="16" t="s">
        <v>107</v>
      </c>
      <c r="L596" s="15">
        <v>20200201</v>
      </c>
      <c r="M596" s="16" t="s">
        <v>108</v>
      </c>
      <c r="N596" s="15" t="s">
        <v>109</v>
      </c>
      <c r="O596" s="15" t="s">
        <v>53</v>
      </c>
      <c r="P596" s="15" t="s">
        <v>57</v>
      </c>
      <c r="Q596" s="15" t="s">
        <v>1958</v>
      </c>
      <c r="R596" s="15"/>
      <c r="S596" s="26" t="s">
        <v>100</v>
      </c>
      <c r="T596" s="16" t="s">
        <v>1843</v>
      </c>
      <c r="U596" s="15" t="s">
        <v>53</v>
      </c>
      <c r="V596" s="147">
        <v>6788</v>
      </c>
      <c r="W596" s="15" t="s">
        <v>62</v>
      </c>
      <c r="X596" s="17">
        <f>V596*0.0007457</f>
        <v>5.0618115999999995</v>
      </c>
      <c r="Y596" s="18"/>
      <c r="Z596" s="18"/>
      <c r="AA596" s="19">
        <v>2004</v>
      </c>
      <c r="AB596" s="19">
        <v>1</v>
      </c>
      <c r="AC596" s="15" t="s">
        <v>101</v>
      </c>
      <c r="AD596" s="16" t="s">
        <v>1719</v>
      </c>
      <c r="AE596" s="16" t="s">
        <v>499</v>
      </c>
      <c r="AF596" s="16" t="str" cm="1">
        <f t="array" ref="AF596">_xlfn.IFS(ISTEXT(#REF!),#REF!,ISTEXT(#REF!),#REF!, TRUE, AG596)</f>
        <v>Cheyenne Plains Gas Pipeline Company, LLC  Cheyenne Plains Compressor Station</v>
      </c>
      <c r="AG596" s="16" t="s">
        <v>3597</v>
      </c>
      <c r="AH596" s="20">
        <v>8</v>
      </c>
      <c r="AI596" s="15" t="s">
        <v>2096</v>
      </c>
      <c r="AJ596" s="18" t="s">
        <v>3598</v>
      </c>
      <c r="AK596" s="16" t="s">
        <v>3599</v>
      </c>
      <c r="AL596" s="15" t="s">
        <v>3600</v>
      </c>
      <c r="AM596" s="20" t="s">
        <v>3601</v>
      </c>
      <c r="AN596" s="18">
        <v>-104.79692</v>
      </c>
      <c r="AO596" s="18">
        <v>40.953440000000001</v>
      </c>
      <c r="AP596" s="21" t="s">
        <v>139</v>
      </c>
    </row>
    <row r="597" spans="1:42" x14ac:dyDescent="0.25">
      <c r="A597" s="15">
        <v>319</v>
      </c>
      <c r="B597" s="15">
        <v>596</v>
      </c>
      <c r="C597" s="23" t="s">
        <v>3593</v>
      </c>
      <c r="D597" s="15" t="s">
        <v>3606</v>
      </c>
      <c r="E597" s="187"/>
      <c r="F597" s="180"/>
      <c r="G597" s="16" t="s">
        <v>3607</v>
      </c>
      <c r="H597" s="15" t="s">
        <v>3608</v>
      </c>
      <c r="I597" s="16" t="s">
        <v>3607</v>
      </c>
      <c r="J597" s="16" t="s">
        <v>53</v>
      </c>
      <c r="K597" s="122" t="s">
        <v>107</v>
      </c>
      <c r="L597" s="15">
        <v>20200203</v>
      </c>
      <c r="M597" s="16" t="s">
        <v>369</v>
      </c>
      <c r="N597" s="15" t="s">
        <v>109</v>
      </c>
      <c r="O597" s="15" t="s">
        <v>53</v>
      </c>
      <c r="P597" s="15" t="s">
        <v>57</v>
      </c>
      <c r="Q597" s="15" t="s">
        <v>3609</v>
      </c>
      <c r="R597" s="15" t="s">
        <v>59</v>
      </c>
      <c r="S597" s="15"/>
      <c r="T597" s="16" t="s">
        <v>59</v>
      </c>
      <c r="U597" s="15"/>
      <c r="V597" s="15">
        <v>6536</v>
      </c>
      <c r="W597" s="15" t="s">
        <v>62</v>
      </c>
      <c r="X597" s="17">
        <f>Y597*0.0007457</f>
        <v>7.3227739999999999</v>
      </c>
      <c r="Y597" s="18">
        <v>9820</v>
      </c>
      <c r="Z597" s="18" t="s">
        <v>62</v>
      </c>
      <c r="AA597" s="19">
        <v>2003</v>
      </c>
      <c r="AB597" s="19">
        <v>1</v>
      </c>
      <c r="AC597" s="15" t="s">
        <v>63</v>
      </c>
      <c r="AD597" s="16" t="s">
        <v>3610</v>
      </c>
      <c r="AE597" s="16" t="s">
        <v>499</v>
      </c>
      <c r="AF597" s="16" t="str" cm="1">
        <f t="array" ref="AF597">_xlfn.IFS(ISTEXT(#REF!),#REF!,ISTEXT(#REF!),#REF!, TRUE, AG597)</f>
        <v>COLORADO INTERSTATE GAS CO  CHEYENNE STN</v>
      </c>
      <c r="AG597" s="16" t="s">
        <v>3611</v>
      </c>
      <c r="AH597" s="20">
        <v>8</v>
      </c>
      <c r="AI597" s="15" t="s">
        <v>2096</v>
      </c>
      <c r="AJ597" s="18" t="s">
        <v>3598</v>
      </c>
      <c r="AK597" s="16" t="s">
        <v>3599</v>
      </c>
      <c r="AL597" s="15" t="s">
        <v>3600</v>
      </c>
      <c r="AM597" s="20" t="s">
        <v>3601</v>
      </c>
      <c r="AN597" s="18">
        <v>-104.802010212</v>
      </c>
      <c r="AO597" s="18">
        <v>40.953306597299999</v>
      </c>
      <c r="AP597" s="21" t="s">
        <v>119</v>
      </c>
    </row>
    <row r="598" spans="1:42" x14ac:dyDescent="0.25">
      <c r="A598" s="15">
        <v>320</v>
      </c>
      <c r="B598" s="15">
        <v>597</v>
      </c>
      <c r="C598" s="23" t="s">
        <v>3612</v>
      </c>
      <c r="D598" s="15" t="s">
        <v>3613</v>
      </c>
      <c r="E598" s="187"/>
      <c r="F598" s="180"/>
      <c r="G598" s="16" t="s">
        <v>3614</v>
      </c>
      <c r="H598" s="15" t="s">
        <v>3615</v>
      </c>
      <c r="I598" s="16" t="s">
        <v>3614</v>
      </c>
      <c r="J598" s="16" t="s">
        <v>53</v>
      </c>
      <c r="K598" s="122" t="s">
        <v>107</v>
      </c>
      <c r="L598" s="15">
        <v>20200201</v>
      </c>
      <c r="M598" s="16" t="s">
        <v>108</v>
      </c>
      <c r="N598" s="15" t="s">
        <v>109</v>
      </c>
      <c r="O598" s="15" t="s">
        <v>53</v>
      </c>
      <c r="P598" s="15" t="s">
        <v>1793</v>
      </c>
      <c r="Q598" s="15" t="s">
        <v>3616</v>
      </c>
      <c r="R598" s="15" t="s">
        <v>59</v>
      </c>
      <c r="S598" s="15"/>
      <c r="T598" s="16" t="s">
        <v>59</v>
      </c>
      <c r="U598" s="15"/>
      <c r="V598" s="15">
        <v>4376</v>
      </c>
      <c r="W598" s="15" t="s">
        <v>62</v>
      </c>
      <c r="X598" s="17">
        <f t="shared" ref="X598:X605" si="19">V598*0.0007457</f>
        <v>3.2631831999999998</v>
      </c>
      <c r="Y598" s="15"/>
      <c r="Z598" s="15"/>
      <c r="AA598" s="19">
        <v>1997</v>
      </c>
      <c r="AB598" s="15">
        <v>1</v>
      </c>
      <c r="AC598" s="15" t="s">
        <v>63</v>
      </c>
      <c r="AD598" s="16" t="s">
        <v>3617</v>
      </c>
      <c r="AE598" s="16" t="s">
        <v>499</v>
      </c>
      <c r="AF598" s="16" t="str" cm="1">
        <f t="array" ref="AF598">_xlfn.IFS(ISTEXT(#REF!),#REF!,ISTEXT(#REF!),#REF!, TRUE, AG598)</f>
        <v>Rawlins Plant</v>
      </c>
      <c r="AG598" s="16" t="s">
        <v>3618</v>
      </c>
      <c r="AH598" s="20">
        <v>8</v>
      </c>
      <c r="AI598" s="15" t="s">
        <v>340</v>
      </c>
      <c r="AJ598" s="18" t="s">
        <v>3619</v>
      </c>
      <c r="AK598" s="16" t="s">
        <v>3620</v>
      </c>
      <c r="AL598" s="15" t="s">
        <v>3621</v>
      </c>
      <c r="AM598" s="20" t="s">
        <v>3622</v>
      </c>
      <c r="AN598" s="18">
        <v>-107.057895966</v>
      </c>
      <c r="AO598" s="18">
        <v>41.757944547199997</v>
      </c>
      <c r="AP598" s="21" t="s">
        <v>119</v>
      </c>
    </row>
    <row r="599" spans="1:42" x14ac:dyDescent="0.25">
      <c r="A599" s="15">
        <v>320</v>
      </c>
      <c r="B599" s="15">
        <v>598</v>
      </c>
      <c r="C599" s="23" t="s">
        <v>3612</v>
      </c>
      <c r="D599" s="15" t="s">
        <v>3623</v>
      </c>
      <c r="E599" s="187"/>
      <c r="F599" s="180"/>
      <c r="G599" s="16" t="s">
        <v>3624</v>
      </c>
      <c r="H599" s="15" t="s">
        <v>3625</v>
      </c>
      <c r="I599" s="16" t="s">
        <v>3624</v>
      </c>
      <c r="J599" s="16" t="s">
        <v>53</v>
      </c>
      <c r="K599" s="122" t="s">
        <v>107</v>
      </c>
      <c r="L599" s="15">
        <v>20200201</v>
      </c>
      <c r="M599" s="16" t="s">
        <v>108</v>
      </c>
      <c r="N599" s="15" t="s">
        <v>109</v>
      </c>
      <c r="O599" s="15" t="s">
        <v>53</v>
      </c>
      <c r="P599" s="15" t="s">
        <v>1793</v>
      </c>
      <c r="Q599" s="15" t="s">
        <v>3616</v>
      </c>
      <c r="R599" s="15" t="s">
        <v>59</v>
      </c>
      <c r="S599" s="15"/>
      <c r="T599" s="16" t="s">
        <v>59</v>
      </c>
      <c r="U599" s="15"/>
      <c r="V599" s="15">
        <v>4376</v>
      </c>
      <c r="W599" s="15" t="s">
        <v>62</v>
      </c>
      <c r="X599" s="17">
        <f t="shared" si="19"/>
        <v>3.2631831999999998</v>
      </c>
      <c r="Y599" s="15"/>
      <c r="Z599" s="15"/>
      <c r="AA599" s="19">
        <v>1997</v>
      </c>
      <c r="AB599" s="15">
        <v>1</v>
      </c>
      <c r="AC599" s="15" t="s">
        <v>63</v>
      </c>
      <c r="AD599" s="16" t="s">
        <v>3617</v>
      </c>
      <c r="AE599" s="16" t="s">
        <v>499</v>
      </c>
      <c r="AF599" s="16" t="str" cm="1">
        <f t="array" ref="AF599">_xlfn.IFS(ISTEXT(#REF!),#REF!,ISTEXT(#REF!),#REF!, TRUE, AG599)</f>
        <v>Rawlins Plant</v>
      </c>
      <c r="AG599" s="16" t="s">
        <v>3618</v>
      </c>
      <c r="AH599" s="20">
        <v>8</v>
      </c>
      <c r="AI599" s="15" t="s">
        <v>340</v>
      </c>
      <c r="AJ599" s="18" t="s">
        <v>3619</v>
      </c>
      <c r="AK599" s="16" t="s">
        <v>3620</v>
      </c>
      <c r="AL599" s="15" t="s">
        <v>3621</v>
      </c>
      <c r="AM599" s="20" t="s">
        <v>3622</v>
      </c>
      <c r="AN599" s="18">
        <v>-107.058000572</v>
      </c>
      <c r="AO599" s="18">
        <v>41.757946548100001</v>
      </c>
      <c r="AP599" s="21" t="s">
        <v>119</v>
      </c>
    </row>
    <row r="600" spans="1:42" x14ac:dyDescent="0.25">
      <c r="A600" s="15">
        <v>321</v>
      </c>
      <c r="B600" s="15">
        <v>599</v>
      </c>
      <c r="C600" s="23" t="s">
        <v>3626</v>
      </c>
      <c r="D600" s="15" t="s">
        <v>3627</v>
      </c>
      <c r="E600" s="187"/>
      <c r="F600" s="180"/>
      <c r="G600" s="16" t="s">
        <v>3628</v>
      </c>
      <c r="H600" s="15" t="s">
        <v>3629</v>
      </c>
      <c r="I600" s="16" t="s">
        <v>3630</v>
      </c>
      <c r="J600" s="16" t="s">
        <v>53</v>
      </c>
      <c r="K600" s="16" t="s">
        <v>107</v>
      </c>
      <c r="L600" s="15">
        <v>20200201</v>
      </c>
      <c r="M600" s="16" t="s">
        <v>108</v>
      </c>
      <c r="N600" s="15" t="s">
        <v>109</v>
      </c>
      <c r="O600" s="15" t="s">
        <v>53</v>
      </c>
      <c r="P600" s="15" t="s">
        <v>1793</v>
      </c>
      <c r="Q600" s="15" t="s">
        <v>3616</v>
      </c>
      <c r="R600" s="15" t="s">
        <v>59</v>
      </c>
      <c r="S600" s="15"/>
      <c r="T600" s="16" t="s">
        <v>59</v>
      </c>
      <c r="U600" s="15"/>
      <c r="V600" s="15">
        <v>3323</v>
      </c>
      <c r="W600" s="15" t="s">
        <v>62</v>
      </c>
      <c r="X600" s="17">
        <f t="shared" si="19"/>
        <v>2.4779610999999999</v>
      </c>
      <c r="Y600" s="18"/>
      <c r="Z600" s="18"/>
      <c r="AA600" s="19">
        <v>1997</v>
      </c>
      <c r="AB600" s="15">
        <v>1</v>
      </c>
      <c r="AC600" s="15" t="s">
        <v>63</v>
      </c>
      <c r="AD600" s="16" t="s">
        <v>3617</v>
      </c>
      <c r="AE600" s="16" t="s">
        <v>499</v>
      </c>
      <c r="AF600" s="16" t="str" cm="1">
        <f t="array" ref="AF600">_xlfn.IFS(ISTEXT(#REF!),#REF!,ISTEXT(#REF!),#REF!, TRUE, AG600)</f>
        <v>Laramie Compressor Station</v>
      </c>
      <c r="AG600" s="16" t="s">
        <v>3631</v>
      </c>
      <c r="AH600" s="20">
        <v>8</v>
      </c>
      <c r="AI600" s="15" t="s">
        <v>340</v>
      </c>
      <c r="AJ600" s="18" t="s">
        <v>3632</v>
      </c>
      <c r="AK600" s="16" t="s">
        <v>3633</v>
      </c>
      <c r="AL600" s="15" t="s">
        <v>3634</v>
      </c>
      <c r="AM600" s="20" t="s">
        <v>3635</v>
      </c>
      <c r="AN600" s="18">
        <v>-105.936010537</v>
      </c>
      <c r="AO600" s="18">
        <v>41.436306576600003</v>
      </c>
      <c r="AP600" s="21" t="s">
        <v>119</v>
      </c>
    </row>
    <row r="601" spans="1:42" x14ac:dyDescent="0.25">
      <c r="A601" s="15">
        <v>321</v>
      </c>
      <c r="B601" s="15">
        <v>600</v>
      </c>
      <c r="C601" s="23" t="s">
        <v>3626</v>
      </c>
      <c r="D601" s="15" t="s">
        <v>3636</v>
      </c>
      <c r="E601" s="187"/>
      <c r="F601" s="180"/>
      <c r="G601" s="16" t="s">
        <v>3628</v>
      </c>
      <c r="H601" s="15" t="s">
        <v>3637</v>
      </c>
      <c r="I601" s="16" t="s">
        <v>3638</v>
      </c>
      <c r="J601" s="16" t="s">
        <v>53</v>
      </c>
      <c r="K601" s="16" t="s">
        <v>107</v>
      </c>
      <c r="L601" s="15">
        <v>20200201</v>
      </c>
      <c r="M601" s="16" t="s">
        <v>108</v>
      </c>
      <c r="N601" s="15" t="s">
        <v>109</v>
      </c>
      <c r="O601" s="15" t="s">
        <v>53</v>
      </c>
      <c r="P601" s="15" t="s">
        <v>1793</v>
      </c>
      <c r="Q601" s="15" t="s">
        <v>3616</v>
      </c>
      <c r="R601" s="15" t="s">
        <v>59</v>
      </c>
      <c r="S601" s="15"/>
      <c r="T601" s="16" t="s">
        <v>59</v>
      </c>
      <c r="U601" s="15"/>
      <c r="V601" s="15">
        <v>3323</v>
      </c>
      <c r="W601" s="15" t="s">
        <v>62</v>
      </c>
      <c r="X601" s="17">
        <f t="shared" si="19"/>
        <v>2.4779610999999999</v>
      </c>
      <c r="Y601" s="18"/>
      <c r="Z601" s="18"/>
      <c r="AA601" s="19">
        <v>1997</v>
      </c>
      <c r="AB601" s="15">
        <v>1</v>
      </c>
      <c r="AC601" s="15" t="s">
        <v>63</v>
      </c>
      <c r="AD601" s="16" t="s">
        <v>3617</v>
      </c>
      <c r="AE601" s="16" t="s">
        <v>499</v>
      </c>
      <c r="AF601" s="16" t="str" cm="1">
        <f t="array" ref="AF601">_xlfn.IFS(ISTEXT(#REF!),#REF!,ISTEXT(#REF!),#REF!, TRUE, AG601)</f>
        <v>Laramie Compressor Station</v>
      </c>
      <c r="AG601" s="16" t="s">
        <v>3631</v>
      </c>
      <c r="AH601" s="20">
        <v>8</v>
      </c>
      <c r="AI601" s="15" t="s">
        <v>340</v>
      </c>
      <c r="AJ601" s="18" t="s">
        <v>3632</v>
      </c>
      <c r="AK601" s="16" t="s">
        <v>3633</v>
      </c>
      <c r="AL601" s="15" t="s">
        <v>3634</v>
      </c>
      <c r="AM601" s="20" t="s">
        <v>3635</v>
      </c>
      <c r="AN601" s="18">
        <v>-105.936010537</v>
      </c>
      <c r="AO601" s="18">
        <v>41.436306576600003</v>
      </c>
      <c r="AP601" s="21" t="s">
        <v>119</v>
      </c>
    </row>
    <row r="602" spans="1:42" x14ac:dyDescent="0.25">
      <c r="A602" s="15">
        <v>321</v>
      </c>
      <c r="B602" s="15">
        <v>601</v>
      </c>
      <c r="C602" s="23" t="s">
        <v>3626</v>
      </c>
      <c r="D602" s="15" t="s">
        <v>120</v>
      </c>
      <c r="E602" s="187"/>
      <c r="F602" s="180"/>
      <c r="G602" s="16" t="s">
        <v>3639</v>
      </c>
      <c r="H602" s="15" t="s">
        <v>120</v>
      </c>
      <c r="I602" s="16" t="s">
        <v>3639</v>
      </c>
      <c r="J602" s="16" t="s">
        <v>53</v>
      </c>
      <c r="K602" s="16" t="s">
        <v>107</v>
      </c>
      <c r="L602" s="15">
        <v>20200201</v>
      </c>
      <c r="M602" s="16" t="s">
        <v>108</v>
      </c>
      <c r="N602" s="15" t="s">
        <v>109</v>
      </c>
      <c r="O602" s="15" t="s">
        <v>53</v>
      </c>
      <c r="P602" s="15" t="s">
        <v>57</v>
      </c>
      <c r="Q602" s="15" t="s">
        <v>3522</v>
      </c>
      <c r="R602" s="15" t="s">
        <v>59</v>
      </c>
      <c r="S602" s="15"/>
      <c r="T602" s="16" t="s">
        <v>59</v>
      </c>
      <c r="U602" s="15"/>
      <c r="V602" s="15">
        <v>3355</v>
      </c>
      <c r="W602" s="15" t="s">
        <v>62</v>
      </c>
      <c r="X602" s="17">
        <f t="shared" si="19"/>
        <v>2.5018235</v>
      </c>
      <c r="Y602" s="18"/>
      <c r="Z602" s="18"/>
      <c r="AA602" s="19"/>
      <c r="AB602" s="15">
        <v>1</v>
      </c>
      <c r="AC602" s="15" t="s">
        <v>63</v>
      </c>
      <c r="AD602" s="16" t="s">
        <v>3640</v>
      </c>
      <c r="AE602" s="16" t="s">
        <v>499</v>
      </c>
      <c r="AF602" s="16" t="str" cm="1">
        <f t="array" ref="AF602">_xlfn.IFS(ISTEXT(#REF!),#REF!,ISTEXT(#REF!),#REF!, TRUE, AG602)</f>
        <v>Laramie Compressor Station</v>
      </c>
      <c r="AG602" s="16" t="s">
        <v>3631</v>
      </c>
      <c r="AH602" s="20" t="s">
        <v>2095</v>
      </c>
      <c r="AI602" s="15" t="s">
        <v>340</v>
      </c>
      <c r="AJ602" s="18" t="s">
        <v>3632</v>
      </c>
      <c r="AK602" s="16" t="s">
        <v>3633</v>
      </c>
      <c r="AL602" s="15" t="s">
        <v>3634</v>
      </c>
      <c r="AM602" s="20" t="s">
        <v>3635</v>
      </c>
      <c r="AN602" s="18">
        <v>-105.93606</v>
      </c>
      <c r="AO602" s="18">
        <v>41.436779999999999</v>
      </c>
      <c r="AP602" s="21" t="s">
        <v>119</v>
      </c>
    </row>
    <row r="603" spans="1:42" x14ac:dyDescent="0.25">
      <c r="A603" s="15">
        <v>322</v>
      </c>
      <c r="B603" s="15">
        <v>602</v>
      </c>
      <c r="C603" s="23" t="s">
        <v>3641</v>
      </c>
      <c r="D603" s="15" t="s">
        <v>3642</v>
      </c>
      <c r="E603" s="187"/>
      <c r="F603" s="180"/>
      <c r="G603" s="16" t="s">
        <v>3643</v>
      </c>
      <c r="H603" s="15" t="s">
        <v>3644</v>
      </c>
      <c r="I603" s="16" t="s">
        <v>3645</v>
      </c>
      <c r="J603" s="16" t="s">
        <v>53</v>
      </c>
      <c r="K603" s="16" t="s">
        <v>107</v>
      </c>
      <c r="L603" s="15">
        <v>20200201</v>
      </c>
      <c r="M603" s="16" t="s">
        <v>108</v>
      </c>
      <c r="N603" s="15" t="s">
        <v>109</v>
      </c>
      <c r="O603" s="15" t="s">
        <v>53</v>
      </c>
      <c r="P603" s="15" t="s">
        <v>57</v>
      </c>
      <c r="Q603" s="15" t="s">
        <v>3646</v>
      </c>
      <c r="R603" s="15" t="s">
        <v>59</v>
      </c>
      <c r="S603" s="15" t="s">
        <v>100</v>
      </c>
      <c r="T603" s="16" t="s">
        <v>1843</v>
      </c>
      <c r="U603" s="15" t="s">
        <v>53</v>
      </c>
      <c r="V603" s="15">
        <v>10310</v>
      </c>
      <c r="W603" s="15" t="s">
        <v>62</v>
      </c>
      <c r="X603" s="17">
        <f t="shared" si="19"/>
        <v>7.688167</v>
      </c>
      <c r="Y603" s="18">
        <v>48.3</v>
      </c>
      <c r="Z603" s="18" t="s">
        <v>131</v>
      </c>
      <c r="AA603" s="19">
        <v>2008</v>
      </c>
      <c r="AB603" s="15">
        <v>1</v>
      </c>
      <c r="AC603" s="15" t="s">
        <v>101</v>
      </c>
      <c r="AD603" s="16" t="s">
        <v>1719</v>
      </c>
      <c r="AE603" s="16" t="s">
        <v>499</v>
      </c>
      <c r="AF603" s="16" t="str" cm="1">
        <f t="array" ref="AF603">_xlfn.IFS(ISTEXT(#REF!),#REF!,ISTEXT(#REF!),#REF!, TRUE, AG603)</f>
        <v>Southern Natural Gas Company LLC, Gwinville Compressor Station</v>
      </c>
      <c r="AG603" s="16" t="s">
        <v>3647</v>
      </c>
      <c r="AH603" s="20">
        <v>4</v>
      </c>
      <c r="AI603" s="15" t="s">
        <v>373</v>
      </c>
      <c r="AJ603" s="18" t="s">
        <v>3648</v>
      </c>
      <c r="AK603" s="16" t="s">
        <v>3649</v>
      </c>
      <c r="AL603" s="15" t="s">
        <v>3650</v>
      </c>
      <c r="AM603" s="20" t="s">
        <v>3651</v>
      </c>
      <c r="AN603" s="18">
        <v>-89.877931945599997</v>
      </c>
      <c r="AO603" s="18">
        <v>31.758156727999999</v>
      </c>
      <c r="AP603" s="21" t="s">
        <v>139</v>
      </c>
    </row>
    <row r="604" spans="1:42" x14ac:dyDescent="0.25">
      <c r="A604" s="15">
        <v>323</v>
      </c>
      <c r="B604" s="15">
        <v>603</v>
      </c>
      <c r="C604" s="23" t="s">
        <v>3652</v>
      </c>
      <c r="D604" s="15" t="s">
        <v>3653</v>
      </c>
      <c r="E604" s="187"/>
      <c r="F604" s="180"/>
      <c r="G604" s="16" t="s">
        <v>3654</v>
      </c>
      <c r="H604" s="15" t="s">
        <v>3655</v>
      </c>
      <c r="I604" s="16" t="s">
        <v>59</v>
      </c>
      <c r="J604" s="16" t="s">
        <v>53</v>
      </c>
      <c r="K604" s="16" t="s">
        <v>107</v>
      </c>
      <c r="L604" s="15">
        <v>20200201</v>
      </c>
      <c r="M604" s="16" t="s">
        <v>108</v>
      </c>
      <c r="N604" s="15" t="s">
        <v>109</v>
      </c>
      <c r="O604" s="15" t="s">
        <v>53</v>
      </c>
      <c r="P604" s="15" t="s">
        <v>57</v>
      </c>
      <c r="Q604" s="15" t="s">
        <v>3656</v>
      </c>
      <c r="R604" s="15" t="s">
        <v>59</v>
      </c>
      <c r="S604" s="26" t="s">
        <v>100</v>
      </c>
      <c r="T604" s="16" t="s">
        <v>1843</v>
      </c>
      <c r="U604" s="15" t="s">
        <v>53</v>
      </c>
      <c r="V604" s="15">
        <v>10310</v>
      </c>
      <c r="W604" s="15" t="s">
        <v>62</v>
      </c>
      <c r="X604" s="17">
        <f t="shared" si="19"/>
        <v>7.688167</v>
      </c>
      <c r="Y604" s="18"/>
      <c r="Z604" s="18"/>
      <c r="AA604" s="19">
        <v>2007</v>
      </c>
      <c r="AB604" s="15">
        <v>1</v>
      </c>
      <c r="AC604" s="15" t="s">
        <v>101</v>
      </c>
      <c r="AD604" s="16" t="s">
        <v>1719</v>
      </c>
      <c r="AE604" s="16" t="s">
        <v>499</v>
      </c>
      <c r="AF604" s="16" t="str" cm="1">
        <f t="array" ref="AF604">_xlfn.IFS(ISTEXT(#REF!),#REF!,ISTEXT(#REF!),#REF!, TRUE, AG604)</f>
        <v>COMPRESSOR STATION 254 (Nassau)</v>
      </c>
      <c r="AG604" s="16" t="s">
        <v>3657</v>
      </c>
      <c r="AH604" s="20">
        <v>2</v>
      </c>
      <c r="AI604" s="15" t="s">
        <v>2741</v>
      </c>
      <c r="AJ604" s="18" t="s">
        <v>3658</v>
      </c>
      <c r="AK604" s="16" t="s">
        <v>3659</v>
      </c>
      <c r="AL604" s="15" t="s">
        <v>3660</v>
      </c>
      <c r="AM604" s="20" t="s">
        <v>3661</v>
      </c>
      <c r="AN604" s="18">
        <v>-73.563001417199999</v>
      </c>
      <c r="AO604" s="18">
        <v>42.482908611399999</v>
      </c>
      <c r="AP604" s="21" t="s">
        <v>139</v>
      </c>
    </row>
    <row r="605" spans="1:42" x14ac:dyDescent="0.25">
      <c r="A605" s="15">
        <v>324</v>
      </c>
      <c r="B605" s="15">
        <v>604</v>
      </c>
      <c r="C605" s="23" t="s">
        <v>3662</v>
      </c>
      <c r="D605" s="15" t="s">
        <v>3663</v>
      </c>
      <c r="E605" s="187"/>
      <c r="F605" s="180"/>
      <c r="G605" s="16" t="s">
        <v>3664</v>
      </c>
      <c r="H605" s="15" t="s">
        <v>3665</v>
      </c>
      <c r="I605" s="16" t="s">
        <v>3664</v>
      </c>
      <c r="J605" s="16" t="s">
        <v>53</v>
      </c>
      <c r="K605" s="16" t="s">
        <v>107</v>
      </c>
      <c r="L605" s="15">
        <v>20200201</v>
      </c>
      <c r="M605" s="16" t="s">
        <v>108</v>
      </c>
      <c r="N605" s="15" t="s">
        <v>109</v>
      </c>
      <c r="O605" s="15" t="s">
        <v>53</v>
      </c>
      <c r="P605" s="15" t="s">
        <v>57</v>
      </c>
      <c r="Q605" s="15" t="s">
        <v>3656</v>
      </c>
      <c r="R605" s="15" t="s">
        <v>59</v>
      </c>
      <c r="S605" s="15" t="s">
        <v>100</v>
      </c>
      <c r="T605" s="16" t="s">
        <v>1843</v>
      </c>
      <c r="U605" s="15" t="s">
        <v>53</v>
      </c>
      <c r="V605" s="15">
        <v>10310</v>
      </c>
      <c r="W605" s="15" t="s">
        <v>62</v>
      </c>
      <c r="X605" s="17">
        <f t="shared" si="19"/>
        <v>7.688167</v>
      </c>
      <c r="Y605" s="18">
        <v>73.8</v>
      </c>
      <c r="Z605" s="18" t="s">
        <v>131</v>
      </c>
      <c r="AA605" s="19">
        <v>2007</v>
      </c>
      <c r="AB605" s="15">
        <v>1</v>
      </c>
      <c r="AC605" s="15" t="s">
        <v>101</v>
      </c>
      <c r="AD605" s="16" t="s">
        <v>1719</v>
      </c>
      <c r="AE605" s="16" t="s">
        <v>499</v>
      </c>
      <c r="AF605" s="16" t="str" cm="1">
        <f t="array" ref="AF605">_xlfn.IFS(ISTEXT(#REF!),#REF!,ISTEXT(#REF!),#REF!, TRUE, AG605)</f>
        <v>Tennessee Gas Pipeline Co - Compressor Station #47</v>
      </c>
      <c r="AG605" s="16" t="s">
        <v>3666</v>
      </c>
      <c r="AH605" s="20">
        <v>6</v>
      </c>
      <c r="AI605" s="15" t="s">
        <v>524</v>
      </c>
      <c r="AJ605" s="18" t="s">
        <v>3667</v>
      </c>
      <c r="AK605" s="16" t="s">
        <v>3668</v>
      </c>
      <c r="AL605" s="15" t="s">
        <v>3669</v>
      </c>
      <c r="AM605" s="20" t="s">
        <v>3670</v>
      </c>
      <c r="AN605" s="18">
        <v>-92.181706308299994</v>
      </c>
      <c r="AO605" s="18">
        <v>32.555805884599998</v>
      </c>
      <c r="AP605" s="21" t="s">
        <v>139</v>
      </c>
    </row>
    <row r="606" spans="1:42" x14ac:dyDescent="0.25">
      <c r="A606" s="15">
        <v>325</v>
      </c>
      <c r="B606" s="15">
        <v>605</v>
      </c>
      <c r="C606" s="23" t="s">
        <v>3671</v>
      </c>
      <c r="D606" s="15" t="s">
        <v>3672</v>
      </c>
      <c r="E606" s="187">
        <v>6043</v>
      </c>
      <c r="F606" s="190" t="s">
        <v>3673</v>
      </c>
      <c r="G606" s="16" t="s">
        <v>3674</v>
      </c>
      <c r="H606" s="15" t="s">
        <v>3675</v>
      </c>
      <c r="I606" s="16" t="s">
        <v>3676</v>
      </c>
      <c r="J606" s="16" t="s">
        <v>53</v>
      </c>
      <c r="K606" s="16" t="s">
        <v>81</v>
      </c>
      <c r="L606" s="15" t="s">
        <v>180</v>
      </c>
      <c r="M606" s="16" t="s">
        <v>181</v>
      </c>
      <c r="N606" s="15" t="s">
        <v>182</v>
      </c>
      <c r="O606" s="15" t="s">
        <v>100</v>
      </c>
      <c r="P606" s="15" t="s">
        <v>59</v>
      </c>
      <c r="Q606" s="15" t="s">
        <v>59</v>
      </c>
      <c r="R606" s="15" t="s">
        <v>205</v>
      </c>
      <c r="S606" s="26" t="s">
        <v>100</v>
      </c>
      <c r="T606" s="16" t="s">
        <v>130</v>
      </c>
      <c r="U606" s="15" t="s">
        <v>53</v>
      </c>
      <c r="V606" s="15">
        <v>170</v>
      </c>
      <c r="W606" s="15" t="s">
        <v>185</v>
      </c>
      <c r="X606" s="17">
        <f t="shared" ref="X606:X611" si="20">V606</f>
        <v>170</v>
      </c>
      <c r="Y606" s="18">
        <v>1970</v>
      </c>
      <c r="Z606" s="18" t="s">
        <v>131</v>
      </c>
      <c r="AA606" s="24">
        <v>34425</v>
      </c>
      <c r="AB606" s="15">
        <v>1</v>
      </c>
      <c r="AC606" s="15" t="s">
        <v>63</v>
      </c>
      <c r="AD606" s="16" t="s">
        <v>3677</v>
      </c>
      <c r="AE606" s="16"/>
      <c r="AF606" s="16" t="str" cm="1">
        <f t="array" ref="AF606">_xlfn.IFS(ISTEXT(#REF!),#REF!,ISTEXT(#REF!),#REF!, TRUE, AG606)</f>
        <v>FLORIDA POWER &amp; LIGHT (PMR)</v>
      </c>
      <c r="AG606" s="16" t="s">
        <v>3678</v>
      </c>
      <c r="AH606" s="20">
        <v>4</v>
      </c>
      <c r="AI606" s="15" t="s">
        <v>188</v>
      </c>
      <c r="AJ606" s="18" t="s">
        <v>3679</v>
      </c>
      <c r="AK606" s="16" t="s">
        <v>3680</v>
      </c>
      <c r="AL606" s="15" t="s">
        <v>3681</v>
      </c>
      <c r="AM606" s="20" t="s">
        <v>3682</v>
      </c>
      <c r="AN606" s="18">
        <v>-80.565102824700006</v>
      </c>
      <c r="AO606" s="18">
        <v>27.055104999299999</v>
      </c>
      <c r="AP606" s="21" t="s">
        <v>321</v>
      </c>
    </row>
    <row r="607" spans="1:42" x14ac:dyDescent="0.25">
      <c r="A607" s="15">
        <v>325</v>
      </c>
      <c r="B607" s="15">
        <v>606</v>
      </c>
      <c r="C607" s="23" t="s">
        <v>3671</v>
      </c>
      <c r="D607" s="15" t="s">
        <v>3683</v>
      </c>
      <c r="E607" s="187">
        <v>6043</v>
      </c>
      <c r="F607" s="190" t="s">
        <v>3684</v>
      </c>
      <c r="G607" s="16" t="s">
        <v>3685</v>
      </c>
      <c r="H607" s="15" t="s">
        <v>3686</v>
      </c>
      <c r="I607" s="16" t="s">
        <v>3676</v>
      </c>
      <c r="J607" s="16" t="s">
        <v>53</v>
      </c>
      <c r="K607" s="16" t="s">
        <v>81</v>
      </c>
      <c r="L607" s="15" t="s">
        <v>180</v>
      </c>
      <c r="M607" s="16" t="s">
        <v>181</v>
      </c>
      <c r="N607" s="15" t="s">
        <v>182</v>
      </c>
      <c r="O607" s="15" t="s">
        <v>100</v>
      </c>
      <c r="P607" s="15" t="s">
        <v>59</v>
      </c>
      <c r="Q607" s="15" t="s">
        <v>59</v>
      </c>
      <c r="R607" s="15" t="s">
        <v>205</v>
      </c>
      <c r="S607" s="26" t="s">
        <v>100</v>
      </c>
      <c r="T607" s="16" t="s">
        <v>130</v>
      </c>
      <c r="U607" s="15" t="s">
        <v>53</v>
      </c>
      <c r="V607" s="15">
        <v>170</v>
      </c>
      <c r="W607" s="15" t="s">
        <v>185</v>
      </c>
      <c r="X607" s="17">
        <f t="shared" si="20"/>
        <v>170</v>
      </c>
      <c r="Y607" s="18">
        <v>1970</v>
      </c>
      <c r="Z607" s="18" t="s">
        <v>131</v>
      </c>
      <c r="AA607" s="24">
        <v>34425</v>
      </c>
      <c r="AB607" s="15">
        <v>1</v>
      </c>
      <c r="AC607" s="15" t="s">
        <v>63</v>
      </c>
      <c r="AD607" s="16" t="s">
        <v>3677</v>
      </c>
      <c r="AE607" s="16"/>
      <c r="AF607" s="16" t="str" cm="1">
        <f t="array" ref="AF607">_xlfn.IFS(ISTEXT(#REF!),#REF!,ISTEXT(#REF!),#REF!, TRUE, AG607)</f>
        <v>FLORIDA POWER &amp; LIGHT (PMR)</v>
      </c>
      <c r="AG607" s="16" t="s">
        <v>3678</v>
      </c>
      <c r="AH607" s="20">
        <v>4</v>
      </c>
      <c r="AI607" s="15" t="s">
        <v>188</v>
      </c>
      <c r="AJ607" s="18" t="s">
        <v>3679</v>
      </c>
      <c r="AK607" s="16" t="s">
        <v>3680</v>
      </c>
      <c r="AL607" s="15" t="s">
        <v>3681</v>
      </c>
      <c r="AM607" s="20" t="s">
        <v>3682</v>
      </c>
      <c r="AN607" s="18">
        <v>-80.564702824199998</v>
      </c>
      <c r="AO607" s="18">
        <v>27.055104999299999</v>
      </c>
      <c r="AP607" s="21" t="s">
        <v>321</v>
      </c>
    </row>
    <row r="608" spans="1:42" x14ac:dyDescent="0.25">
      <c r="A608" s="15">
        <v>325</v>
      </c>
      <c r="B608" s="15">
        <v>607</v>
      </c>
      <c r="C608" s="23" t="s">
        <v>3671</v>
      </c>
      <c r="D608" s="15" t="s">
        <v>3687</v>
      </c>
      <c r="E608" s="187">
        <v>6043</v>
      </c>
      <c r="F608" s="190" t="s">
        <v>3688</v>
      </c>
      <c r="G608" s="16" t="s">
        <v>3689</v>
      </c>
      <c r="H608" s="15" t="s">
        <v>3690</v>
      </c>
      <c r="I608" s="16" t="s">
        <v>3691</v>
      </c>
      <c r="J608" s="16" t="s">
        <v>53</v>
      </c>
      <c r="K608" s="16" t="s">
        <v>81</v>
      </c>
      <c r="L608" s="15" t="s">
        <v>180</v>
      </c>
      <c r="M608" s="16" t="s">
        <v>181</v>
      </c>
      <c r="N608" s="15" t="s">
        <v>182</v>
      </c>
      <c r="O608" s="15" t="s">
        <v>100</v>
      </c>
      <c r="P608" s="15" t="s">
        <v>110</v>
      </c>
      <c r="Q608" s="15" t="s">
        <v>2891</v>
      </c>
      <c r="R608" s="15" t="s">
        <v>205</v>
      </c>
      <c r="S608" s="26" t="s">
        <v>100</v>
      </c>
      <c r="T608" s="16" t="s">
        <v>603</v>
      </c>
      <c r="U608" s="15" t="s">
        <v>53</v>
      </c>
      <c r="V608" s="15">
        <v>170</v>
      </c>
      <c r="W608" s="15" t="s">
        <v>185</v>
      </c>
      <c r="X608" s="17">
        <f t="shared" si="20"/>
        <v>170</v>
      </c>
      <c r="Y608" s="18">
        <v>1880</v>
      </c>
      <c r="Z608" s="18" t="s">
        <v>131</v>
      </c>
      <c r="AA608" s="24">
        <v>37196</v>
      </c>
      <c r="AB608" s="15">
        <v>1</v>
      </c>
      <c r="AC608" s="15" t="s">
        <v>63</v>
      </c>
      <c r="AD608" s="16" t="s">
        <v>3692</v>
      </c>
      <c r="AE608" s="16"/>
      <c r="AF608" s="16" t="str" cm="1">
        <f t="array" ref="AF608">_xlfn.IFS(ISTEXT(#REF!),#REF!,ISTEXT(#REF!),#REF!, TRUE, AG608)</f>
        <v>FLORIDA POWER &amp; LIGHT (PMR)</v>
      </c>
      <c r="AG608" s="16" t="s">
        <v>3678</v>
      </c>
      <c r="AH608" s="20">
        <v>4</v>
      </c>
      <c r="AI608" s="15" t="s">
        <v>188</v>
      </c>
      <c r="AJ608" s="18" t="s">
        <v>3679</v>
      </c>
      <c r="AK608" s="16" t="s">
        <v>3680</v>
      </c>
      <c r="AL608" s="15" t="s">
        <v>3681</v>
      </c>
      <c r="AM608" s="20" t="s">
        <v>3682</v>
      </c>
      <c r="AN608" s="18">
        <v>-80.565502824399999</v>
      </c>
      <c r="AO608" s="18">
        <v>27.054104999700002</v>
      </c>
      <c r="AP608" s="21" t="s">
        <v>321</v>
      </c>
    </row>
    <row r="609" spans="1:42" x14ac:dyDescent="0.25">
      <c r="A609" s="15">
        <v>325</v>
      </c>
      <c r="B609" s="15">
        <v>608</v>
      </c>
      <c r="C609" s="23" t="s">
        <v>3671</v>
      </c>
      <c r="D609" s="15" t="s">
        <v>3693</v>
      </c>
      <c r="E609" s="187">
        <v>6043</v>
      </c>
      <c r="F609" s="190" t="s">
        <v>3694</v>
      </c>
      <c r="G609" s="16" t="s">
        <v>3695</v>
      </c>
      <c r="H609" s="15" t="s">
        <v>3696</v>
      </c>
      <c r="I609" s="16" t="s">
        <v>3691</v>
      </c>
      <c r="J609" s="16" t="s">
        <v>53</v>
      </c>
      <c r="K609" s="16" t="s">
        <v>81</v>
      </c>
      <c r="L609" s="15" t="s">
        <v>180</v>
      </c>
      <c r="M609" s="16" t="s">
        <v>181</v>
      </c>
      <c r="N609" s="15" t="s">
        <v>182</v>
      </c>
      <c r="O609" s="15" t="s">
        <v>100</v>
      </c>
      <c r="P609" s="15" t="s">
        <v>110</v>
      </c>
      <c r="Q609" s="15" t="s">
        <v>2891</v>
      </c>
      <c r="R609" s="15" t="s">
        <v>205</v>
      </c>
      <c r="S609" s="26" t="s">
        <v>100</v>
      </c>
      <c r="T609" s="16" t="s">
        <v>603</v>
      </c>
      <c r="U609" s="15" t="s">
        <v>53</v>
      </c>
      <c r="V609" s="15">
        <v>170</v>
      </c>
      <c r="W609" s="15" t="s">
        <v>185</v>
      </c>
      <c r="X609" s="17">
        <f t="shared" si="20"/>
        <v>170</v>
      </c>
      <c r="Y609" s="18">
        <v>1880</v>
      </c>
      <c r="Z609" s="18" t="s">
        <v>131</v>
      </c>
      <c r="AA609" s="24">
        <v>37196</v>
      </c>
      <c r="AB609" s="15">
        <v>1</v>
      </c>
      <c r="AC609" s="15" t="s">
        <v>63</v>
      </c>
      <c r="AD609" s="16" t="s">
        <v>3692</v>
      </c>
      <c r="AE609" s="16"/>
      <c r="AF609" s="16" t="str" cm="1">
        <f t="array" ref="AF609">_xlfn.IFS(ISTEXT(#REF!),#REF!,ISTEXT(#REF!),#REF!, TRUE, AG609)</f>
        <v>FLORIDA POWER &amp; LIGHT (PMR)</v>
      </c>
      <c r="AG609" s="16" t="s">
        <v>3678</v>
      </c>
      <c r="AH609" s="20">
        <v>4</v>
      </c>
      <c r="AI609" s="15" t="s">
        <v>188</v>
      </c>
      <c r="AJ609" s="18" t="s">
        <v>3679</v>
      </c>
      <c r="AK609" s="16" t="s">
        <v>3680</v>
      </c>
      <c r="AL609" s="15" t="s">
        <v>3681</v>
      </c>
      <c r="AM609" s="20" t="s">
        <v>3682</v>
      </c>
      <c r="AN609" s="18">
        <v>-80.565002824600001</v>
      </c>
      <c r="AO609" s="18">
        <v>27.054104999700002</v>
      </c>
      <c r="AP609" s="21" t="s">
        <v>321</v>
      </c>
    </row>
    <row r="610" spans="1:42" x14ac:dyDescent="0.25">
      <c r="A610" s="15">
        <v>325</v>
      </c>
      <c r="B610" s="15">
        <v>609</v>
      </c>
      <c r="C610" s="23" t="s">
        <v>3671</v>
      </c>
      <c r="D610" s="15" t="s">
        <v>3697</v>
      </c>
      <c r="E610" s="187">
        <v>6043</v>
      </c>
      <c r="F610" s="190" t="s">
        <v>3698</v>
      </c>
      <c r="G610" s="16" t="s">
        <v>3699</v>
      </c>
      <c r="H610" s="15" t="s">
        <v>3700</v>
      </c>
      <c r="I610" s="16" t="s">
        <v>3676</v>
      </c>
      <c r="J610" s="16" t="s">
        <v>53</v>
      </c>
      <c r="K610" s="16" t="s">
        <v>81</v>
      </c>
      <c r="L610" s="15" t="s">
        <v>180</v>
      </c>
      <c r="M610" s="16" t="s">
        <v>181</v>
      </c>
      <c r="N610" s="15" t="s">
        <v>182</v>
      </c>
      <c r="O610" s="15" t="s">
        <v>100</v>
      </c>
      <c r="P610" s="15" t="s">
        <v>59</v>
      </c>
      <c r="Q610" s="15" t="s">
        <v>59</v>
      </c>
      <c r="R610" s="15" t="s">
        <v>205</v>
      </c>
      <c r="S610" s="26" t="s">
        <v>100</v>
      </c>
      <c r="T610" s="16" t="s">
        <v>130</v>
      </c>
      <c r="U610" s="15" t="s">
        <v>53</v>
      </c>
      <c r="V610" s="15">
        <v>170</v>
      </c>
      <c r="W610" s="15" t="s">
        <v>185</v>
      </c>
      <c r="X610" s="17">
        <f t="shared" si="20"/>
        <v>170</v>
      </c>
      <c r="Y610" s="18">
        <v>1970</v>
      </c>
      <c r="Z610" s="18" t="s">
        <v>131</v>
      </c>
      <c r="AA610" s="24">
        <v>34366</v>
      </c>
      <c r="AB610" s="15">
        <v>1</v>
      </c>
      <c r="AC610" s="15" t="s">
        <v>63</v>
      </c>
      <c r="AD610" s="16" t="s">
        <v>3701</v>
      </c>
      <c r="AE610" s="16"/>
      <c r="AF610" s="16" t="str" cm="1">
        <f t="array" ref="AF610">_xlfn.IFS(ISTEXT(#REF!),#REF!,ISTEXT(#REF!),#REF!, TRUE, AG610)</f>
        <v>FLORIDA POWER &amp; LIGHT (PMR)</v>
      </c>
      <c r="AG610" s="16" t="s">
        <v>3678</v>
      </c>
      <c r="AH610" s="20">
        <v>4</v>
      </c>
      <c r="AI610" s="15" t="s">
        <v>188</v>
      </c>
      <c r="AJ610" s="18" t="s">
        <v>3679</v>
      </c>
      <c r="AK610" s="16" t="s">
        <v>3680</v>
      </c>
      <c r="AL610" s="15" t="s">
        <v>3681</v>
      </c>
      <c r="AM610" s="20" t="s">
        <v>3682</v>
      </c>
      <c r="AN610" s="18">
        <v>-80.564102824200006</v>
      </c>
      <c r="AO610" s="18">
        <v>27.055104999299999</v>
      </c>
      <c r="AP610" s="21" t="s">
        <v>321</v>
      </c>
    </row>
    <row r="611" spans="1:42" x14ac:dyDescent="0.25">
      <c r="A611" s="15">
        <v>325</v>
      </c>
      <c r="B611" s="15">
        <v>610</v>
      </c>
      <c r="C611" s="23" t="s">
        <v>3671</v>
      </c>
      <c r="D611" s="15" t="s">
        <v>3702</v>
      </c>
      <c r="E611" s="187">
        <v>6043</v>
      </c>
      <c r="F611" s="190" t="s">
        <v>3703</v>
      </c>
      <c r="G611" s="16" t="s">
        <v>3704</v>
      </c>
      <c r="H611" s="15" t="s">
        <v>3705</v>
      </c>
      <c r="I611" s="16" t="s">
        <v>59</v>
      </c>
      <c r="J611" s="16" t="s">
        <v>53</v>
      </c>
      <c r="K611" s="16" t="s">
        <v>81</v>
      </c>
      <c r="L611" s="15">
        <v>20100201</v>
      </c>
      <c r="M611" s="16" t="s">
        <v>215</v>
      </c>
      <c r="N611" s="15" t="s">
        <v>109</v>
      </c>
      <c r="O611" s="15" t="s">
        <v>53</v>
      </c>
      <c r="P611" s="15" t="s">
        <v>59</v>
      </c>
      <c r="Q611" s="15" t="s">
        <v>59</v>
      </c>
      <c r="R611" s="15" t="s">
        <v>205</v>
      </c>
      <c r="S611" s="26" t="s">
        <v>100</v>
      </c>
      <c r="T611" s="16" t="s">
        <v>130</v>
      </c>
      <c r="U611" s="15" t="s">
        <v>53</v>
      </c>
      <c r="V611" s="15">
        <v>170</v>
      </c>
      <c r="W611" s="15" t="s">
        <v>185</v>
      </c>
      <c r="X611" s="17">
        <f t="shared" si="20"/>
        <v>170</v>
      </c>
      <c r="Y611" s="18">
        <v>1970</v>
      </c>
      <c r="Z611" s="18" t="s">
        <v>131</v>
      </c>
      <c r="AA611" s="24">
        <v>34366</v>
      </c>
      <c r="AB611" s="15">
        <v>1</v>
      </c>
      <c r="AC611" s="15" t="s">
        <v>63</v>
      </c>
      <c r="AD611" s="16" t="s">
        <v>3701</v>
      </c>
      <c r="AE611" s="16"/>
      <c r="AF611" s="16" t="str" cm="1">
        <f t="array" ref="AF611">_xlfn.IFS(ISTEXT(#REF!),#REF!,ISTEXT(#REF!),#REF!, TRUE, AG611)</f>
        <v>FLORIDA POWER &amp; LIGHT (PMR)</v>
      </c>
      <c r="AG611" s="16" t="s">
        <v>3678</v>
      </c>
      <c r="AH611" s="20">
        <v>4</v>
      </c>
      <c r="AI611" s="15" t="s">
        <v>188</v>
      </c>
      <c r="AJ611" s="18" t="s">
        <v>3679</v>
      </c>
      <c r="AK611" s="16" t="s">
        <v>3680</v>
      </c>
      <c r="AL611" s="15" t="s">
        <v>3681</v>
      </c>
      <c r="AM611" s="20" t="s">
        <v>3682</v>
      </c>
      <c r="AN611" s="18">
        <v>-80.563702824499998</v>
      </c>
      <c r="AO611" s="18">
        <v>27.055104999299999</v>
      </c>
      <c r="AP611" s="21" t="s">
        <v>139</v>
      </c>
    </row>
    <row r="612" spans="1:42" x14ac:dyDescent="0.25">
      <c r="A612" s="15">
        <v>325</v>
      </c>
      <c r="B612" s="15">
        <v>611</v>
      </c>
      <c r="C612" s="23" t="s">
        <v>3671</v>
      </c>
      <c r="D612" s="15" t="s">
        <v>3706</v>
      </c>
      <c r="E612" s="187">
        <v>6043</v>
      </c>
      <c r="F612" s="190" t="s">
        <v>3707</v>
      </c>
      <c r="G612" s="16" t="s">
        <v>3708</v>
      </c>
      <c r="H612" s="15" t="s">
        <v>3709</v>
      </c>
      <c r="I612" s="16" t="s">
        <v>3691</v>
      </c>
      <c r="J612" s="16" t="s">
        <v>53</v>
      </c>
      <c r="K612" s="16" t="s">
        <v>81</v>
      </c>
      <c r="L612" s="15" t="s">
        <v>180</v>
      </c>
      <c r="M612" s="16" t="s">
        <v>181</v>
      </c>
      <c r="N612" s="15" t="s">
        <v>182</v>
      </c>
      <c r="O612" s="15" t="s">
        <v>100</v>
      </c>
      <c r="P612" s="15" t="s">
        <v>110</v>
      </c>
      <c r="Q612" s="15" t="s">
        <v>2891</v>
      </c>
      <c r="R612" s="15" t="s">
        <v>205</v>
      </c>
      <c r="S612" s="26" t="s">
        <v>100</v>
      </c>
      <c r="T612" s="16" t="s">
        <v>603</v>
      </c>
      <c r="U612" s="15" t="s">
        <v>53</v>
      </c>
      <c r="V612" s="15">
        <v>170</v>
      </c>
      <c r="W612" s="15" t="s">
        <v>185</v>
      </c>
      <c r="X612" s="17">
        <v>188.2</v>
      </c>
      <c r="Y612" s="18">
        <v>1810</v>
      </c>
      <c r="Z612" s="18" t="s">
        <v>131</v>
      </c>
      <c r="AA612" s="24">
        <v>37620</v>
      </c>
      <c r="AB612" s="15">
        <v>1</v>
      </c>
      <c r="AC612" s="123" t="s">
        <v>63</v>
      </c>
      <c r="AD612" s="16" t="s">
        <v>3710</v>
      </c>
      <c r="AE612" s="16"/>
      <c r="AF612" s="16" t="str" cm="1">
        <f t="array" ref="AF612">_xlfn.IFS(ISTEXT(#REF!),#REF!,ISTEXT(#REF!),#REF!, TRUE, AG612)</f>
        <v>FLORIDA POWER &amp; LIGHT (PMR)</v>
      </c>
      <c r="AG612" s="16" t="s">
        <v>3678</v>
      </c>
      <c r="AH612" s="20">
        <v>4</v>
      </c>
      <c r="AI612" s="15" t="s">
        <v>188</v>
      </c>
      <c r="AJ612" s="18" t="s">
        <v>3679</v>
      </c>
      <c r="AK612" s="16" t="s">
        <v>3680</v>
      </c>
      <c r="AL612" s="15" t="s">
        <v>3681</v>
      </c>
      <c r="AM612" s="20" t="s">
        <v>3682</v>
      </c>
      <c r="AN612" s="18">
        <v>-80.563702824499998</v>
      </c>
      <c r="AO612" s="18">
        <v>27.054104999700002</v>
      </c>
      <c r="AP612" s="21" t="s">
        <v>321</v>
      </c>
    </row>
    <row r="613" spans="1:42" x14ac:dyDescent="0.25">
      <c r="A613" s="15">
        <v>325</v>
      </c>
      <c r="B613" s="15">
        <v>612</v>
      </c>
      <c r="C613" s="23" t="s">
        <v>3671</v>
      </c>
      <c r="D613" s="15" t="s">
        <v>3711</v>
      </c>
      <c r="E613" s="187">
        <v>6043</v>
      </c>
      <c r="F613" s="190" t="s">
        <v>3712</v>
      </c>
      <c r="G613" s="16" t="s">
        <v>3713</v>
      </c>
      <c r="H613" s="15" t="s">
        <v>3714</v>
      </c>
      <c r="I613" s="16" t="s">
        <v>3691</v>
      </c>
      <c r="J613" s="16" t="s">
        <v>53</v>
      </c>
      <c r="K613" s="16" t="s">
        <v>81</v>
      </c>
      <c r="L613" s="15" t="s">
        <v>180</v>
      </c>
      <c r="M613" s="16" t="s">
        <v>181</v>
      </c>
      <c r="N613" s="15" t="s">
        <v>182</v>
      </c>
      <c r="O613" s="15" t="s">
        <v>100</v>
      </c>
      <c r="P613" s="15" t="s">
        <v>110</v>
      </c>
      <c r="Q613" s="15" t="s">
        <v>2891</v>
      </c>
      <c r="R613" s="15" t="s">
        <v>205</v>
      </c>
      <c r="S613" s="26" t="s">
        <v>100</v>
      </c>
      <c r="T613" s="16" t="s">
        <v>603</v>
      </c>
      <c r="U613" s="15" t="s">
        <v>53</v>
      </c>
      <c r="V613" s="15">
        <v>170</v>
      </c>
      <c r="W613" s="15" t="s">
        <v>185</v>
      </c>
      <c r="X613" s="17">
        <v>188.2</v>
      </c>
      <c r="Y613" s="18">
        <v>1810</v>
      </c>
      <c r="Z613" s="18" t="s">
        <v>131</v>
      </c>
      <c r="AA613" s="24">
        <v>37620</v>
      </c>
      <c r="AB613" s="15">
        <v>1</v>
      </c>
      <c r="AC613" s="123" t="s">
        <v>63</v>
      </c>
      <c r="AD613" s="16" t="s">
        <v>3710</v>
      </c>
      <c r="AE613" s="16"/>
      <c r="AF613" s="16" t="str" cm="1">
        <f t="array" ref="AF613">_xlfn.IFS(ISTEXT(#REF!),#REF!,ISTEXT(#REF!),#REF!, TRUE, AG613)</f>
        <v>FLORIDA POWER &amp; LIGHT (PMR)</v>
      </c>
      <c r="AG613" s="16" t="s">
        <v>3678</v>
      </c>
      <c r="AH613" s="20">
        <v>4</v>
      </c>
      <c r="AI613" s="15" t="s">
        <v>188</v>
      </c>
      <c r="AJ613" s="18" t="s">
        <v>3679</v>
      </c>
      <c r="AK613" s="16" t="s">
        <v>3680</v>
      </c>
      <c r="AL613" s="15" t="s">
        <v>3681</v>
      </c>
      <c r="AM613" s="20" t="s">
        <v>3682</v>
      </c>
      <c r="AN613" s="18">
        <v>-80.564202824299997</v>
      </c>
      <c r="AO613" s="18">
        <v>27.054104999700002</v>
      </c>
      <c r="AP613" s="21" t="s">
        <v>321</v>
      </c>
    </row>
    <row r="614" spans="1:42" x14ac:dyDescent="0.25">
      <c r="A614" s="15">
        <v>327</v>
      </c>
      <c r="B614" s="15">
        <v>613</v>
      </c>
      <c r="C614" s="23" t="s">
        <v>3715</v>
      </c>
      <c r="D614" s="15">
        <v>46118913</v>
      </c>
      <c r="E614" s="187">
        <v>613</v>
      </c>
      <c r="F614" s="180" t="s">
        <v>3716</v>
      </c>
      <c r="G614" s="16" t="s">
        <v>3717</v>
      </c>
      <c r="H614" s="15">
        <v>48870214</v>
      </c>
      <c r="I614" s="16" t="s">
        <v>3718</v>
      </c>
      <c r="J614" s="16" t="s">
        <v>53</v>
      </c>
      <c r="K614" s="16" t="s">
        <v>81</v>
      </c>
      <c r="L614" s="15" t="s">
        <v>180</v>
      </c>
      <c r="M614" s="16" t="s">
        <v>181</v>
      </c>
      <c r="N614" s="15" t="s">
        <v>182</v>
      </c>
      <c r="O614" s="15" t="s">
        <v>100</v>
      </c>
      <c r="P614" s="15" t="s">
        <v>59</v>
      </c>
      <c r="Q614" s="15" t="s">
        <v>59</v>
      </c>
      <c r="R614" s="15" t="s">
        <v>124</v>
      </c>
      <c r="S614" s="15"/>
      <c r="T614" s="16" t="s">
        <v>59</v>
      </c>
      <c r="U614" s="15" t="s">
        <v>53</v>
      </c>
      <c r="V614" s="15">
        <v>42</v>
      </c>
      <c r="W614" s="15" t="s">
        <v>185</v>
      </c>
      <c r="X614" s="17">
        <f>V614</f>
        <v>42</v>
      </c>
      <c r="Y614" s="18"/>
      <c r="Z614" s="18"/>
      <c r="AA614" s="19"/>
      <c r="AB614" s="15">
        <v>1</v>
      </c>
      <c r="AC614" s="15" t="s">
        <v>63</v>
      </c>
      <c r="AD614" s="16" t="s">
        <v>3719</v>
      </c>
      <c r="AE614" s="16"/>
      <c r="AF614" s="16" t="str" cm="1">
        <f t="array" ref="AF614">_xlfn.IFS(ISTEXT(#REF!),#REF!,ISTEXT(#REF!),#REF!, TRUE, AG614)</f>
        <v>FLORIDA POWER &amp; LIGHT</v>
      </c>
      <c r="AG614" s="16" t="s">
        <v>929</v>
      </c>
      <c r="AH614" s="20" t="s">
        <v>459</v>
      </c>
      <c r="AI614" s="15" t="s">
        <v>188</v>
      </c>
      <c r="AJ614" s="18" t="s">
        <v>3720</v>
      </c>
      <c r="AK614" s="16" t="s">
        <v>3721</v>
      </c>
      <c r="AL614" s="15" t="s">
        <v>3722</v>
      </c>
      <c r="AM614" s="20" t="s">
        <v>3723</v>
      </c>
      <c r="AN614" s="18">
        <v>-80.198419999999999</v>
      </c>
      <c r="AO614" s="18">
        <v>26.06842</v>
      </c>
      <c r="AP614" s="21" t="s">
        <v>193</v>
      </c>
    </row>
    <row r="615" spans="1:42" x14ac:dyDescent="0.25">
      <c r="A615" s="15">
        <v>327</v>
      </c>
      <c r="B615" s="15">
        <v>614</v>
      </c>
      <c r="C615" s="23" t="s">
        <v>3715</v>
      </c>
      <c r="D615" s="15">
        <v>46118913</v>
      </c>
      <c r="E615" s="187">
        <v>613</v>
      </c>
      <c r="F615" s="180" t="s">
        <v>3724</v>
      </c>
      <c r="G615" s="16" t="s">
        <v>3717</v>
      </c>
      <c r="H615" s="15">
        <v>48870114</v>
      </c>
      <c r="I615" s="16" t="s">
        <v>3718</v>
      </c>
      <c r="J615" s="16" t="s">
        <v>53</v>
      </c>
      <c r="K615" s="16" t="s">
        <v>81</v>
      </c>
      <c r="L615" s="15" t="s">
        <v>180</v>
      </c>
      <c r="M615" s="16" t="s">
        <v>181</v>
      </c>
      <c r="N615" s="15" t="s">
        <v>182</v>
      </c>
      <c r="O615" s="15" t="s">
        <v>100</v>
      </c>
      <c r="P615" s="15" t="s">
        <v>59</v>
      </c>
      <c r="Q615" s="15" t="s">
        <v>59</v>
      </c>
      <c r="R615" s="15" t="s">
        <v>124</v>
      </c>
      <c r="S615" s="15"/>
      <c r="T615" s="16" t="s">
        <v>59</v>
      </c>
      <c r="U615" s="15" t="s">
        <v>53</v>
      </c>
      <c r="V615" s="15">
        <v>42</v>
      </c>
      <c r="W615" s="15" t="s">
        <v>185</v>
      </c>
      <c r="X615" s="17">
        <f>V615</f>
        <v>42</v>
      </c>
      <c r="Y615" s="18"/>
      <c r="Z615" s="18"/>
      <c r="AA615" s="19"/>
      <c r="AB615" s="15">
        <v>1</v>
      </c>
      <c r="AC615" s="15" t="s">
        <v>63</v>
      </c>
      <c r="AD615" s="16" t="s">
        <v>3725</v>
      </c>
      <c r="AE615" s="16"/>
      <c r="AF615" s="16" t="str" cm="1">
        <f t="array" ref="AF615">_xlfn.IFS(ISTEXT(#REF!),#REF!,ISTEXT(#REF!),#REF!, TRUE, AG615)</f>
        <v>FLORIDA POWER &amp; LIGHT</v>
      </c>
      <c r="AG615" s="16" t="s">
        <v>929</v>
      </c>
      <c r="AH615" s="20" t="s">
        <v>459</v>
      </c>
      <c r="AI615" s="15" t="s">
        <v>188</v>
      </c>
      <c r="AJ615" s="18" t="s">
        <v>3720</v>
      </c>
      <c r="AK615" s="16" t="s">
        <v>3721</v>
      </c>
      <c r="AL615" s="15" t="s">
        <v>3722</v>
      </c>
      <c r="AM615" s="20" t="s">
        <v>3723</v>
      </c>
      <c r="AN615" s="18">
        <v>-80.197929999999999</v>
      </c>
      <c r="AO615" s="18">
        <v>26.075040000000001</v>
      </c>
      <c r="AP615" s="21" t="s">
        <v>193</v>
      </c>
    </row>
    <row r="616" spans="1:42" x14ac:dyDescent="0.25">
      <c r="A616" s="15">
        <v>327</v>
      </c>
      <c r="B616" s="15">
        <v>615</v>
      </c>
      <c r="C616" s="23">
        <v>591711</v>
      </c>
      <c r="D616" s="15">
        <v>125612613</v>
      </c>
      <c r="E616" s="187">
        <v>613</v>
      </c>
      <c r="F616" s="180" t="s">
        <v>1299</v>
      </c>
      <c r="G616" s="16" t="s">
        <v>3726</v>
      </c>
      <c r="H616" s="15" t="s">
        <v>3727</v>
      </c>
      <c r="I616" s="16" t="s">
        <v>3728</v>
      </c>
      <c r="J616" s="16" t="s">
        <v>53</v>
      </c>
      <c r="K616" s="16" t="s">
        <v>81</v>
      </c>
      <c r="L616" s="15" t="s">
        <v>180</v>
      </c>
      <c r="M616" s="16" t="s">
        <v>181</v>
      </c>
      <c r="N616" s="15" t="s">
        <v>182</v>
      </c>
      <c r="O616" s="15" t="s">
        <v>100</v>
      </c>
      <c r="P616" s="15" t="s">
        <v>110</v>
      </c>
      <c r="Q616" s="15" t="s">
        <v>943</v>
      </c>
      <c r="R616" s="15" t="s">
        <v>124</v>
      </c>
      <c r="S616" s="15"/>
      <c r="T616" s="16" t="s">
        <v>944</v>
      </c>
      <c r="U616" s="15" t="s">
        <v>53</v>
      </c>
      <c r="V616" s="15">
        <v>241</v>
      </c>
      <c r="W616" s="15" t="s">
        <v>185</v>
      </c>
      <c r="X616" s="17">
        <v>229.5</v>
      </c>
      <c r="Y616" s="18"/>
      <c r="Z616" s="18"/>
      <c r="AA616" s="19"/>
      <c r="AB616" s="15">
        <v>1</v>
      </c>
      <c r="AC616" s="15" t="s">
        <v>101</v>
      </c>
      <c r="AD616" s="16" t="s">
        <v>3729</v>
      </c>
      <c r="AE616" s="16"/>
      <c r="AF616" s="16" t="str" cm="1">
        <f t="array" ref="AF616">_xlfn.IFS(ISTEXT(#REF!),#REF!,ISTEXT(#REF!),#REF!, TRUE, AG616)</f>
        <v>FLORIDA POWER &amp; LIGHT</v>
      </c>
      <c r="AG616" s="16" t="s">
        <v>929</v>
      </c>
      <c r="AH616" s="20" t="s">
        <v>459</v>
      </c>
      <c r="AI616" s="15" t="s">
        <v>188</v>
      </c>
      <c r="AJ616" s="18" t="s">
        <v>3720</v>
      </c>
      <c r="AK616" s="16" t="s">
        <v>3721</v>
      </c>
      <c r="AL616" s="15" t="s">
        <v>3722</v>
      </c>
      <c r="AM616" s="20" t="s">
        <v>3723</v>
      </c>
      <c r="AN616" s="18">
        <v>-80.197509999999994</v>
      </c>
      <c r="AO616" s="18">
        <v>26.075050000000001</v>
      </c>
      <c r="AP616" s="21" t="s">
        <v>193</v>
      </c>
    </row>
    <row r="617" spans="1:42" x14ac:dyDescent="0.25">
      <c r="A617" s="15">
        <v>327</v>
      </c>
      <c r="B617" s="15">
        <v>616</v>
      </c>
      <c r="C617" s="23" t="s">
        <v>3715</v>
      </c>
      <c r="D617" s="15">
        <v>125612713</v>
      </c>
      <c r="E617" s="187">
        <v>613</v>
      </c>
      <c r="F617" s="180" t="s">
        <v>3730</v>
      </c>
      <c r="G617" s="16" t="s">
        <v>3731</v>
      </c>
      <c r="H617" s="15" t="s">
        <v>3732</v>
      </c>
      <c r="I617" s="16" t="s">
        <v>3728</v>
      </c>
      <c r="J617" s="16" t="s">
        <v>53</v>
      </c>
      <c r="K617" s="16" t="s">
        <v>81</v>
      </c>
      <c r="L617" s="15" t="s">
        <v>180</v>
      </c>
      <c r="M617" s="16" t="s">
        <v>181</v>
      </c>
      <c r="N617" s="15" t="s">
        <v>182</v>
      </c>
      <c r="O617" s="15" t="s">
        <v>100</v>
      </c>
      <c r="P617" s="15" t="s">
        <v>110</v>
      </c>
      <c r="Q617" s="15" t="s">
        <v>943</v>
      </c>
      <c r="R617" s="15" t="s">
        <v>124</v>
      </c>
      <c r="S617" s="15"/>
      <c r="T617" s="16" t="s">
        <v>944</v>
      </c>
      <c r="U617" s="15" t="s">
        <v>53</v>
      </c>
      <c r="V617" s="15">
        <v>241</v>
      </c>
      <c r="W617" s="15" t="s">
        <v>185</v>
      </c>
      <c r="X617" s="17">
        <v>229.5</v>
      </c>
      <c r="Y617" s="18"/>
      <c r="Z617" s="18"/>
      <c r="AA617" s="19"/>
      <c r="AB617" s="15">
        <v>1</v>
      </c>
      <c r="AC617" s="15" t="s">
        <v>101</v>
      </c>
      <c r="AD617" s="16" t="s">
        <v>3729</v>
      </c>
      <c r="AE617" s="16"/>
      <c r="AF617" s="16" t="str" cm="1">
        <f t="array" ref="AF617">_xlfn.IFS(ISTEXT(#REF!),#REF!,ISTEXT(#REF!),#REF!, TRUE, AG617)</f>
        <v>FLORIDA POWER &amp; LIGHT</v>
      </c>
      <c r="AG617" s="16" t="s">
        <v>929</v>
      </c>
      <c r="AH617" s="20" t="s">
        <v>459</v>
      </c>
      <c r="AI617" s="15" t="s">
        <v>188</v>
      </c>
      <c r="AJ617" s="18" t="s">
        <v>3720</v>
      </c>
      <c r="AK617" s="16" t="s">
        <v>3721</v>
      </c>
      <c r="AL617" s="15" t="s">
        <v>3722</v>
      </c>
      <c r="AM617" s="20" t="s">
        <v>3723</v>
      </c>
      <c r="AN617" s="18">
        <v>-80.197090000000003</v>
      </c>
      <c r="AO617" s="18">
        <v>26.07507</v>
      </c>
      <c r="AP617" s="21" t="s">
        <v>193</v>
      </c>
    </row>
    <row r="618" spans="1:42" x14ac:dyDescent="0.25">
      <c r="A618" s="15">
        <v>327</v>
      </c>
      <c r="B618" s="15">
        <v>617</v>
      </c>
      <c r="C618" s="23" t="s">
        <v>3715</v>
      </c>
      <c r="D618" s="15">
        <v>125612813</v>
      </c>
      <c r="E618" s="187">
        <v>613</v>
      </c>
      <c r="F618" s="180" t="s">
        <v>3733</v>
      </c>
      <c r="G618" s="16" t="s">
        <v>3734</v>
      </c>
      <c r="H618" s="15" t="s">
        <v>3735</v>
      </c>
      <c r="I618" s="16" t="s">
        <v>3728</v>
      </c>
      <c r="J618" s="16" t="s">
        <v>53</v>
      </c>
      <c r="K618" s="16" t="s">
        <v>81</v>
      </c>
      <c r="L618" s="15" t="s">
        <v>180</v>
      </c>
      <c r="M618" s="16" t="s">
        <v>181</v>
      </c>
      <c r="N618" s="15" t="s">
        <v>182</v>
      </c>
      <c r="O618" s="15" t="s">
        <v>100</v>
      </c>
      <c r="P618" s="15" t="s">
        <v>110</v>
      </c>
      <c r="Q618" s="15" t="s">
        <v>943</v>
      </c>
      <c r="R618" s="15" t="s">
        <v>124</v>
      </c>
      <c r="S618" s="15"/>
      <c r="T618" s="16" t="s">
        <v>944</v>
      </c>
      <c r="U618" s="15" t="s">
        <v>53</v>
      </c>
      <c r="V618" s="15">
        <v>241</v>
      </c>
      <c r="W618" s="15" t="s">
        <v>185</v>
      </c>
      <c r="X618" s="17">
        <v>229.5</v>
      </c>
      <c r="Y618" s="18"/>
      <c r="Z618" s="18"/>
      <c r="AA618" s="19"/>
      <c r="AB618" s="15">
        <v>1</v>
      </c>
      <c r="AC618" s="15" t="s">
        <v>101</v>
      </c>
      <c r="AD618" s="16" t="s">
        <v>3729</v>
      </c>
      <c r="AE618" s="16"/>
      <c r="AF618" s="16" t="str" cm="1">
        <f t="array" ref="AF618">_xlfn.IFS(ISTEXT(#REF!),#REF!,ISTEXT(#REF!),#REF!, TRUE, AG618)</f>
        <v>FLORIDA POWER &amp; LIGHT</v>
      </c>
      <c r="AG618" s="16" t="s">
        <v>929</v>
      </c>
      <c r="AH618" s="20" t="s">
        <v>459</v>
      </c>
      <c r="AI618" s="15" t="s">
        <v>188</v>
      </c>
      <c r="AJ618" s="18" t="s">
        <v>3720</v>
      </c>
      <c r="AK618" s="16" t="s">
        <v>3721</v>
      </c>
      <c r="AL618" s="15" t="s">
        <v>3722</v>
      </c>
      <c r="AM618" s="20" t="s">
        <v>3723</v>
      </c>
      <c r="AN618" s="18">
        <v>-80.196659999999994</v>
      </c>
      <c r="AO618" s="18">
        <v>26.07507</v>
      </c>
      <c r="AP618" s="21" t="s">
        <v>193</v>
      </c>
    </row>
    <row r="619" spans="1:42" x14ac:dyDescent="0.25">
      <c r="A619" s="15">
        <v>327</v>
      </c>
      <c r="B619" s="15">
        <v>618</v>
      </c>
      <c r="C619" s="23" t="s">
        <v>3715</v>
      </c>
      <c r="D619" s="15">
        <v>125612913</v>
      </c>
      <c r="E619" s="187">
        <v>613</v>
      </c>
      <c r="F619" s="180" t="s">
        <v>3736</v>
      </c>
      <c r="G619" s="16" t="s">
        <v>3737</v>
      </c>
      <c r="H619" s="15" t="s">
        <v>3738</v>
      </c>
      <c r="I619" s="16" t="s">
        <v>3728</v>
      </c>
      <c r="J619" s="16" t="s">
        <v>53</v>
      </c>
      <c r="K619" s="16" t="s">
        <v>81</v>
      </c>
      <c r="L619" s="15" t="s">
        <v>180</v>
      </c>
      <c r="M619" s="16" t="s">
        <v>181</v>
      </c>
      <c r="N619" s="15" t="s">
        <v>182</v>
      </c>
      <c r="O619" s="15" t="s">
        <v>100</v>
      </c>
      <c r="P619" s="15" t="s">
        <v>110</v>
      </c>
      <c r="Q619" s="15" t="s">
        <v>943</v>
      </c>
      <c r="R619" s="15" t="s">
        <v>124</v>
      </c>
      <c r="S619" s="15"/>
      <c r="T619" s="16" t="s">
        <v>944</v>
      </c>
      <c r="U619" s="15" t="s">
        <v>53</v>
      </c>
      <c r="V619" s="15">
        <v>241</v>
      </c>
      <c r="W619" s="15" t="s">
        <v>185</v>
      </c>
      <c r="X619" s="17">
        <v>229.5</v>
      </c>
      <c r="Y619" s="18"/>
      <c r="Z619" s="18"/>
      <c r="AA619" s="19"/>
      <c r="AB619" s="15">
        <v>1</v>
      </c>
      <c r="AC619" s="15" t="s">
        <v>101</v>
      </c>
      <c r="AD619" s="16" t="s">
        <v>3729</v>
      </c>
      <c r="AE619" s="16"/>
      <c r="AF619" s="16" t="str" cm="1">
        <f t="array" ref="AF619">_xlfn.IFS(ISTEXT(#REF!),#REF!,ISTEXT(#REF!),#REF!, TRUE, AG619)</f>
        <v>FLORIDA POWER &amp; LIGHT</v>
      </c>
      <c r="AG619" s="16" t="s">
        <v>929</v>
      </c>
      <c r="AH619" s="20" t="s">
        <v>459</v>
      </c>
      <c r="AI619" s="15" t="s">
        <v>188</v>
      </c>
      <c r="AJ619" s="18" t="s">
        <v>3720</v>
      </c>
      <c r="AK619" s="16" t="s">
        <v>3721</v>
      </c>
      <c r="AL619" s="15" t="s">
        <v>3722</v>
      </c>
      <c r="AM619" s="20" t="s">
        <v>3723</v>
      </c>
      <c r="AN619" s="18">
        <v>-80.196250000000006</v>
      </c>
      <c r="AO619" s="18">
        <v>26.07507</v>
      </c>
      <c r="AP619" s="21" t="s">
        <v>193</v>
      </c>
    </row>
    <row r="620" spans="1:42" x14ac:dyDescent="0.25">
      <c r="A620" s="15">
        <v>327</v>
      </c>
      <c r="B620" s="15">
        <v>619</v>
      </c>
      <c r="C620" s="23" t="s">
        <v>3715</v>
      </c>
      <c r="D620" s="15">
        <v>125613013</v>
      </c>
      <c r="E620" s="187">
        <v>613</v>
      </c>
      <c r="F620" s="180" t="s">
        <v>1260</v>
      </c>
      <c r="G620" s="16" t="s">
        <v>3739</v>
      </c>
      <c r="H620" s="15" t="s">
        <v>3740</v>
      </c>
      <c r="I620" s="16" t="s">
        <v>3728</v>
      </c>
      <c r="J620" s="16" t="s">
        <v>53</v>
      </c>
      <c r="K620" s="16" t="s">
        <v>81</v>
      </c>
      <c r="L620" s="15" t="s">
        <v>180</v>
      </c>
      <c r="M620" s="16" t="s">
        <v>181</v>
      </c>
      <c r="N620" s="15" t="s">
        <v>182</v>
      </c>
      <c r="O620" s="15" t="s">
        <v>100</v>
      </c>
      <c r="P620" s="15" t="s">
        <v>110</v>
      </c>
      <c r="Q620" s="15" t="s">
        <v>943</v>
      </c>
      <c r="R620" s="15" t="s">
        <v>124</v>
      </c>
      <c r="S620" s="15"/>
      <c r="T620" s="16" t="s">
        <v>944</v>
      </c>
      <c r="U620" s="15" t="s">
        <v>53</v>
      </c>
      <c r="V620" s="15">
        <v>241</v>
      </c>
      <c r="W620" s="15" t="s">
        <v>185</v>
      </c>
      <c r="X620" s="17">
        <v>229.5</v>
      </c>
      <c r="Y620" s="18"/>
      <c r="Z620" s="18"/>
      <c r="AA620" s="19"/>
      <c r="AB620" s="15">
        <v>1</v>
      </c>
      <c r="AC620" s="15" t="s">
        <v>101</v>
      </c>
      <c r="AD620" s="16" t="s">
        <v>3729</v>
      </c>
      <c r="AE620" s="16"/>
      <c r="AF620" s="16" t="str" cm="1">
        <f t="array" ref="AF620">_xlfn.IFS(ISTEXT(#REF!),#REF!,ISTEXT(#REF!),#REF!, TRUE, AG620)</f>
        <v>FLORIDA POWER &amp; LIGHT</v>
      </c>
      <c r="AG620" s="16" t="s">
        <v>929</v>
      </c>
      <c r="AH620" s="20" t="s">
        <v>459</v>
      </c>
      <c r="AI620" s="15" t="s">
        <v>188</v>
      </c>
      <c r="AJ620" s="18" t="s">
        <v>3720</v>
      </c>
      <c r="AK620" s="16" t="s">
        <v>3721</v>
      </c>
      <c r="AL620" s="15" t="s">
        <v>3722</v>
      </c>
      <c r="AM620" s="20" t="s">
        <v>3723</v>
      </c>
      <c r="AN620" s="18">
        <v>-80.198430000000002</v>
      </c>
      <c r="AO620" s="18">
        <v>26.068989999999999</v>
      </c>
      <c r="AP620" s="21" t="s">
        <v>193</v>
      </c>
    </row>
    <row r="621" spans="1:42" s="109" customFormat="1" x14ac:dyDescent="0.25">
      <c r="A621" s="15">
        <v>327</v>
      </c>
      <c r="B621" s="15">
        <v>620</v>
      </c>
      <c r="C621" s="23" t="s">
        <v>3715</v>
      </c>
      <c r="D621" s="173" t="s">
        <v>3741</v>
      </c>
      <c r="E621" s="187">
        <v>613</v>
      </c>
      <c r="F621" s="190" t="s">
        <v>3742</v>
      </c>
      <c r="G621" s="16" t="s">
        <v>3743</v>
      </c>
      <c r="H621" s="15" t="s">
        <v>3744</v>
      </c>
      <c r="I621" s="16" t="s">
        <v>3745</v>
      </c>
      <c r="J621" s="16" t="s">
        <v>53</v>
      </c>
      <c r="K621" s="16" t="s">
        <v>81</v>
      </c>
      <c r="L621" s="41" t="s">
        <v>180</v>
      </c>
      <c r="M621" s="87" t="s">
        <v>181</v>
      </c>
      <c r="N621" s="41" t="s">
        <v>182</v>
      </c>
      <c r="O621" s="15" t="s">
        <v>100</v>
      </c>
      <c r="P621" s="15" t="s">
        <v>59</v>
      </c>
      <c r="Q621" s="15" t="s">
        <v>59</v>
      </c>
      <c r="R621" s="15" t="s">
        <v>205</v>
      </c>
      <c r="S621" s="15"/>
      <c r="T621" s="16" t="s">
        <v>3746</v>
      </c>
      <c r="U621" s="15" t="s">
        <v>53</v>
      </c>
      <c r="V621" s="15">
        <v>1775.62</v>
      </c>
      <c r="W621" s="15" t="s">
        <v>3747</v>
      </c>
      <c r="X621" s="17">
        <f>430/2</f>
        <v>215</v>
      </c>
      <c r="Y621" s="18">
        <v>1780</v>
      </c>
      <c r="Z621" s="18" t="s">
        <v>131</v>
      </c>
      <c r="AA621" s="19"/>
      <c r="AB621" s="15">
        <v>1</v>
      </c>
      <c r="AC621" s="15" t="s">
        <v>63</v>
      </c>
      <c r="AD621" s="16" t="s">
        <v>3748</v>
      </c>
      <c r="AE621" s="16"/>
      <c r="AF621" s="16" t="str" cm="1">
        <f t="array" ref="AF621">_xlfn.IFS(ISTEXT(#REF!),#REF!,ISTEXT(#REF!),#REF!, TRUE, AG621)</f>
        <v>FLORIDA POWER &amp; LIGHT</v>
      </c>
      <c r="AG621" s="16" t="s">
        <v>929</v>
      </c>
      <c r="AH621" s="20">
        <v>4</v>
      </c>
      <c r="AI621" s="15" t="s">
        <v>188</v>
      </c>
      <c r="AJ621" s="18" t="s">
        <v>3720</v>
      </c>
      <c r="AK621" s="16" t="s">
        <v>3721</v>
      </c>
      <c r="AL621" s="15" t="s">
        <v>3722</v>
      </c>
      <c r="AM621" s="20" t="s">
        <v>3723</v>
      </c>
      <c r="AN621" s="18">
        <v>-80.198486596400002</v>
      </c>
      <c r="AO621" s="18">
        <v>26.068994090099999</v>
      </c>
      <c r="AP621" s="21" t="s">
        <v>193</v>
      </c>
    </row>
    <row r="622" spans="1:42" s="109" customFormat="1" x14ac:dyDescent="0.25">
      <c r="A622" s="15">
        <v>327</v>
      </c>
      <c r="B622" s="15">
        <v>621</v>
      </c>
      <c r="C622" s="23" t="s">
        <v>3715</v>
      </c>
      <c r="D622" s="173" t="s">
        <v>3749</v>
      </c>
      <c r="E622" s="187">
        <v>613</v>
      </c>
      <c r="F622" s="190" t="s">
        <v>3750</v>
      </c>
      <c r="G622" s="16" t="s">
        <v>3751</v>
      </c>
      <c r="H622" s="15" t="s">
        <v>3752</v>
      </c>
      <c r="I622" s="16" t="s">
        <v>3745</v>
      </c>
      <c r="J622" s="16" t="s">
        <v>53</v>
      </c>
      <c r="K622" s="16" t="s">
        <v>81</v>
      </c>
      <c r="L622" s="41" t="s">
        <v>180</v>
      </c>
      <c r="M622" s="87" t="s">
        <v>181</v>
      </c>
      <c r="N622" s="41" t="s">
        <v>182</v>
      </c>
      <c r="O622" s="15" t="s">
        <v>100</v>
      </c>
      <c r="P622" s="15" t="s">
        <v>59</v>
      </c>
      <c r="Q622" s="15" t="s">
        <v>59</v>
      </c>
      <c r="R622" s="15" t="s">
        <v>205</v>
      </c>
      <c r="S622" s="15"/>
      <c r="T622" s="16" t="s">
        <v>3746</v>
      </c>
      <c r="U622" s="15" t="s">
        <v>53</v>
      </c>
      <c r="V622" s="15">
        <v>1775.62</v>
      </c>
      <c r="W622" s="15" t="s">
        <v>3747</v>
      </c>
      <c r="X622" s="17">
        <f>430/2</f>
        <v>215</v>
      </c>
      <c r="Y622" s="18">
        <v>1780</v>
      </c>
      <c r="Z622" s="18" t="s">
        <v>131</v>
      </c>
      <c r="AA622" s="19"/>
      <c r="AB622" s="15">
        <v>1</v>
      </c>
      <c r="AC622" s="15" t="s">
        <v>63</v>
      </c>
      <c r="AD622" s="16" t="s">
        <v>3753</v>
      </c>
      <c r="AE622" s="16"/>
      <c r="AF622" s="16" t="str" cm="1">
        <f t="array" ref="AF622">_xlfn.IFS(ISTEXT(#REF!),#REF!,ISTEXT(#REF!),#REF!, TRUE, AG622)</f>
        <v>FLORIDA POWER &amp; LIGHT</v>
      </c>
      <c r="AG622" s="16" t="s">
        <v>929</v>
      </c>
      <c r="AH622" s="20">
        <v>4</v>
      </c>
      <c r="AI622" s="15" t="s">
        <v>188</v>
      </c>
      <c r="AJ622" s="18" t="s">
        <v>3720</v>
      </c>
      <c r="AK622" s="16" t="s">
        <v>3721</v>
      </c>
      <c r="AL622" s="15" t="s">
        <v>3722</v>
      </c>
      <c r="AM622" s="20" t="s">
        <v>3723</v>
      </c>
      <c r="AN622" s="18">
        <v>-80.198477652999998</v>
      </c>
      <c r="AO622" s="18">
        <v>26.068725489999999</v>
      </c>
      <c r="AP622" s="21" t="s">
        <v>193</v>
      </c>
    </row>
    <row r="623" spans="1:42" x14ac:dyDescent="0.25">
      <c r="A623" s="15">
        <v>327</v>
      </c>
      <c r="B623" s="15">
        <v>622</v>
      </c>
      <c r="C623" s="23" t="s">
        <v>3715</v>
      </c>
      <c r="D623" s="173" t="s">
        <v>3754</v>
      </c>
      <c r="E623" s="187">
        <v>613</v>
      </c>
      <c r="F623" s="190" t="s">
        <v>3755</v>
      </c>
      <c r="G623" s="16" t="s">
        <v>3756</v>
      </c>
      <c r="H623" s="15" t="s">
        <v>3757</v>
      </c>
      <c r="I623" s="16" t="s">
        <v>3745</v>
      </c>
      <c r="J623" s="16" t="s">
        <v>53</v>
      </c>
      <c r="K623" s="16" t="s">
        <v>81</v>
      </c>
      <c r="L623" s="41" t="s">
        <v>180</v>
      </c>
      <c r="M623" s="87" t="s">
        <v>181</v>
      </c>
      <c r="N623" s="41" t="s">
        <v>182</v>
      </c>
      <c r="O623" s="15" t="s">
        <v>100</v>
      </c>
      <c r="P623" s="15" t="s">
        <v>59</v>
      </c>
      <c r="Q623" s="15" t="s">
        <v>59</v>
      </c>
      <c r="R623" s="15" t="s">
        <v>205</v>
      </c>
      <c r="S623" s="15"/>
      <c r="T623" s="16" t="s">
        <v>3746</v>
      </c>
      <c r="U623" s="15" t="s">
        <v>53</v>
      </c>
      <c r="V623" s="15">
        <v>1775.62</v>
      </c>
      <c r="W623" s="15" t="s">
        <v>3747</v>
      </c>
      <c r="X623" s="17">
        <f>430/2</f>
        <v>215</v>
      </c>
      <c r="Y623" s="18">
        <v>1780</v>
      </c>
      <c r="Z623" s="18" t="s">
        <v>131</v>
      </c>
      <c r="AA623" s="19"/>
      <c r="AB623" s="15">
        <v>1</v>
      </c>
      <c r="AC623" s="15" t="s">
        <v>63</v>
      </c>
      <c r="AD623" s="16" t="s">
        <v>3758</v>
      </c>
      <c r="AE623" s="16"/>
      <c r="AF623" s="16" t="str" cm="1">
        <f t="array" ref="AF623">_xlfn.IFS(ISTEXT(#REF!),#REF!,ISTEXT(#REF!),#REF!, TRUE, AG623)</f>
        <v>FLORIDA POWER &amp; LIGHT</v>
      </c>
      <c r="AG623" s="16" t="s">
        <v>929</v>
      </c>
      <c r="AH623" s="20">
        <v>4</v>
      </c>
      <c r="AI623" s="15" t="s">
        <v>188</v>
      </c>
      <c r="AJ623" s="18" t="s">
        <v>3720</v>
      </c>
      <c r="AK623" s="16" t="s">
        <v>3721</v>
      </c>
      <c r="AL623" s="15" t="s">
        <v>3722</v>
      </c>
      <c r="AM623" s="20" t="s">
        <v>3723</v>
      </c>
      <c r="AN623" s="18">
        <v>-80.198466924100003</v>
      </c>
      <c r="AO623" s="18">
        <v>26.068182060800002</v>
      </c>
      <c r="AP623" s="21" t="s">
        <v>193</v>
      </c>
    </row>
    <row r="624" spans="1:42" x14ac:dyDescent="0.25">
      <c r="A624" s="15">
        <v>327</v>
      </c>
      <c r="B624" s="15">
        <v>623</v>
      </c>
      <c r="C624" s="23" t="s">
        <v>3715</v>
      </c>
      <c r="D624" s="173" t="s">
        <v>3759</v>
      </c>
      <c r="E624" s="187">
        <v>613</v>
      </c>
      <c r="F624" s="190" t="s">
        <v>3760</v>
      </c>
      <c r="G624" s="16" t="s">
        <v>3761</v>
      </c>
      <c r="H624" s="15" t="s">
        <v>3762</v>
      </c>
      <c r="I624" s="16" t="s">
        <v>3745</v>
      </c>
      <c r="J624" s="16" t="s">
        <v>53</v>
      </c>
      <c r="K624" s="16" t="s">
        <v>81</v>
      </c>
      <c r="L624" s="41" t="s">
        <v>180</v>
      </c>
      <c r="M624" s="87" t="s">
        <v>181</v>
      </c>
      <c r="N624" s="41" t="s">
        <v>182</v>
      </c>
      <c r="O624" s="15" t="s">
        <v>100</v>
      </c>
      <c r="P624" s="15" t="s">
        <v>59</v>
      </c>
      <c r="Q624" s="15" t="s">
        <v>59</v>
      </c>
      <c r="R624" s="15" t="s">
        <v>205</v>
      </c>
      <c r="S624" s="15"/>
      <c r="T624" s="16" t="s">
        <v>3746</v>
      </c>
      <c r="U624" s="15" t="s">
        <v>53</v>
      </c>
      <c r="V624" s="15">
        <v>1775.62</v>
      </c>
      <c r="W624" s="15" t="s">
        <v>3747</v>
      </c>
      <c r="X624" s="17">
        <f>430/2</f>
        <v>215</v>
      </c>
      <c r="Y624" s="18">
        <v>1780</v>
      </c>
      <c r="Z624" s="18" t="s">
        <v>131</v>
      </c>
      <c r="AA624" s="19"/>
      <c r="AB624" s="15">
        <v>1</v>
      </c>
      <c r="AC624" s="15" t="s">
        <v>63</v>
      </c>
      <c r="AD624" s="16" t="s">
        <v>3763</v>
      </c>
      <c r="AE624" s="16"/>
      <c r="AF624" s="16" t="str" cm="1">
        <f t="array" ref="AF624">_xlfn.IFS(ISTEXT(#REF!),#REF!,ISTEXT(#REF!),#REF!, TRUE, AG624)</f>
        <v>FLORIDA POWER &amp; LIGHT</v>
      </c>
      <c r="AG624" s="16" t="s">
        <v>929</v>
      </c>
      <c r="AH624" s="20">
        <v>4</v>
      </c>
      <c r="AI624" s="15" t="s">
        <v>188</v>
      </c>
      <c r="AJ624" s="18" t="s">
        <v>3720</v>
      </c>
      <c r="AK624" s="16" t="s">
        <v>3721</v>
      </c>
      <c r="AL624" s="15" t="s">
        <v>3722</v>
      </c>
      <c r="AM624" s="20" t="s">
        <v>3723</v>
      </c>
      <c r="AN624" s="18">
        <v>-80.198466924100003</v>
      </c>
      <c r="AO624" s="18">
        <v>26.068404965100001</v>
      </c>
      <c r="AP624" s="21" t="s">
        <v>193</v>
      </c>
    </row>
    <row r="625" spans="1:42" x14ac:dyDescent="0.25">
      <c r="A625" s="129">
        <v>327</v>
      </c>
      <c r="B625" s="15">
        <v>624</v>
      </c>
      <c r="C625" s="286" t="s">
        <v>3764</v>
      </c>
      <c r="D625" s="153" t="s">
        <v>3018</v>
      </c>
      <c r="E625" s="187">
        <v>65978</v>
      </c>
      <c r="F625" s="188" t="s">
        <v>3765</v>
      </c>
      <c r="G625" s="128" t="s">
        <v>3766</v>
      </c>
      <c r="H625" s="153" t="s">
        <v>3767</v>
      </c>
      <c r="I625" s="128" t="s">
        <v>3766</v>
      </c>
      <c r="J625" s="128" t="s">
        <v>53</v>
      </c>
      <c r="K625" s="16" t="s">
        <v>81</v>
      </c>
      <c r="L625" s="128"/>
      <c r="M625" s="128"/>
      <c r="N625" s="123" t="s">
        <v>182</v>
      </c>
      <c r="O625" s="129" t="s">
        <v>100</v>
      </c>
      <c r="P625" s="129" t="s">
        <v>110</v>
      </c>
      <c r="Q625" s="129" t="s">
        <v>3768</v>
      </c>
      <c r="R625" s="123" t="s">
        <v>205</v>
      </c>
      <c r="S625" s="129"/>
      <c r="T625" s="128" t="s">
        <v>603</v>
      </c>
      <c r="U625" s="129" t="s">
        <v>53</v>
      </c>
      <c r="V625" s="129">
        <v>4015</v>
      </c>
      <c r="W625" s="129" t="s">
        <v>84</v>
      </c>
      <c r="X625" s="215">
        <v>430</v>
      </c>
      <c r="Y625" s="129"/>
      <c r="Z625" s="129"/>
      <c r="AA625" s="129">
        <v>2022</v>
      </c>
      <c r="AB625" s="129">
        <v>1</v>
      </c>
      <c r="AC625" s="129" t="s">
        <v>101</v>
      </c>
      <c r="AD625" s="128" t="s">
        <v>3769</v>
      </c>
      <c r="AE625" s="128"/>
      <c r="AF625" s="128" t="s">
        <v>935</v>
      </c>
      <c r="AG625" s="128" t="s">
        <v>3770</v>
      </c>
      <c r="AH625" s="124" t="s">
        <v>459</v>
      </c>
      <c r="AI625" s="129" t="s">
        <v>188</v>
      </c>
      <c r="AJ625" s="18" t="s">
        <v>3720</v>
      </c>
      <c r="AK625" s="128" t="s">
        <v>3771</v>
      </c>
      <c r="AL625" s="129" t="s">
        <v>3772</v>
      </c>
      <c r="AM625" s="129"/>
      <c r="AN625" s="129">
        <v>-80.198083710322294</v>
      </c>
      <c r="AO625" s="129">
        <v>26.068737977287601</v>
      </c>
      <c r="AP625" s="21" t="s">
        <v>193</v>
      </c>
    </row>
    <row r="626" spans="1:42" x14ac:dyDescent="0.25">
      <c r="A626" s="129">
        <v>327</v>
      </c>
      <c r="B626" s="15">
        <v>625</v>
      </c>
      <c r="C626" s="286" t="s">
        <v>3764</v>
      </c>
      <c r="D626" s="153" t="s">
        <v>3022</v>
      </c>
      <c r="E626" s="187">
        <v>65978</v>
      </c>
      <c r="F626" s="188" t="s">
        <v>3773</v>
      </c>
      <c r="G626" s="128" t="s">
        <v>3766</v>
      </c>
      <c r="H626" s="153" t="s">
        <v>3774</v>
      </c>
      <c r="I626" s="128" t="s">
        <v>3766</v>
      </c>
      <c r="J626" s="128" t="s">
        <v>53</v>
      </c>
      <c r="K626" s="16" t="s">
        <v>81</v>
      </c>
      <c r="L626" s="128"/>
      <c r="M626" s="128"/>
      <c r="N626" s="123" t="s">
        <v>182</v>
      </c>
      <c r="O626" s="129" t="s">
        <v>100</v>
      </c>
      <c r="P626" s="129" t="s">
        <v>110</v>
      </c>
      <c r="Q626" s="129" t="s">
        <v>3768</v>
      </c>
      <c r="R626" s="123" t="s">
        <v>205</v>
      </c>
      <c r="S626" s="129"/>
      <c r="T626" s="128" t="s">
        <v>603</v>
      </c>
      <c r="U626" s="129" t="s">
        <v>53</v>
      </c>
      <c r="V626" s="129">
        <v>4015</v>
      </c>
      <c r="W626" s="129" t="s">
        <v>84</v>
      </c>
      <c r="X626" s="215">
        <v>430</v>
      </c>
      <c r="Y626" s="129"/>
      <c r="Z626" s="129"/>
      <c r="AA626" s="129">
        <v>2022</v>
      </c>
      <c r="AB626" s="129">
        <v>1</v>
      </c>
      <c r="AC626" s="129" t="s">
        <v>101</v>
      </c>
      <c r="AD626" s="128" t="s">
        <v>3769</v>
      </c>
      <c r="AE626" s="128"/>
      <c r="AF626" s="128" t="s">
        <v>935</v>
      </c>
      <c r="AG626" s="128" t="s">
        <v>3770</v>
      </c>
      <c r="AH626" s="124" t="s">
        <v>459</v>
      </c>
      <c r="AI626" s="129" t="s">
        <v>188</v>
      </c>
      <c r="AJ626" s="18" t="s">
        <v>3720</v>
      </c>
      <c r="AK626" s="128" t="s">
        <v>3771</v>
      </c>
      <c r="AL626" s="129" t="s">
        <v>3772</v>
      </c>
      <c r="AM626" s="129"/>
      <c r="AN626" s="129">
        <v>-80.197611641572095</v>
      </c>
      <c r="AO626" s="129">
        <v>26.068740386628701</v>
      </c>
      <c r="AP626" s="21" t="s">
        <v>193</v>
      </c>
    </row>
    <row r="627" spans="1:42" x14ac:dyDescent="0.25">
      <c r="A627" s="15">
        <v>328</v>
      </c>
      <c r="B627" s="15">
        <v>626</v>
      </c>
      <c r="C627" s="23" t="s">
        <v>3775</v>
      </c>
      <c r="D627" s="15" t="s">
        <v>3776</v>
      </c>
      <c r="E627" s="187">
        <v>56248</v>
      </c>
      <c r="F627" s="180"/>
      <c r="G627" s="16" t="s">
        <v>3777</v>
      </c>
      <c r="H627" s="15" t="s">
        <v>3778</v>
      </c>
      <c r="I627" s="16" t="s">
        <v>3779</v>
      </c>
      <c r="J627" s="16" t="s">
        <v>53</v>
      </c>
      <c r="K627" s="36" t="s">
        <v>227</v>
      </c>
      <c r="L627" s="15">
        <v>20200203</v>
      </c>
      <c r="M627" s="16" t="s">
        <v>369</v>
      </c>
      <c r="N627" s="15" t="s">
        <v>109</v>
      </c>
      <c r="O627" s="15" t="s">
        <v>53</v>
      </c>
      <c r="P627" s="15" t="s">
        <v>59</v>
      </c>
      <c r="Q627" s="15" t="s">
        <v>59</v>
      </c>
      <c r="R627" s="15" t="s">
        <v>59</v>
      </c>
      <c r="S627" s="15"/>
      <c r="T627" s="16" t="s">
        <v>59</v>
      </c>
      <c r="U627" s="15"/>
      <c r="V627" s="15">
        <v>40</v>
      </c>
      <c r="W627" s="15" t="s">
        <v>185</v>
      </c>
      <c r="X627" s="17">
        <f>V627</f>
        <v>40</v>
      </c>
      <c r="Y627" s="18">
        <v>40</v>
      </c>
      <c r="Z627" s="18" t="s">
        <v>185</v>
      </c>
      <c r="AA627" s="19"/>
      <c r="AB627" s="15">
        <v>1</v>
      </c>
      <c r="AC627" s="15" t="s">
        <v>63</v>
      </c>
      <c r="AD627" s="16" t="s">
        <v>153</v>
      </c>
      <c r="AE627" s="16"/>
      <c r="AF627" s="16" t="str" cm="1">
        <f t="array" ref="AF627">_xlfn.IFS(ISTEXT(#REF!),#REF!,ISTEXT(#REF!),#REF!, TRUE, AG627)</f>
        <v>Shell Chemical LP - Geismar Plant</v>
      </c>
      <c r="AG627" s="16" t="s">
        <v>3780</v>
      </c>
      <c r="AH627" s="20">
        <v>6</v>
      </c>
      <c r="AI627" s="15" t="s">
        <v>524</v>
      </c>
      <c r="AJ627" s="18" t="s">
        <v>3781</v>
      </c>
      <c r="AK627" s="16" t="s">
        <v>3782</v>
      </c>
      <c r="AL627" s="15" t="s">
        <v>3783</v>
      </c>
      <c r="AM627" s="20" t="s">
        <v>3784</v>
      </c>
      <c r="AN627" s="18">
        <v>-90.984205869999997</v>
      </c>
      <c r="AO627" s="18">
        <v>30.1878054349</v>
      </c>
      <c r="AP627" s="21" t="s">
        <v>119</v>
      </c>
    </row>
    <row r="628" spans="1:42" x14ac:dyDescent="0.25">
      <c r="A628" s="15">
        <v>328</v>
      </c>
      <c r="B628" s="15">
        <v>627</v>
      </c>
      <c r="C628" s="23" t="s">
        <v>3775</v>
      </c>
      <c r="D628" s="15" t="s">
        <v>3785</v>
      </c>
      <c r="E628" s="187">
        <v>56248</v>
      </c>
      <c r="F628" s="180"/>
      <c r="G628" s="16" t="s">
        <v>3786</v>
      </c>
      <c r="H628" s="15" t="s">
        <v>3787</v>
      </c>
      <c r="I628" s="16" t="s">
        <v>3788</v>
      </c>
      <c r="J628" s="16" t="s">
        <v>53</v>
      </c>
      <c r="K628" s="36" t="s">
        <v>227</v>
      </c>
      <c r="L628" s="15">
        <v>20200203</v>
      </c>
      <c r="M628" s="16" t="s">
        <v>369</v>
      </c>
      <c r="N628" s="15" t="s">
        <v>109</v>
      </c>
      <c r="O628" s="15" t="s">
        <v>53</v>
      </c>
      <c r="P628" s="15" t="s">
        <v>59</v>
      </c>
      <c r="Q628" s="15" t="s">
        <v>59</v>
      </c>
      <c r="R628" s="15" t="s">
        <v>59</v>
      </c>
      <c r="S628" s="15"/>
      <c r="T628" s="16" t="s">
        <v>59</v>
      </c>
      <c r="U628" s="15"/>
      <c r="V628" s="15">
        <v>40</v>
      </c>
      <c r="W628" s="15" t="s">
        <v>185</v>
      </c>
      <c r="X628" s="17">
        <f>V628</f>
        <v>40</v>
      </c>
      <c r="Y628" s="18">
        <v>40</v>
      </c>
      <c r="Z628" s="18" t="s">
        <v>185</v>
      </c>
      <c r="AA628" s="19"/>
      <c r="AB628" s="15">
        <v>1</v>
      </c>
      <c r="AC628" s="15" t="s">
        <v>63</v>
      </c>
      <c r="AD628" s="16" t="s">
        <v>153</v>
      </c>
      <c r="AE628" s="16"/>
      <c r="AF628" s="16" t="str" cm="1">
        <f t="array" ref="AF628">_xlfn.IFS(ISTEXT(#REF!),#REF!,ISTEXT(#REF!),#REF!, TRUE, AG628)</f>
        <v>Shell Chemical LP - Geismar Plant</v>
      </c>
      <c r="AG628" s="16" t="s">
        <v>3780</v>
      </c>
      <c r="AH628" s="20">
        <v>6</v>
      </c>
      <c r="AI628" s="15" t="s">
        <v>524</v>
      </c>
      <c r="AJ628" s="18" t="s">
        <v>3781</v>
      </c>
      <c r="AK628" s="16" t="s">
        <v>3782</v>
      </c>
      <c r="AL628" s="15" t="s">
        <v>3783</v>
      </c>
      <c r="AM628" s="20" t="s">
        <v>3784</v>
      </c>
      <c r="AN628" s="18">
        <v>-90.983905869500006</v>
      </c>
      <c r="AO628" s="18">
        <v>30.1875054345</v>
      </c>
      <c r="AP628" s="21" t="s">
        <v>119</v>
      </c>
    </row>
    <row r="629" spans="1:42" x14ac:dyDescent="0.25">
      <c r="A629" s="15">
        <v>329</v>
      </c>
      <c r="B629" s="15">
        <v>628</v>
      </c>
      <c r="C629" s="23" t="s">
        <v>3789</v>
      </c>
      <c r="D629" s="15" t="s">
        <v>3790</v>
      </c>
      <c r="E629" s="187">
        <v>50152</v>
      </c>
      <c r="F629" s="180"/>
      <c r="G629" s="16" t="s">
        <v>3791</v>
      </c>
      <c r="H629" s="15" t="s">
        <v>3792</v>
      </c>
      <c r="I629" s="16" t="s">
        <v>3793</v>
      </c>
      <c r="J629" s="16" t="s">
        <v>53</v>
      </c>
      <c r="K629" s="36" t="s">
        <v>227</v>
      </c>
      <c r="L629" s="15">
        <v>20200201</v>
      </c>
      <c r="M629" s="16" t="s">
        <v>108</v>
      </c>
      <c r="N629" s="15" t="s">
        <v>109</v>
      </c>
      <c r="O629" s="15" t="s">
        <v>53</v>
      </c>
      <c r="P629" s="15" t="s">
        <v>59</v>
      </c>
      <c r="Q629" s="15" t="s">
        <v>59</v>
      </c>
      <c r="R629" s="15" t="s">
        <v>205</v>
      </c>
      <c r="S629" s="15"/>
      <c r="T629" s="16" t="s">
        <v>59</v>
      </c>
      <c r="U629" s="15"/>
      <c r="V629" s="15">
        <v>2023</v>
      </c>
      <c r="W629" s="15" t="s">
        <v>84</v>
      </c>
      <c r="X629" s="17">
        <f>V629*Sheet1!$B$4*Sheet1!$B$3</f>
        <v>207.50821350000001</v>
      </c>
      <c r="Y629" s="18">
        <v>2020</v>
      </c>
      <c r="Z629" s="18" t="s">
        <v>131</v>
      </c>
      <c r="AA629" s="19"/>
      <c r="AB629" s="15">
        <v>1</v>
      </c>
      <c r="AC629" s="15" t="s">
        <v>112</v>
      </c>
      <c r="AD629" s="16" t="s">
        <v>59</v>
      </c>
      <c r="AE629" s="16"/>
      <c r="AF629" s="16" t="str" cm="1">
        <f t="array" ref="AF629">_xlfn.IFS(ISTEXT(#REF!),#REF!,ISTEXT(#REF!),#REF!, TRUE, AG629)</f>
        <v>Union Carbide Corp - St Charles Operations</v>
      </c>
      <c r="AG629" s="16" t="s">
        <v>3794</v>
      </c>
      <c r="AH629" s="20">
        <v>6</v>
      </c>
      <c r="AI629" s="15" t="s">
        <v>524</v>
      </c>
      <c r="AJ629" s="18" t="s">
        <v>3795</v>
      </c>
      <c r="AK629" s="16" t="s">
        <v>3796</v>
      </c>
      <c r="AL629" s="15" t="s">
        <v>3797</v>
      </c>
      <c r="AM629" s="20" t="s">
        <v>3798</v>
      </c>
      <c r="AN629" s="18">
        <v>-90.446405715699996</v>
      </c>
      <c r="AO629" s="18">
        <v>29.983905408199998</v>
      </c>
      <c r="AP629" s="21" t="s">
        <v>119</v>
      </c>
    </row>
    <row r="630" spans="1:42" x14ac:dyDescent="0.25">
      <c r="A630" s="15">
        <v>329</v>
      </c>
      <c r="B630" s="15">
        <v>629</v>
      </c>
      <c r="C630" s="23" t="s">
        <v>3789</v>
      </c>
      <c r="D630" s="15" t="s">
        <v>3799</v>
      </c>
      <c r="E630" s="187">
        <v>50152</v>
      </c>
      <c r="F630" s="180"/>
      <c r="G630" s="16" t="s">
        <v>3800</v>
      </c>
      <c r="H630" s="15" t="s">
        <v>3801</v>
      </c>
      <c r="I630" s="16" t="s">
        <v>3793</v>
      </c>
      <c r="J630" s="16" t="s">
        <v>53</v>
      </c>
      <c r="K630" s="36" t="s">
        <v>227</v>
      </c>
      <c r="L630" s="15">
        <v>20200201</v>
      </c>
      <c r="M630" s="16" t="s">
        <v>108</v>
      </c>
      <c r="N630" s="15" t="s">
        <v>109</v>
      </c>
      <c r="O630" s="15" t="s">
        <v>53</v>
      </c>
      <c r="P630" s="15" t="s">
        <v>59</v>
      </c>
      <c r="Q630" s="15" t="s">
        <v>59</v>
      </c>
      <c r="R630" s="15" t="s">
        <v>205</v>
      </c>
      <c r="S630" s="15"/>
      <c r="T630" s="16" t="s">
        <v>59</v>
      </c>
      <c r="U630" s="15"/>
      <c r="V630" s="15">
        <v>2023</v>
      </c>
      <c r="W630" s="15" t="s">
        <v>84</v>
      </c>
      <c r="X630" s="17">
        <f>V630*Sheet1!$B$4*Sheet1!$B$3</f>
        <v>207.50821350000001</v>
      </c>
      <c r="Y630" s="18">
        <v>2020</v>
      </c>
      <c r="Z630" s="18" t="s">
        <v>131</v>
      </c>
      <c r="AA630" s="19"/>
      <c r="AB630" s="15">
        <v>1</v>
      </c>
      <c r="AC630" s="15" t="s">
        <v>112</v>
      </c>
      <c r="AD630" s="16" t="s">
        <v>59</v>
      </c>
      <c r="AE630" s="16"/>
      <c r="AF630" s="16" t="str" cm="1">
        <f t="array" ref="AF630">_xlfn.IFS(ISTEXT(#REF!),#REF!,ISTEXT(#REF!),#REF!, TRUE, AG630)</f>
        <v>Union Carbide Corp - St Charles Operations</v>
      </c>
      <c r="AG630" s="16" t="s">
        <v>3794</v>
      </c>
      <c r="AH630" s="20">
        <v>6</v>
      </c>
      <c r="AI630" s="15" t="s">
        <v>524</v>
      </c>
      <c r="AJ630" s="18" t="s">
        <v>3795</v>
      </c>
      <c r="AK630" s="16" t="s">
        <v>3796</v>
      </c>
      <c r="AL630" s="15" t="s">
        <v>3797</v>
      </c>
      <c r="AM630" s="20" t="s">
        <v>3798</v>
      </c>
      <c r="AN630" s="18">
        <v>-90.4460057151</v>
      </c>
      <c r="AO630" s="18">
        <v>29.9838054081</v>
      </c>
      <c r="AP630" s="21" t="s">
        <v>119</v>
      </c>
    </row>
    <row r="631" spans="1:42" x14ac:dyDescent="0.25">
      <c r="A631" s="42">
        <v>330</v>
      </c>
      <c r="B631" s="15">
        <v>630</v>
      </c>
      <c r="C631" s="287" t="s">
        <v>3802</v>
      </c>
      <c r="D631" s="42" t="s">
        <v>3803</v>
      </c>
      <c r="E631" s="187">
        <v>55419</v>
      </c>
      <c r="F631" s="190" t="s">
        <v>3804</v>
      </c>
      <c r="G631" s="43" t="s">
        <v>3805</v>
      </c>
      <c r="H631" s="15" t="s">
        <v>3806</v>
      </c>
      <c r="I631" s="16" t="s">
        <v>3805</v>
      </c>
      <c r="J631" s="16" t="s">
        <v>53</v>
      </c>
      <c r="K631" s="36" t="s">
        <v>227</v>
      </c>
      <c r="L631" s="15">
        <v>20200201</v>
      </c>
      <c r="M631" s="16" t="s">
        <v>108</v>
      </c>
      <c r="N631" s="15" t="s">
        <v>109</v>
      </c>
      <c r="O631" s="15" t="s">
        <v>53</v>
      </c>
      <c r="P631" s="42" t="s">
        <v>110</v>
      </c>
      <c r="Q631" s="42" t="s">
        <v>3807</v>
      </c>
      <c r="R631" s="42" t="s">
        <v>205</v>
      </c>
      <c r="S631" s="44" t="s">
        <v>100</v>
      </c>
      <c r="T631" s="43" t="s">
        <v>603</v>
      </c>
      <c r="U631" s="15" t="s">
        <v>53</v>
      </c>
      <c r="V631" s="42">
        <v>170</v>
      </c>
      <c r="W631" s="42" t="s">
        <v>185</v>
      </c>
      <c r="X631" s="17">
        <f>V631</f>
        <v>170</v>
      </c>
      <c r="Y631" s="45">
        <v>1930</v>
      </c>
      <c r="Z631" s="45" t="s">
        <v>131</v>
      </c>
      <c r="AA631" s="252"/>
      <c r="AB631" s="19">
        <v>1</v>
      </c>
      <c r="AC631" s="15" t="s">
        <v>101</v>
      </c>
      <c r="AD631" s="43" t="s">
        <v>59</v>
      </c>
      <c r="AE631" s="43"/>
      <c r="AF631" s="16" t="str" cm="1">
        <f t="array" ref="AF631">_xlfn.IFS(ISTEXT(#REF!),#REF!,ISTEXT(#REF!),#REF!, TRUE, AG631)</f>
        <v>The Dow Chemical Co - Louisiana Operations</v>
      </c>
      <c r="AG631" s="43" t="s">
        <v>3808</v>
      </c>
      <c r="AH631" s="46">
        <v>6</v>
      </c>
      <c r="AI631" s="42" t="s">
        <v>524</v>
      </c>
      <c r="AJ631" s="45" t="s">
        <v>3809</v>
      </c>
      <c r="AK631" s="43" t="s">
        <v>3810</v>
      </c>
      <c r="AL631" s="42" t="s">
        <v>3811</v>
      </c>
      <c r="AM631" s="46" t="s">
        <v>3812</v>
      </c>
      <c r="AN631" s="45">
        <v>-91.234405942899997</v>
      </c>
      <c r="AO631" s="45">
        <v>30.321105454400001</v>
      </c>
      <c r="AP631" s="21" t="s">
        <v>139</v>
      </c>
    </row>
    <row r="632" spans="1:42" x14ac:dyDescent="0.25">
      <c r="A632" s="42">
        <v>330</v>
      </c>
      <c r="B632" s="15">
        <v>631</v>
      </c>
      <c r="C632" s="287" t="s">
        <v>3802</v>
      </c>
      <c r="D632" s="42" t="s">
        <v>3813</v>
      </c>
      <c r="E632" s="187">
        <v>55419</v>
      </c>
      <c r="F632" s="190" t="s">
        <v>3814</v>
      </c>
      <c r="G632" s="43" t="s">
        <v>3815</v>
      </c>
      <c r="H632" s="15" t="s">
        <v>3816</v>
      </c>
      <c r="I632" s="16" t="s">
        <v>3815</v>
      </c>
      <c r="J632" s="16" t="s">
        <v>53</v>
      </c>
      <c r="K632" s="36" t="s">
        <v>227</v>
      </c>
      <c r="L632" s="15">
        <v>20200201</v>
      </c>
      <c r="M632" s="16" t="s">
        <v>108</v>
      </c>
      <c r="N632" s="15" t="s">
        <v>109</v>
      </c>
      <c r="O632" s="15" t="s">
        <v>53</v>
      </c>
      <c r="P632" s="42" t="s">
        <v>110</v>
      </c>
      <c r="Q632" s="42" t="s">
        <v>3807</v>
      </c>
      <c r="R632" s="42" t="s">
        <v>205</v>
      </c>
      <c r="S632" s="44" t="s">
        <v>100</v>
      </c>
      <c r="T632" s="43" t="s">
        <v>603</v>
      </c>
      <c r="U632" s="15" t="s">
        <v>53</v>
      </c>
      <c r="V632" s="42">
        <v>170</v>
      </c>
      <c r="W632" s="42" t="s">
        <v>185</v>
      </c>
      <c r="X632" s="17">
        <f>V632</f>
        <v>170</v>
      </c>
      <c r="Y632" s="45">
        <v>1930</v>
      </c>
      <c r="Z632" s="45" t="s">
        <v>131</v>
      </c>
      <c r="AA632" s="252"/>
      <c r="AB632" s="19">
        <v>1</v>
      </c>
      <c r="AC632" s="15" t="s">
        <v>101</v>
      </c>
      <c r="AD632" s="43" t="s">
        <v>59</v>
      </c>
      <c r="AE632" s="43"/>
      <c r="AF632" s="16" t="str" cm="1">
        <f t="array" ref="AF632">_xlfn.IFS(ISTEXT(#REF!),#REF!,ISTEXT(#REF!),#REF!, TRUE, AG632)</f>
        <v>The Dow Chemical Co - Louisiana Operations</v>
      </c>
      <c r="AG632" s="43" t="s">
        <v>3808</v>
      </c>
      <c r="AH632" s="46">
        <v>6</v>
      </c>
      <c r="AI632" s="42" t="s">
        <v>524</v>
      </c>
      <c r="AJ632" s="45" t="s">
        <v>3809</v>
      </c>
      <c r="AK632" s="43" t="s">
        <v>3810</v>
      </c>
      <c r="AL632" s="42" t="s">
        <v>3811</v>
      </c>
      <c r="AM632" s="46" t="s">
        <v>3812</v>
      </c>
      <c r="AN632" s="18">
        <v>-91.233805942999993</v>
      </c>
      <c r="AO632" s="18">
        <v>30.321805454500002</v>
      </c>
      <c r="AP632" s="21" t="s">
        <v>139</v>
      </c>
    </row>
    <row r="633" spans="1:42" x14ac:dyDescent="0.25">
      <c r="A633" s="42">
        <v>330</v>
      </c>
      <c r="B633" s="15">
        <v>632</v>
      </c>
      <c r="C633" s="287" t="s">
        <v>3802</v>
      </c>
      <c r="D633" s="15" t="s">
        <v>3817</v>
      </c>
      <c r="E633" s="187">
        <v>55419</v>
      </c>
      <c r="F633" s="190" t="s">
        <v>3818</v>
      </c>
      <c r="G633" s="43" t="s">
        <v>3819</v>
      </c>
      <c r="H633" s="15" t="s">
        <v>3820</v>
      </c>
      <c r="I633" s="16" t="s">
        <v>3819</v>
      </c>
      <c r="J633" s="16" t="s">
        <v>53</v>
      </c>
      <c r="K633" s="36" t="s">
        <v>227</v>
      </c>
      <c r="L633" s="15">
        <v>20200201</v>
      </c>
      <c r="M633" s="16" t="s">
        <v>108</v>
      </c>
      <c r="N633" s="15" t="s">
        <v>109</v>
      </c>
      <c r="O633" s="15" t="s">
        <v>53</v>
      </c>
      <c r="P633" s="42" t="s">
        <v>110</v>
      </c>
      <c r="Q633" s="42" t="s">
        <v>3807</v>
      </c>
      <c r="R633" s="42" t="s">
        <v>205</v>
      </c>
      <c r="S633" s="44" t="s">
        <v>100</v>
      </c>
      <c r="T633" s="43" t="s">
        <v>603</v>
      </c>
      <c r="U633" s="15" t="s">
        <v>53</v>
      </c>
      <c r="V633" s="42">
        <v>170</v>
      </c>
      <c r="W633" s="42" t="s">
        <v>185</v>
      </c>
      <c r="X633" s="17">
        <f>V633</f>
        <v>170</v>
      </c>
      <c r="Y633" s="45">
        <v>1930</v>
      </c>
      <c r="Z633" s="45" t="s">
        <v>131</v>
      </c>
      <c r="AA633" s="252"/>
      <c r="AB633" s="19">
        <v>1</v>
      </c>
      <c r="AC633" s="15" t="s">
        <v>101</v>
      </c>
      <c r="AD633" s="43" t="s">
        <v>59</v>
      </c>
      <c r="AE633" s="43"/>
      <c r="AF633" s="16" t="str" cm="1">
        <f t="array" ref="AF633">_xlfn.IFS(ISTEXT(#REF!),#REF!,ISTEXT(#REF!),#REF!, TRUE, AG633)</f>
        <v>The Dow Chemical Co - Louisiana Operations</v>
      </c>
      <c r="AG633" s="43" t="s">
        <v>3808</v>
      </c>
      <c r="AH633" s="46">
        <v>6</v>
      </c>
      <c r="AI633" s="42" t="s">
        <v>524</v>
      </c>
      <c r="AJ633" s="45" t="s">
        <v>3809</v>
      </c>
      <c r="AK633" s="43" t="s">
        <v>3810</v>
      </c>
      <c r="AL633" s="42" t="s">
        <v>3811</v>
      </c>
      <c r="AM633" s="46" t="s">
        <v>3812</v>
      </c>
      <c r="AN633" s="18">
        <v>-91.234105942499994</v>
      </c>
      <c r="AO633" s="18">
        <v>30.321405454899999</v>
      </c>
      <c r="AP633" s="21" t="s">
        <v>139</v>
      </c>
    </row>
    <row r="634" spans="1:42" x14ac:dyDescent="0.25">
      <c r="A634" s="42">
        <v>330</v>
      </c>
      <c r="B634" s="15">
        <v>633</v>
      </c>
      <c r="C634" s="287" t="s">
        <v>3802</v>
      </c>
      <c r="D634" s="15" t="s">
        <v>3821</v>
      </c>
      <c r="E634" s="187">
        <v>55419</v>
      </c>
      <c r="F634" s="190" t="s">
        <v>3822</v>
      </c>
      <c r="G634" s="43" t="s">
        <v>3823</v>
      </c>
      <c r="H634" s="15" t="s">
        <v>3824</v>
      </c>
      <c r="I634" s="16" t="s">
        <v>3823</v>
      </c>
      <c r="J634" s="16" t="s">
        <v>53</v>
      </c>
      <c r="K634" s="36" t="s">
        <v>227</v>
      </c>
      <c r="L634" s="15">
        <v>20200201</v>
      </c>
      <c r="M634" s="16" t="s">
        <v>108</v>
      </c>
      <c r="N634" s="15" t="s">
        <v>109</v>
      </c>
      <c r="O634" s="15" t="s">
        <v>53</v>
      </c>
      <c r="P634" s="42" t="s">
        <v>110</v>
      </c>
      <c r="Q634" s="42" t="s">
        <v>3807</v>
      </c>
      <c r="R634" s="42" t="s">
        <v>205</v>
      </c>
      <c r="S634" s="44" t="s">
        <v>100</v>
      </c>
      <c r="T634" s="43" t="s">
        <v>603</v>
      </c>
      <c r="U634" s="15" t="s">
        <v>53</v>
      </c>
      <c r="V634" s="42">
        <v>170</v>
      </c>
      <c r="W634" s="42" t="s">
        <v>185</v>
      </c>
      <c r="X634" s="17">
        <f>V634</f>
        <v>170</v>
      </c>
      <c r="Y634" s="45">
        <v>1930</v>
      </c>
      <c r="Z634" s="45" t="s">
        <v>131</v>
      </c>
      <c r="AA634" s="252"/>
      <c r="AB634" s="19">
        <v>1</v>
      </c>
      <c r="AC634" s="15" t="s">
        <v>101</v>
      </c>
      <c r="AD634" s="43" t="s">
        <v>59</v>
      </c>
      <c r="AE634" s="43"/>
      <c r="AF634" s="16" t="str" cm="1">
        <f t="array" ref="AF634">_xlfn.IFS(ISTEXT(#REF!),#REF!,ISTEXT(#REF!),#REF!, TRUE, AG634)</f>
        <v>The Dow Chemical Co - Louisiana Operations</v>
      </c>
      <c r="AG634" s="43" t="s">
        <v>3808</v>
      </c>
      <c r="AH634" s="46">
        <v>6</v>
      </c>
      <c r="AI634" s="42" t="s">
        <v>524</v>
      </c>
      <c r="AJ634" s="45" t="s">
        <v>3809</v>
      </c>
      <c r="AK634" s="43" t="s">
        <v>3810</v>
      </c>
      <c r="AL634" s="42" t="s">
        <v>3811</v>
      </c>
      <c r="AM634" s="46" t="s">
        <v>3812</v>
      </c>
      <c r="AN634" s="18">
        <v>-91.234605943199995</v>
      </c>
      <c r="AO634" s="18">
        <v>30.3208054549</v>
      </c>
      <c r="AP634" s="21" t="s">
        <v>139</v>
      </c>
    </row>
    <row r="635" spans="1:42" x14ac:dyDescent="0.25">
      <c r="A635" s="42">
        <v>332</v>
      </c>
      <c r="B635" s="15">
        <v>634</v>
      </c>
      <c r="C635" s="287" t="s">
        <v>3825</v>
      </c>
      <c r="D635" s="15" t="s">
        <v>3826</v>
      </c>
      <c r="E635" s="187">
        <v>56152</v>
      </c>
      <c r="F635" s="180"/>
      <c r="G635" s="43" t="s">
        <v>3827</v>
      </c>
      <c r="H635" s="15" t="s">
        <v>3828</v>
      </c>
      <c r="I635" s="16" t="s">
        <v>59</v>
      </c>
      <c r="J635" s="16" t="s">
        <v>53</v>
      </c>
      <c r="K635" s="36" t="s">
        <v>227</v>
      </c>
      <c r="L635" s="15">
        <v>20200201</v>
      </c>
      <c r="M635" s="16" t="s">
        <v>108</v>
      </c>
      <c r="N635" s="15" t="s">
        <v>109</v>
      </c>
      <c r="O635" s="15" t="s">
        <v>53</v>
      </c>
      <c r="P635" s="42" t="s">
        <v>1902</v>
      </c>
      <c r="Q635" s="42" t="s">
        <v>3829</v>
      </c>
      <c r="R635" s="42" t="s">
        <v>205</v>
      </c>
      <c r="S635" s="44" t="s">
        <v>100</v>
      </c>
      <c r="T635" s="43" t="s">
        <v>2034</v>
      </c>
      <c r="U635" s="15" t="s">
        <v>53</v>
      </c>
      <c r="V635" s="42"/>
      <c r="W635" s="42" t="s">
        <v>59</v>
      </c>
      <c r="X635" s="17">
        <f>Y635*Sheet1!$B$4*Sheet1!$B$3</f>
        <v>184.63409999999996</v>
      </c>
      <c r="Y635" s="45">
        <v>1800</v>
      </c>
      <c r="Z635" s="45" t="s">
        <v>131</v>
      </c>
      <c r="AA635" s="252"/>
      <c r="AB635" s="15">
        <v>1</v>
      </c>
      <c r="AC635" s="15" t="s">
        <v>63</v>
      </c>
      <c r="AD635" s="43" t="s">
        <v>59</v>
      </c>
      <c r="AE635" s="43"/>
      <c r="AF635" s="16" t="str" cm="1">
        <f t="array" ref="AF635">_xlfn.IFS(ISTEXT(#REF!),#REF!,ISTEXT(#REF!),#REF!, TRUE, AG635)</f>
        <v>DOW TEXAS OPERATIONS FREEPORT</v>
      </c>
      <c r="AG635" s="43" t="s">
        <v>3830</v>
      </c>
      <c r="AH635" s="46">
        <v>6</v>
      </c>
      <c r="AI635" s="42" t="s">
        <v>155</v>
      </c>
      <c r="AJ635" s="45" t="s">
        <v>232</v>
      </c>
      <c r="AK635" s="43" t="s">
        <v>3831</v>
      </c>
      <c r="AL635" s="42" t="s">
        <v>3832</v>
      </c>
      <c r="AM635" s="46" t="s">
        <v>235</v>
      </c>
      <c r="AN635" s="18">
        <v>-95.406806979500004</v>
      </c>
      <c r="AO635" s="18">
        <v>28.991705037399999</v>
      </c>
      <c r="AP635" s="21" t="s">
        <v>139</v>
      </c>
    </row>
    <row r="636" spans="1:42" x14ac:dyDescent="0.25">
      <c r="A636" s="15">
        <v>334</v>
      </c>
      <c r="B636" s="15">
        <v>635</v>
      </c>
      <c r="C636" s="23" t="s">
        <v>3833</v>
      </c>
      <c r="D636" s="15" t="s">
        <v>3834</v>
      </c>
      <c r="E636" s="187">
        <v>55641</v>
      </c>
      <c r="F636" s="190" t="s">
        <v>3835</v>
      </c>
      <c r="G636" s="16" t="s">
        <v>3836</v>
      </c>
      <c r="H636" s="15" t="s">
        <v>3837</v>
      </c>
      <c r="I636" s="16" t="s">
        <v>3838</v>
      </c>
      <c r="J636" s="16" t="s">
        <v>53</v>
      </c>
      <c r="K636" s="16" t="s">
        <v>81</v>
      </c>
      <c r="L636" s="15">
        <v>20100201</v>
      </c>
      <c r="M636" s="16" t="s">
        <v>215</v>
      </c>
      <c r="N636" s="15" t="s">
        <v>109</v>
      </c>
      <c r="O636" s="15" t="s">
        <v>53</v>
      </c>
      <c r="P636" s="15" t="s">
        <v>110</v>
      </c>
      <c r="Q636" s="15" t="s">
        <v>204</v>
      </c>
      <c r="R636" s="15" t="s">
        <v>205</v>
      </c>
      <c r="S636" s="15"/>
      <c r="T636" s="16" t="s">
        <v>59</v>
      </c>
      <c r="U636" s="15" t="s">
        <v>100</v>
      </c>
      <c r="V636" s="15">
        <v>168</v>
      </c>
      <c r="W636" s="15" t="s">
        <v>185</v>
      </c>
      <c r="X636" s="17">
        <f>V636</f>
        <v>168</v>
      </c>
      <c r="Y636" s="18">
        <v>2360</v>
      </c>
      <c r="Z636" s="18" t="s">
        <v>131</v>
      </c>
      <c r="AA636" s="19">
        <v>2002</v>
      </c>
      <c r="AB636" s="15">
        <v>1</v>
      </c>
      <c r="AC636" s="41" t="s">
        <v>63</v>
      </c>
      <c r="AD636" s="43" t="s">
        <v>3839</v>
      </c>
      <c r="AE636" s="16"/>
      <c r="AF636" s="16" t="str" cm="1">
        <f t="array" ref="AF636">_xlfn.IFS(ISTEXT(#REF!),#REF!,ISTEXT(#REF!),#REF!, TRUE, AG636)</f>
        <v>WPL - RIVERSIDE ENERGY CENTER</v>
      </c>
      <c r="AG636" s="16" t="s">
        <v>3840</v>
      </c>
      <c r="AH636" s="20">
        <v>5</v>
      </c>
      <c r="AI636" s="15" t="s">
        <v>1866</v>
      </c>
      <c r="AJ636" s="18" t="s">
        <v>3841</v>
      </c>
      <c r="AK636" s="16" t="s">
        <v>3842</v>
      </c>
      <c r="AL636" s="15" t="s">
        <v>3843</v>
      </c>
      <c r="AM636" s="20" t="s">
        <v>3844</v>
      </c>
      <c r="AN636" s="18">
        <v>-89.035993557400005</v>
      </c>
      <c r="AO636" s="18">
        <v>42.583203060499997</v>
      </c>
      <c r="AP636" s="21" t="s">
        <v>119</v>
      </c>
    </row>
    <row r="637" spans="1:42" x14ac:dyDescent="0.25">
      <c r="A637" s="15">
        <v>334</v>
      </c>
      <c r="B637" s="15">
        <v>636</v>
      </c>
      <c r="C637" s="23" t="s">
        <v>3833</v>
      </c>
      <c r="D637" s="15" t="s">
        <v>3845</v>
      </c>
      <c r="E637" s="187">
        <v>55641</v>
      </c>
      <c r="F637" s="190" t="s">
        <v>3846</v>
      </c>
      <c r="G637" s="16" t="s">
        <v>3847</v>
      </c>
      <c r="H637" s="15" t="s">
        <v>3848</v>
      </c>
      <c r="I637" s="16" t="s">
        <v>3838</v>
      </c>
      <c r="J637" s="16" t="s">
        <v>53</v>
      </c>
      <c r="K637" s="16" t="s">
        <v>81</v>
      </c>
      <c r="L637" s="15">
        <v>20100201</v>
      </c>
      <c r="M637" s="16" t="s">
        <v>215</v>
      </c>
      <c r="N637" s="15" t="s">
        <v>109</v>
      </c>
      <c r="O637" s="15" t="s">
        <v>53</v>
      </c>
      <c r="P637" s="15" t="s">
        <v>110</v>
      </c>
      <c r="Q637" s="15" t="s">
        <v>204</v>
      </c>
      <c r="R637" s="15" t="s">
        <v>205</v>
      </c>
      <c r="S637" s="15"/>
      <c r="T637" s="16" t="s">
        <v>59</v>
      </c>
      <c r="U637" s="15" t="s">
        <v>100</v>
      </c>
      <c r="V637" s="15">
        <v>168</v>
      </c>
      <c r="W637" s="15" t="s">
        <v>185</v>
      </c>
      <c r="X637" s="17">
        <f>V637</f>
        <v>168</v>
      </c>
      <c r="Y637" s="18">
        <v>2360</v>
      </c>
      <c r="Z637" s="18" t="s">
        <v>131</v>
      </c>
      <c r="AA637" s="19">
        <v>2002</v>
      </c>
      <c r="AB637" s="15">
        <v>1</v>
      </c>
      <c r="AC637" s="41" t="s">
        <v>63</v>
      </c>
      <c r="AD637" s="36" t="s">
        <v>3839</v>
      </c>
      <c r="AE637" s="16"/>
      <c r="AF637" s="16" t="str" cm="1">
        <f t="array" ref="AF637">_xlfn.IFS(ISTEXT(#REF!),#REF!,ISTEXT(#REF!),#REF!, TRUE, AG637)</f>
        <v>WPL - RIVERSIDE ENERGY CENTER</v>
      </c>
      <c r="AG637" s="16" t="s">
        <v>3840</v>
      </c>
      <c r="AH637" s="20">
        <v>5</v>
      </c>
      <c r="AI637" s="15" t="s">
        <v>1866</v>
      </c>
      <c r="AJ637" s="18" t="s">
        <v>3841</v>
      </c>
      <c r="AK637" s="16" t="s">
        <v>3842</v>
      </c>
      <c r="AL637" s="15" t="s">
        <v>3843</v>
      </c>
      <c r="AM637" s="20" t="s">
        <v>3844</v>
      </c>
      <c r="AN637" s="18">
        <v>-89.035553675100005</v>
      </c>
      <c r="AO637" s="18">
        <v>42.583203060499997</v>
      </c>
      <c r="AP637" s="21" t="s">
        <v>119</v>
      </c>
    </row>
    <row r="638" spans="1:42" x14ac:dyDescent="0.25">
      <c r="A638" s="15">
        <v>334</v>
      </c>
      <c r="B638" s="15">
        <v>637</v>
      </c>
      <c r="C638" s="23" t="s">
        <v>3833</v>
      </c>
      <c r="D638" s="15" t="s">
        <v>120</v>
      </c>
      <c r="E638" s="187">
        <v>55641</v>
      </c>
      <c r="F638" s="190" t="s">
        <v>3849</v>
      </c>
      <c r="G638" s="16" t="s">
        <v>3847</v>
      </c>
      <c r="H638" s="15"/>
      <c r="I638" s="16" t="s">
        <v>3838</v>
      </c>
      <c r="J638" s="16"/>
      <c r="K638" s="16" t="s">
        <v>81</v>
      </c>
      <c r="L638" s="15">
        <v>20100201</v>
      </c>
      <c r="M638" s="16" t="s">
        <v>215</v>
      </c>
      <c r="N638" s="15" t="s">
        <v>109</v>
      </c>
      <c r="O638" s="15" t="s">
        <v>53</v>
      </c>
      <c r="P638" s="15" t="s">
        <v>110</v>
      </c>
      <c r="Q638" s="15" t="s">
        <v>3850</v>
      </c>
      <c r="R638" s="15" t="s">
        <v>205</v>
      </c>
      <c r="S638" s="15"/>
      <c r="T638" s="16"/>
      <c r="U638" s="15" t="s">
        <v>100</v>
      </c>
      <c r="V638" s="18">
        <v>2378</v>
      </c>
      <c r="W638" s="15" t="s">
        <v>84</v>
      </c>
      <c r="X638" s="17">
        <v>232.9</v>
      </c>
      <c r="Y638" s="18">
        <v>2378</v>
      </c>
      <c r="Z638" s="18" t="s">
        <v>84</v>
      </c>
      <c r="AA638" s="19">
        <v>2016</v>
      </c>
      <c r="AB638" s="15">
        <v>1</v>
      </c>
      <c r="AC638" s="41" t="s">
        <v>101</v>
      </c>
      <c r="AD638" s="16" t="s">
        <v>3851</v>
      </c>
      <c r="AE638" s="16"/>
      <c r="AF638" s="36" t="str" cm="1">
        <f t="array" ref="AF638">_xlfn.IFS(ISTEXT(#REF!),#REF!,ISTEXT(#REF!),#REF!, TRUE, AG638)</f>
        <v>WPL - RIVERSIDE ENERGY CENTER</v>
      </c>
      <c r="AG638" s="16" t="s">
        <v>3840</v>
      </c>
      <c r="AH638" s="20">
        <v>5</v>
      </c>
      <c r="AI638" s="15" t="s">
        <v>1866</v>
      </c>
      <c r="AJ638" s="18" t="s">
        <v>3841</v>
      </c>
      <c r="AK638" s="16" t="s">
        <v>3842</v>
      </c>
      <c r="AL638" s="15" t="s">
        <v>3843</v>
      </c>
      <c r="AM638" s="20" t="s">
        <v>3844</v>
      </c>
      <c r="AN638" s="18">
        <v>-89.035553675100005</v>
      </c>
      <c r="AO638" s="18">
        <v>42.583203060499997</v>
      </c>
      <c r="AP638" s="21" t="s">
        <v>3852</v>
      </c>
    </row>
    <row r="639" spans="1:42" x14ac:dyDescent="0.25">
      <c r="A639" s="15">
        <v>334</v>
      </c>
      <c r="B639" s="15">
        <v>638</v>
      </c>
      <c r="C639" s="23" t="s">
        <v>3833</v>
      </c>
      <c r="D639" s="15" t="s">
        <v>529</v>
      </c>
      <c r="E639" s="187">
        <v>55641</v>
      </c>
      <c r="F639" s="190" t="s">
        <v>3853</v>
      </c>
      <c r="G639" s="16" t="s">
        <v>3847</v>
      </c>
      <c r="H639" s="15"/>
      <c r="I639" s="16" t="s">
        <v>3838</v>
      </c>
      <c r="J639" s="16"/>
      <c r="K639" s="16" t="s">
        <v>81</v>
      </c>
      <c r="L639" s="15">
        <v>20100201</v>
      </c>
      <c r="M639" s="16" t="s">
        <v>215</v>
      </c>
      <c r="N639" s="15" t="s">
        <v>109</v>
      </c>
      <c r="O639" s="15" t="s">
        <v>53</v>
      </c>
      <c r="P639" s="15" t="s">
        <v>110</v>
      </c>
      <c r="Q639" s="15" t="s">
        <v>3850</v>
      </c>
      <c r="R639" s="15" t="s">
        <v>205</v>
      </c>
      <c r="S639" s="15"/>
      <c r="T639" s="16"/>
      <c r="U639" s="15" t="s">
        <v>100</v>
      </c>
      <c r="V639" s="18">
        <v>2378</v>
      </c>
      <c r="W639" s="15" t="s">
        <v>84</v>
      </c>
      <c r="X639" s="17">
        <v>232.9</v>
      </c>
      <c r="Y639" s="18">
        <v>2378</v>
      </c>
      <c r="Z639" s="18" t="s">
        <v>84</v>
      </c>
      <c r="AA639" s="19">
        <v>2016</v>
      </c>
      <c r="AB639" s="15">
        <v>1</v>
      </c>
      <c r="AC639" s="41" t="s">
        <v>101</v>
      </c>
      <c r="AD639" s="16" t="s">
        <v>3851</v>
      </c>
      <c r="AE639" s="16"/>
      <c r="AF639" s="36" t="str" cm="1">
        <f t="array" ref="AF639">_xlfn.IFS(ISTEXT(#REF!),#REF!,ISTEXT(#REF!),#REF!, TRUE, AG639)</f>
        <v>WPL - RIVERSIDE ENERGY CENTER</v>
      </c>
      <c r="AG639" s="16" t="s">
        <v>3840</v>
      </c>
      <c r="AH639" s="20">
        <v>5</v>
      </c>
      <c r="AI639" s="15" t="s">
        <v>1866</v>
      </c>
      <c r="AJ639" s="18" t="s">
        <v>3841</v>
      </c>
      <c r="AK639" s="16" t="s">
        <v>3842</v>
      </c>
      <c r="AL639" s="15" t="s">
        <v>3843</v>
      </c>
      <c r="AM639" s="20" t="s">
        <v>3844</v>
      </c>
      <c r="AN639" s="18">
        <v>-89.035553675100005</v>
      </c>
      <c r="AO639" s="18">
        <v>42.583203060499997</v>
      </c>
      <c r="AP639" s="21" t="s">
        <v>3852</v>
      </c>
    </row>
    <row r="640" spans="1:42" x14ac:dyDescent="0.25">
      <c r="A640" s="15">
        <v>334</v>
      </c>
      <c r="B640" s="15">
        <v>639</v>
      </c>
      <c r="C640" s="23">
        <v>7672711</v>
      </c>
      <c r="D640" s="15" t="s">
        <v>3333</v>
      </c>
      <c r="E640" s="187">
        <v>4057</v>
      </c>
      <c r="F640" s="180"/>
      <c r="G640" s="16" t="s">
        <v>3854</v>
      </c>
      <c r="H640" s="15" t="s">
        <v>3333</v>
      </c>
      <c r="I640" s="16" t="s">
        <v>3838</v>
      </c>
      <c r="J640" s="16" t="s">
        <v>53</v>
      </c>
      <c r="K640" s="16" t="s">
        <v>81</v>
      </c>
      <c r="L640" s="15">
        <v>20100201</v>
      </c>
      <c r="M640" s="16" t="s">
        <v>215</v>
      </c>
      <c r="N640" s="15" t="s">
        <v>109</v>
      </c>
      <c r="O640" s="15" t="s">
        <v>53</v>
      </c>
      <c r="P640" s="15"/>
      <c r="Q640" s="15"/>
      <c r="R640" s="15" t="s">
        <v>124</v>
      </c>
      <c r="S640" s="15"/>
      <c r="T640" s="16" t="s">
        <v>59</v>
      </c>
      <c r="U640" s="15"/>
      <c r="V640" s="15">
        <v>345</v>
      </c>
      <c r="W640" s="15" t="s">
        <v>84</v>
      </c>
      <c r="X640" s="17">
        <f>V640*Sheet1!$B$4*Sheet1!$B$3</f>
        <v>35.388202499999998</v>
      </c>
      <c r="Y640" s="18"/>
      <c r="Z640" s="18"/>
      <c r="AA640" s="19">
        <v>1968</v>
      </c>
      <c r="AB640" s="15">
        <v>1</v>
      </c>
      <c r="AC640" s="15" t="s">
        <v>63</v>
      </c>
      <c r="AD640" s="16" t="s">
        <v>59</v>
      </c>
      <c r="AE640" s="16"/>
      <c r="AF640" s="16" t="str" cm="1">
        <f t="array" ref="AF640">_xlfn.IFS(ISTEXT(#REF!),#REF!,ISTEXT(#REF!),#REF!, TRUE, AG640)</f>
        <v>WPL - Turtle Generating Station</v>
      </c>
      <c r="AG640" s="16" t="s">
        <v>3855</v>
      </c>
      <c r="AH640" s="20">
        <v>5</v>
      </c>
      <c r="AI640" s="15" t="s">
        <v>1866</v>
      </c>
      <c r="AJ640" s="18" t="s">
        <v>3841</v>
      </c>
      <c r="AK640" s="16" t="s">
        <v>3856</v>
      </c>
      <c r="AL640" s="15" t="s">
        <v>3843</v>
      </c>
      <c r="AM640" s="20" t="s">
        <v>3844</v>
      </c>
      <c r="AN640" s="18">
        <v>-89.001634999999993</v>
      </c>
      <c r="AO640" s="18">
        <v>42.576402999999999</v>
      </c>
      <c r="AP640" s="21" t="s">
        <v>119</v>
      </c>
    </row>
    <row r="641" spans="1:42" x14ac:dyDescent="0.25">
      <c r="A641" s="15">
        <v>400</v>
      </c>
      <c r="B641" s="15">
        <v>640</v>
      </c>
      <c r="C641" s="55" t="s">
        <v>3857</v>
      </c>
      <c r="D641" s="26" t="s">
        <v>3858</v>
      </c>
      <c r="E641" s="187">
        <v>6052</v>
      </c>
      <c r="F641" s="190" t="s">
        <v>1286</v>
      </c>
      <c r="G641" s="16" t="s">
        <v>3859</v>
      </c>
      <c r="H641" s="26" t="s">
        <v>3860</v>
      </c>
      <c r="I641" s="47" t="s">
        <v>3860</v>
      </c>
      <c r="J641" s="16" t="s">
        <v>53</v>
      </c>
      <c r="K641" s="16" t="s">
        <v>81</v>
      </c>
      <c r="L641" s="26" t="s">
        <v>3861</v>
      </c>
      <c r="M641" s="25" t="s">
        <v>82</v>
      </c>
      <c r="N641" s="15" t="s">
        <v>83</v>
      </c>
      <c r="O641" s="15" t="s">
        <v>53</v>
      </c>
      <c r="P641" s="15"/>
      <c r="Q641" s="15"/>
      <c r="R641" s="15" t="s">
        <v>124</v>
      </c>
      <c r="S641" s="15"/>
      <c r="T641" s="16" t="s">
        <v>726</v>
      </c>
      <c r="U641" s="15" t="s">
        <v>53</v>
      </c>
      <c r="V641" s="15">
        <v>904</v>
      </c>
      <c r="W641" s="15" t="s">
        <v>84</v>
      </c>
      <c r="X641" s="17">
        <f>V641*Sheet1!$B$4*Sheet1!$B$3</f>
        <v>92.727347999999992</v>
      </c>
      <c r="Y641" s="18"/>
      <c r="Z641" s="18"/>
      <c r="AA641" s="19"/>
      <c r="AB641" s="15">
        <v>1</v>
      </c>
      <c r="AC641" s="15" t="s">
        <v>63</v>
      </c>
      <c r="AD641" s="16" t="s">
        <v>3862</v>
      </c>
      <c r="AE641" s="16"/>
      <c r="AF641" s="16" t="str" cm="1">
        <f t="array" ref="AF641">_xlfn.IFS(ISTEXT(#REF!),#REF!,ISTEXT(#REF!),#REF!, TRUE, AG641)</f>
        <v>Ga Power Company - Plant Wansley</v>
      </c>
      <c r="AG641" s="16" t="s">
        <v>3863</v>
      </c>
      <c r="AH641" s="20">
        <v>4</v>
      </c>
      <c r="AI641" s="15" t="s">
        <v>420</v>
      </c>
      <c r="AJ641" s="18" t="s">
        <v>421</v>
      </c>
      <c r="AK641" s="16" t="s">
        <v>3864</v>
      </c>
      <c r="AL641" s="15" t="s">
        <v>3865</v>
      </c>
      <c r="AM641" s="20">
        <v>30116</v>
      </c>
      <c r="AN641" s="18">
        <v>-85.025887999999995</v>
      </c>
      <c r="AO641" s="18">
        <v>33.414771999999999</v>
      </c>
      <c r="AP641" s="21" t="s">
        <v>92</v>
      </c>
    </row>
    <row r="642" spans="1:42" x14ac:dyDescent="0.25">
      <c r="A642" s="15">
        <v>405</v>
      </c>
      <c r="B642" s="15">
        <v>641</v>
      </c>
      <c r="C642" s="55" t="s">
        <v>3868</v>
      </c>
      <c r="D642" s="26" t="s">
        <v>3869</v>
      </c>
      <c r="E642" s="187">
        <v>715</v>
      </c>
      <c r="F642" s="190" t="s">
        <v>681</v>
      </c>
      <c r="G642" s="47" t="s">
        <v>3870</v>
      </c>
      <c r="H642" s="26" t="s">
        <v>3871</v>
      </c>
      <c r="I642" s="47" t="s">
        <v>3872</v>
      </c>
      <c r="J642" s="16" t="s">
        <v>53</v>
      </c>
      <c r="K642" s="16" t="s">
        <v>81</v>
      </c>
      <c r="L642" s="26" t="s">
        <v>3861</v>
      </c>
      <c r="M642" s="25" t="s">
        <v>82</v>
      </c>
      <c r="N642" s="15" t="s">
        <v>83</v>
      </c>
      <c r="O642" s="15" t="s">
        <v>53</v>
      </c>
      <c r="P642" s="15" t="s">
        <v>110</v>
      </c>
      <c r="Q642" s="15" t="s">
        <v>3873</v>
      </c>
      <c r="R642" s="15" t="s">
        <v>124</v>
      </c>
      <c r="S642" s="15" t="s">
        <v>53</v>
      </c>
      <c r="T642" s="16" t="s">
        <v>538</v>
      </c>
      <c r="U642" s="15" t="s">
        <v>53</v>
      </c>
      <c r="V642" s="15">
        <v>690</v>
      </c>
      <c r="W642" s="15" t="s">
        <v>84</v>
      </c>
      <c r="X642" s="17">
        <v>53</v>
      </c>
      <c r="Y642" s="18"/>
      <c r="Z642" s="18"/>
      <c r="AA642" s="19">
        <v>1972</v>
      </c>
      <c r="AB642" s="15">
        <v>1</v>
      </c>
      <c r="AC642" s="15" t="s">
        <v>63</v>
      </c>
      <c r="AD642" s="16" t="s">
        <v>696</v>
      </c>
      <c r="AE642" s="16"/>
      <c r="AF642" s="16" t="str" cm="1">
        <f t="array" ref="AF642">_xlfn.IFS(ISTEXT(#REF!),#REF!,ISTEXT(#REF!),#REF!, TRUE, AG642)</f>
        <v>Ga Power Company - Plant McManus</v>
      </c>
      <c r="AG642" s="16" t="s">
        <v>3874</v>
      </c>
      <c r="AH642" s="20">
        <v>4</v>
      </c>
      <c r="AI642" s="15" t="s">
        <v>420</v>
      </c>
      <c r="AJ642" s="18" t="s">
        <v>3875</v>
      </c>
      <c r="AK642" s="16" t="s">
        <v>3876</v>
      </c>
      <c r="AL642" s="15" t="s">
        <v>3877</v>
      </c>
      <c r="AM642" s="20">
        <v>31523</v>
      </c>
      <c r="AN642" s="18">
        <v>-81.544758999999999</v>
      </c>
      <c r="AO642" s="18">
        <v>31.214310000000001</v>
      </c>
      <c r="AP642" s="21" t="s">
        <v>92</v>
      </c>
    </row>
    <row r="643" spans="1:42" x14ac:dyDescent="0.25">
      <c r="A643" s="15">
        <v>405</v>
      </c>
      <c r="B643" s="15">
        <v>642</v>
      </c>
      <c r="C643" s="55" t="s">
        <v>3868</v>
      </c>
      <c r="D643" s="26" t="s">
        <v>3879</v>
      </c>
      <c r="E643" s="187">
        <v>715</v>
      </c>
      <c r="F643" s="190" t="s">
        <v>3880</v>
      </c>
      <c r="G643" s="47" t="s">
        <v>3881</v>
      </c>
      <c r="H643" s="26" t="s">
        <v>3882</v>
      </c>
      <c r="I643" s="47" t="s">
        <v>3872</v>
      </c>
      <c r="J643" s="16" t="s">
        <v>53</v>
      </c>
      <c r="K643" s="16" t="s">
        <v>81</v>
      </c>
      <c r="L643" s="26" t="s">
        <v>3861</v>
      </c>
      <c r="M643" s="25" t="s">
        <v>82</v>
      </c>
      <c r="N643" s="15" t="s">
        <v>83</v>
      </c>
      <c r="O643" s="15" t="s">
        <v>53</v>
      </c>
      <c r="P643" s="15" t="s">
        <v>110</v>
      </c>
      <c r="Q643" s="15" t="s">
        <v>3873</v>
      </c>
      <c r="R643" s="15" t="s">
        <v>124</v>
      </c>
      <c r="S643" s="15" t="s">
        <v>53</v>
      </c>
      <c r="T643" s="16" t="s">
        <v>538</v>
      </c>
      <c r="U643" s="15" t="s">
        <v>53</v>
      </c>
      <c r="V643" s="15">
        <v>690</v>
      </c>
      <c r="W643" s="15" t="s">
        <v>84</v>
      </c>
      <c r="X643" s="17">
        <v>53</v>
      </c>
      <c r="Y643" s="18"/>
      <c r="Z643" s="18"/>
      <c r="AA643" s="19">
        <v>1972</v>
      </c>
      <c r="AB643" s="15">
        <v>1</v>
      </c>
      <c r="AC643" s="15" t="s">
        <v>63</v>
      </c>
      <c r="AD643" s="16" t="s">
        <v>696</v>
      </c>
      <c r="AE643" s="16"/>
      <c r="AF643" s="16" t="str" cm="1">
        <f t="array" ref="AF643">_xlfn.IFS(ISTEXT(#REF!),#REF!,ISTEXT(#REF!),#REF!, TRUE, AG643)</f>
        <v>Ga Power Company - Plant McManus</v>
      </c>
      <c r="AG643" s="16" t="s">
        <v>3874</v>
      </c>
      <c r="AH643" s="20">
        <v>4</v>
      </c>
      <c r="AI643" s="15" t="s">
        <v>420</v>
      </c>
      <c r="AJ643" s="18" t="s">
        <v>3875</v>
      </c>
      <c r="AK643" s="16" t="s">
        <v>3876</v>
      </c>
      <c r="AL643" s="15" t="s">
        <v>3877</v>
      </c>
      <c r="AM643" s="20">
        <v>31523</v>
      </c>
      <c r="AN643" s="18">
        <v>-81.544456999999994</v>
      </c>
      <c r="AO643" s="18">
        <v>31.214462999999999</v>
      </c>
      <c r="AP643" s="21" t="s">
        <v>92</v>
      </c>
    </row>
    <row r="644" spans="1:42" x14ac:dyDescent="0.25">
      <c r="A644" s="15">
        <v>405</v>
      </c>
      <c r="B644" s="15">
        <v>643</v>
      </c>
      <c r="C644" s="55" t="s">
        <v>3868</v>
      </c>
      <c r="D644" s="26" t="s">
        <v>3883</v>
      </c>
      <c r="E644" s="186">
        <v>715</v>
      </c>
      <c r="F644" s="190" t="s">
        <v>3884</v>
      </c>
      <c r="G644" s="47" t="s">
        <v>3885</v>
      </c>
      <c r="H644" s="26" t="s">
        <v>3886</v>
      </c>
      <c r="I644" s="47" t="s">
        <v>3872</v>
      </c>
      <c r="J644" s="16" t="s">
        <v>53</v>
      </c>
      <c r="K644" s="16" t="s">
        <v>81</v>
      </c>
      <c r="L644" s="26" t="s">
        <v>3861</v>
      </c>
      <c r="M644" s="25" t="s">
        <v>82</v>
      </c>
      <c r="N644" s="15" t="s">
        <v>83</v>
      </c>
      <c r="O644" s="15" t="s">
        <v>53</v>
      </c>
      <c r="P644" s="15" t="s">
        <v>110</v>
      </c>
      <c r="Q644" s="15" t="s">
        <v>3873</v>
      </c>
      <c r="R644" s="15" t="s">
        <v>124</v>
      </c>
      <c r="S644" s="15" t="s">
        <v>53</v>
      </c>
      <c r="T644" s="16" t="s">
        <v>538</v>
      </c>
      <c r="U644" s="15" t="s">
        <v>53</v>
      </c>
      <c r="V644" s="15">
        <v>690</v>
      </c>
      <c r="W644" s="15" t="s">
        <v>84</v>
      </c>
      <c r="X644" s="17">
        <v>53</v>
      </c>
      <c r="Y644" s="18"/>
      <c r="Z644" s="18"/>
      <c r="AA644" s="19">
        <v>1972</v>
      </c>
      <c r="AB644" s="15">
        <v>1</v>
      </c>
      <c r="AC644" s="15" t="s">
        <v>63</v>
      </c>
      <c r="AD644" s="16" t="s">
        <v>696</v>
      </c>
      <c r="AE644" s="16"/>
      <c r="AF644" s="16" t="str" cm="1">
        <f t="array" ref="AF644">_xlfn.IFS(ISTEXT(#REF!),#REF!,ISTEXT(#REF!),#REF!, TRUE, AG644)</f>
        <v>Ga Power Company - Plant McManus</v>
      </c>
      <c r="AG644" s="16" t="s">
        <v>3874</v>
      </c>
      <c r="AH644" s="20">
        <v>4</v>
      </c>
      <c r="AI644" s="15" t="s">
        <v>420</v>
      </c>
      <c r="AJ644" s="18" t="s">
        <v>3875</v>
      </c>
      <c r="AK644" s="16" t="s">
        <v>3876</v>
      </c>
      <c r="AL644" s="15" t="s">
        <v>3877</v>
      </c>
      <c r="AM644" s="20">
        <v>31523</v>
      </c>
      <c r="AN644" s="18">
        <v>-81.544346000000004</v>
      </c>
      <c r="AO644" s="18">
        <v>31.214517000000001</v>
      </c>
      <c r="AP644" s="21" t="s">
        <v>92</v>
      </c>
    </row>
    <row r="645" spans="1:42" x14ac:dyDescent="0.25">
      <c r="A645" s="15">
        <v>405</v>
      </c>
      <c r="B645" s="15">
        <v>644</v>
      </c>
      <c r="C645" s="55" t="s">
        <v>3868</v>
      </c>
      <c r="D645" s="26" t="s">
        <v>3887</v>
      </c>
      <c r="E645" s="186">
        <v>715</v>
      </c>
      <c r="F645" s="190" t="s">
        <v>667</v>
      </c>
      <c r="G645" s="47" t="s">
        <v>3888</v>
      </c>
      <c r="H645" s="26" t="s">
        <v>3889</v>
      </c>
      <c r="I645" s="47" t="s">
        <v>3872</v>
      </c>
      <c r="J645" s="16" t="s">
        <v>53</v>
      </c>
      <c r="K645" s="16" t="s">
        <v>81</v>
      </c>
      <c r="L645" s="26" t="s">
        <v>3861</v>
      </c>
      <c r="M645" s="25" t="s">
        <v>82</v>
      </c>
      <c r="N645" s="15" t="s">
        <v>83</v>
      </c>
      <c r="O645" s="15" t="s">
        <v>53</v>
      </c>
      <c r="P645" s="15" t="s">
        <v>110</v>
      </c>
      <c r="Q645" s="15" t="s">
        <v>3873</v>
      </c>
      <c r="R645" s="15" t="s">
        <v>124</v>
      </c>
      <c r="S645" s="15" t="s">
        <v>53</v>
      </c>
      <c r="T645" s="16" t="s">
        <v>538</v>
      </c>
      <c r="U645" s="15" t="s">
        <v>53</v>
      </c>
      <c r="V645" s="15">
        <v>690</v>
      </c>
      <c r="W645" s="15" t="s">
        <v>84</v>
      </c>
      <c r="X645" s="17">
        <v>53</v>
      </c>
      <c r="Y645" s="18"/>
      <c r="Z645" s="18"/>
      <c r="AA645" s="19">
        <v>1972</v>
      </c>
      <c r="AB645" s="15">
        <v>1</v>
      </c>
      <c r="AC645" s="15" t="s">
        <v>63</v>
      </c>
      <c r="AD645" s="16" t="s">
        <v>696</v>
      </c>
      <c r="AE645" s="16"/>
      <c r="AF645" s="16" t="str" cm="1">
        <f t="array" ref="AF645">_xlfn.IFS(ISTEXT(#REF!),#REF!,ISTEXT(#REF!),#REF!, TRUE, AG645)</f>
        <v>Ga Power Company - Plant McManus</v>
      </c>
      <c r="AG645" s="16" t="s">
        <v>3874</v>
      </c>
      <c r="AH645" s="20">
        <v>4</v>
      </c>
      <c r="AI645" s="15" t="s">
        <v>420</v>
      </c>
      <c r="AJ645" s="18" t="s">
        <v>3875</v>
      </c>
      <c r="AK645" s="16" t="s">
        <v>3876</v>
      </c>
      <c r="AL645" s="15" t="s">
        <v>3877</v>
      </c>
      <c r="AM645" s="20">
        <v>31523</v>
      </c>
      <c r="AN645" s="18">
        <v>-81.544872999999995</v>
      </c>
      <c r="AO645" s="18">
        <v>31.214255000000001</v>
      </c>
      <c r="AP645" s="21" t="s">
        <v>92</v>
      </c>
    </row>
    <row r="646" spans="1:42" x14ac:dyDescent="0.25">
      <c r="A646" s="15">
        <v>405</v>
      </c>
      <c r="B646" s="15">
        <v>645</v>
      </c>
      <c r="C646" s="55" t="s">
        <v>3868</v>
      </c>
      <c r="D646" s="26" t="s">
        <v>3890</v>
      </c>
      <c r="E646" s="186">
        <v>715</v>
      </c>
      <c r="F646" s="190" t="s">
        <v>677</v>
      </c>
      <c r="G646" s="47" t="s">
        <v>3891</v>
      </c>
      <c r="H646" s="26" t="s">
        <v>3892</v>
      </c>
      <c r="I646" s="47" t="s">
        <v>3872</v>
      </c>
      <c r="J646" s="16" t="s">
        <v>53</v>
      </c>
      <c r="K646" s="16" t="s">
        <v>81</v>
      </c>
      <c r="L646" s="26" t="s">
        <v>3861</v>
      </c>
      <c r="M646" s="25" t="s">
        <v>82</v>
      </c>
      <c r="N646" s="15" t="s">
        <v>83</v>
      </c>
      <c r="O646" s="15" t="s">
        <v>53</v>
      </c>
      <c r="P646" s="15" t="s">
        <v>110</v>
      </c>
      <c r="Q646" s="15" t="s">
        <v>3873</v>
      </c>
      <c r="R646" s="15" t="s">
        <v>124</v>
      </c>
      <c r="S646" s="15" t="s">
        <v>53</v>
      </c>
      <c r="T646" s="16" t="s">
        <v>538</v>
      </c>
      <c r="U646" s="15" t="s">
        <v>53</v>
      </c>
      <c r="V646" s="15">
        <v>690</v>
      </c>
      <c r="W646" s="15" t="s">
        <v>84</v>
      </c>
      <c r="X646" s="17">
        <v>53</v>
      </c>
      <c r="Y646" s="18"/>
      <c r="Z646" s="18"/>
      <c r="AA646" s="19">
        <v>1972</v>
      </c>
      <c r="AB646" s="15">
        <v>1</v>
      </c>
      <c r="AC646" s="15" t="s">
        <v>63</v>
      </c>
      <c r="AD646" s="16" t="s">
        <v>696</v>
      </c>
      <c r="AE646" s="16"/>
      <c r="AF646" s="16" t="str" cm="1">
        <f t="array" ref="AF646">_xlfn.IFS(ISTEXT(#REF!),#REF!,ISTEXT(#REF!),#REF!, TRUE, AG646)</f>
        <v>Ga Power Company - Plant McManus</v>
      </c>
      <c r="AG646" s="16" t="s">
        <v>3874</v>
      </c>
      <c r="AH646" s="20">
        <v>4</v>
      </c>
      <c r="AI646" s="15" t="s">
        <v>420</v>
      </c>
      <c r="AJ646" s="18" t="s">
        <v>3875</v>
      </c>
      <c r="AK646" s="16" t="s">
        <v>3876</v>
      </c>
      <c r="AL646" s="15" t="s">
        <v>3877</v>
      </c>
      <c r="AM646" s="20">
        <v>31523</v>
      </c>
      <c r="AN646" s="18">
        <v>-81.545437000000007</v>
      </c>
      <c r="AO646" s="18">
        <v>31.213971999999998</v>
      </c>
      <c r="AP646" s="21" t="s">
        <v>92</v>
      </c>
    </row>
    <row r="647" spans="1:42" x14ac:dyDescent="0.25">
      <c r="A647" s="15">
        <v>405</v>
      </c>
      <c r="B647" s="15">
        <v>646</v>
      </c>
      <c r="C647" s="55" t="s">
        <v>3868</v>
      </c>
      <c r="D647" s="26" t="s">
        <v>3893</v>
      </c>
      <c r="E647" s="186">
        <v>715</v>
      </c>
      <c r="F647" s="190" t="s">
        <v>3894</v>
      </c>
      <c r="G647" s="47" t="s">
        <v>3895</v>
      </c>
      <c r="H647" s="26" t="s">
        <v>3896</v>
      </c>
      <c r="I647" s="47" t="s">
        <v>3872</v>
      </c>
      <c r="J647" s="16" t="s">
        <v>53</v>
      </c>
      <c r="K647" s="16" t="s">
        <v>81</v>
      </c>
      <c r="L647" s="26" t="s">
        <v>3861</v>
      </c>
      <c r="M647" s="25" t="s">
        <v>82</v>
      </c>
      <c r="N647" s="15" t="s">
        <v>83</v>
      </c>
      <c r="O647" s="15" t="s">
        <v>53</v>
      </c>
      <c r="P647" s="15" t="s">
        <v>110</v>
      </c>
      <c r="Q647" s="15" t="s">
        <v>3873</v>
      </c>
      <c r="R647" s="15" t="s">
        <v>124</v>
      </c>
      <c r="S647" s="15" t="s">
        <v>53</v>
      </c>
      <c r="T647" s="16" t="s">
        <v>538</v>
      </c>
      <c r="U647" s="15" t="s">
        <v>53</v>
      </c>
      <c r="V647" s="15">
        <v>690</v>
      </c>
      <c r="W647" s="15" t="s">
        <v>84</v>
      </c>
      <c r="X647" s="17">
        <v>53</v>
      </c>
      <c r="Y647" s="18"/>
      <c r="Z647" s="18"/>
      <c r="AA647" s="19">
        <v>1972</v>
      </c>
      <c r="AB647" s="15">
        <v>1</v>
      </c>
      <c r="AC647" s="15" t="s">
        <v>63</v>
      </c>
      <c r="AD647" s="16" t="s">
        <v>696</v>
      </c>
      <c r="AE647" s="16"/>
      <c r="AF647" s="16" t="str" cm="1">
        <f t="array" ref="AF647">_xlfn.IFS(ISTEXT(#REF!),#REF!,ISTEXT(#REF!),#REF!, TRUE, AG647)</f>
        <v>Ga Power Company - Plant McManus</v>
      </c>
      <c r="AG647" s="16" t="s">
        <v>3874</v>
      </c>
      <c r="AH647" s="20">
        <v>4</v>
      </c>
      <c r="AI647" s="15" t="s">
        <v>420</v>
      </c>
      <c r="AJ647" s="18" t="s">
        <v>3875</v>
      </c>
      <c r="AK647" s="16" t="s">
        <v>3876</v>
      </c>
      <c r="AL647" s="15" t="s">
        <v>3877</v>
      </c>
      <c r="AM647" s="20">
        <v>31523</v>
      </c>
      <c r="AN647" s="18">
        <v>-81.543933999999993</v>
      </c>
      <c r="AO647" s="18">
        <v>31.214722999999999</v>
      </c>
      <c r="AP647" s="21" t="s">
        <v>92</v>
      </c>
    </row>
    <row r="648" spans="1:42" x14ac:dyDescent="0.25">
      <c r="A648" s="15">
        <v>405</v>
      </c>
      <c r="B648" s="15">
        <v>647</v>
      </c>
      <c r="C648" s="55" t="s">
        <v>3868</v>
      </c>
      <c r="D648" s="26" t="s">
        <v>3897</v>
      </c>
      <c r="E648" s="187">
        <v>715</v>
      </c>
      <c r="F648" s="190" t="s">
        <v>685</v>
      </c>
      <c r="G648" s="47" t="s">
        <v>3898</v>
      </c>
      <c r="H648" s="26" t="s">
        <v>3899</v>
      </c>
      <c r="I648" s="47" t="s">
        <v>3872</v>
      </c>
      <c r="J648" s="16" t="s">
        <v>53</v>
      </c>
      <c r="K648" s="16" t="s">
        <v>81</v>
      </c>
      <c r="L648" s="26" t="s">
        <v>3861</v>
      </c>
      <c r="M648" s="25" t="s">
        <v>82</v>
      </c>
      <c r="N648" s="15" t="s">
        <v>83</v>
      </c>
      <c r="O648" s="15" t="s">
        <v>53</v>
      </c>
      <c r="P648" s="15" t="s">
        <v>110</v>
      </c>
      <c r="Q648" s="15" t="s">
        <v>3873</v>
      </c>
      <c r="R648" s="15" t="s">
        <v>124</v>
      </c>
      <c r="S648" s="15" t="s">
        <v>53</v>
      </c>
      <c r="T648" s="16" t="s">
        <v>538</v>
      </c>
      <c r="U648" s="15" t="s">
        <v>53</v>
      </c>
      <c r="V648" s="15">
        <v>690</v>
      </c>
      <c r="W648" s="15" t="s">
        <v>84</v>
      </c>
      <c r="X648" s="17">
        <v>53</v>
      </c>
      <c r="Y648" s="18"/>
      <c r="Z648" s="18"/>
      <c r="AA648" s="19">
        <v>1972</v>
      </c>
      <c r="AB648" s="15">
        <v>1</v>
      </c>
      <c r="AC648" s="15" t="s">
        <v>63</v>
      </c>
      <c r="AD648" s="16" t="s">
        <v>696</v>
      </c>
      <c r="AE648" s="16"/>
      <c r="AF648" s="16" t="str" cm="1">
        <f t="array" ref="AF648">_xlfn.IFS(ISTEXT(#REF!),#REF!,ISTEXT(#REF!),#REF!, TRUE, AG648)</f>
        <v>Ga Power Company - Plant McManus</v>
      </c>
      <c r="AG648" s="16" t="s">
        <v>3874</v>
      </c>
      <c r="AH648" s="20">
        <v>4</v>
      </c>
      <c r="AI648" s="15" t="s">
        <v>420</v>
      </c>
      <c r="AJ648" s="18" t="s">
        <v>3875</v>
      </c>
      <c r="AK648" s="16" t="s">
        <v>3876</v>
      </c>
      <c r="AL648" s="15" t="s">
        <v>3877</v>
      </c>
      <c r="AM648" s="20">
        <v>31523</v>
      </c>
      <c r="AN648" s="18">
        <v>-81.545766999999998</v>
      </c>
      <c r="AO648" s="18">
        <v>31.213809000000001</v>
      </c>
      <c r="AP648" s="21" t="s">
        <v>92</v>
      </c>
    </row>
    <row r="649" spans="1:42" x14ac:dyDescent="0.25">
      <c r="A649" s="15">
        <v>405</v>
      </c>
      <c r="B649" s="15">
        <v>648</v>
      </c>
      <c r="C649" s="55" t="s">
        <v>3868</v>
      </c>
      <c r="D649" s="26" t="s">
        <v>3900</v>
      </c>
      <c r="E649" s="187">
        <v>715</v>
      </c>
      <c r="F649" s="190" t="s">
        <v>3901</v>
      </c>
      <c r="G649" s="47" t="s">
        <v>3902</v>
      </c>
      <c r="H649" s="26" t="s">
        <v>3903</v>
      </c>
      <c r="I649" s="47" t="s">
        <v>3872</v>
      </c>
      <c r="J649" s="16" t="s">
        <v>53</v>
      </c>
      <c r="K649" s="16" t="s">
        <v>81</v>
      </c>
      <c r="L649" s="26" t="s">
        <v>3861</v>
      </c>
      <c r="M649" s="25" t="s">
        <v>82</v>
      </c>
      <c r="N649" s="15" t="s">
        <v>83</v>
      </c>
      <c r="O649" s="15" t="s">
        <v>53</v>
      </c>
      <c r="P649" s="15" t="s">
        <v>110</v>
      </c>
      <c r="Q649" s="15" t="s">
        <v>3873</v>
      </c>
      <c r="R649" s="15" t="s">
        <v>124</v>
      </c>
      <c r="S649" s="15" t="s">
        <v>53</v>
      </c>
      <c r="T649" s="16" t="s">
        <v>538</v>
      </c>
      <c r="U649" s="15" t="s">
        <v>53</v>
      </c>
      <c r="V649" s="15">
        <v>690</v>
      </c>
      <c r="W649" s="15" t="s">
        <v>84</v>
      </c>
      <c r="X649" s="17">
        <v>53</v>
      </c>
      <c r="Y649" s="18"/>
      <c r="Z649" s="18"/>
      <c r="AA649" s="19">
        <v>1972</v>
      </c>
      <c r="AB649" s="15">
        <v>1</v>
      </c>
      <c r="AC649" s="15" t="s">
        <v>63</v>
      </c>
      <c r="AD649" s="16" t="s">
        <v>696</v>
      </c>
      <c r="AE649" s="16"/>
      <c r="AF649" s="16" t="str" cm="1">
        <f t="array" ref="AF649">_xlfn.IFS(ISTEXT(#REF!),#REF!,ISTEXT(#REF!),#REF!, TRUE, AG649)</f>
        <v>Ga Power Company - Plant McManus</v>
      </c>
      <c r="AG649" s="16" t="s">
        <v>3874</v>
      </c>
      <c r="AH649" s="20">
        <v>4</v>
      </c>
      <c r="AI649" s="15" t="s">
        <v>420</v>
      </c>
      <c r="AJ649" s="18" t="s">
        <v>3875</v>
      </c>
      <c r="AK649" s="16" t="s">
        <v>3876</v>
      </c>
      <c r="AL649" s="15" t="s">
        <v>3877</v>
      </c>
      <c r="AM649" s="20">
        <v>31523</v>
      </c>
      <c r="AN649" s="18">
        <v>-81.544047000000006</v>
      </c>
      <c r="AO649" s="18">
        <v>31.214668</v>
      </c>
      <c r="AP649" s="21" t="s">
        <v>92</v>
      </c>
    </row>
    <row r="650" spans="1:42" x14ac:dyDescent="0.25">
      <c r="A650" s="15">
        <v>405</v>
      </c>
      <c r="B650" s="15">
        <v>649</v>
      </c>
      <c r="C650" s="55" t="s">
        <v>3868</v>
      </c>
      <c r="D650" s="26" t="s">
        <v>3904</v>
      </c>
      <c r="E650" s="187">
        <v>715</v>
      </c>
      <c r="F650" s="190" t="s">
        <v>3905</v>
      </c>
      <c r="G650" s="47" t="s">
        <v>3906</v>
      </c>
      <c r="H650" s="26" t="s">
        <v>3907</v>
      </c>
      <c r="I650" s="47" t="s">
        <v>3872</v>
      </c>
      <c r="J650" s="16" t="s">
        <v>53</v>
      </c>
      <c r="K650" s="16" t="s">
        <v>81</v>
      </c>
      <c r="L650" s="26" t="s">
        <v>3861</v>
      </c>
      <c r="M650" s="25" t="s">
        <v>82</v>
      </c>
      <c r="N650" s="15" t="s">
        <v>83</v>
      </c>
      <c r="O650" s="15" t="s">
        <v>53</v>
      </c>
      <c r="P650" s="15" t="s">
        <v>110</v>
      </c>
      <c r="Q650" s="15" t="s">
        <v>3873</v>
      </c>
      <c r="R650" s="15" t="s">
        <v>124</v>
      </c>
      <c r="S650" s="15" t="s">
        <v>53</v>
      </c>
      <c r="T650" s="16" t="s">
        <v>538</v>
      </c>
      <c r="U650" s="15" t="s">
        <v>53</v>
      </c>
      <c r="V650" s="15">
        <v>690</v>
      </c>
      <c r="W650" s="15" t="s">
        <v>84</v>
      </c>
      <c r="X650" s="17">
        <v>53</v>
      </c>
      <c r="Y650" s="18"/>
      <c r="Z650" s="18"/>
      <c r="AA650" s="19">
        <v>1972</v>
      </c>
      <c r="AB650" s="15">
        <v>1</v>
      </c>
      <c r="AC650" s="15" t="s">
        <v>63</v>
      </c>
      <c r="AD650" s="16" t="s">
        <v>696</v>
      </c>
      <c r="AE650" s="16"/>
      <c r="AF650" s="16" t="str" cm="1">
        <f t="array" ref="AF650">_xlfn.IFS(ISTEXT(#REF!),#REF!,ISTEXT(#REF!),#REF!, TRUE, AG650)</f>
        <v>Ga Power Company - Plant McManus</v>
      </c>
      <c r="AG650" s="16" t="s">
        <v>3874</v>
      </c>
      <c r="AH650" s="20">
        <v>4</v>
      </c>
      <c r="AI650" s="15" t="s">
        <v>420</v>
      </c>
      <c r="AJ650" s="18" t="s">
        <v>3875</v>
      </c>
      <c r="AK650" s="16" t="s">
        <v>3876</v>
      </c>
      <c r="AL650" s="15" t="s">
        <v>3877</v>
      </c>
      <c r="AM650" s="20">
        <v>31523</v>
      </c>
      <c r="AN650" s="18">
        <v>-81.545105000000007</v>
      </c>
      <c r="AO650" s="18">
        <v>31.214141999999999</v>
      </c>
      <c r="AP650" s="21" t="s">
        <v>92</v>
      </c>
    </row>
    <row r="651" spans="1:42" x14ac:dyDescent="0.25">
      <c r="A651" s="15">
        <v>410</v>
      </c>
      <c r="B651" s="15">
        <v>650</v>
      </c>
      <c r="C651" s="55" t="s">
        <v>3908</v>
      </c>
      <c r="D651" s="26" t="s">
        <v>3909</v>
      </c>
      <c r="E651" s="187">
        <v>683</v>
      </c>
      <c r="F651" s="190" t="s">
        <v>643</v>
      </c>
      <c r="G651" s="47" t="s">
        <v>3910</v>
      </c>
      <c r="H651" s="26" t="s">
        <v>3911</v>
      </c>
      <c r="I651" s="47"/>
      <c r="J651" s="16" t="s">
        <v>53</v>
      </c>
      <c r="K651" s="16" t="s">
        <v>81</v>
      </c>
      <c r="L651" s="26" t="s">
        <v>180</v>
      </c>
      <c r="M651" s="25" t="s">
        <v>181</v>
      </c>
      <c r="N651" s="15" t="s">
        <v>182</v>
      </c>
      <c r="O651" s="15" t="s">
        <v>100</v>
      </c>
      <c r="P651" s="18" t="s">
        <v>2216</v>
      </c>
      <c r="Q651" s="18" t="s">
        <v>487</v>
      </c>
      <c r="R651" s="15" t="s">
        <v>124</v>
      </c>
      <c r="S651" s="15"/>
      <c r="T651" s="34" t="s">
        <v>726</v>
      </c>
      <c r="U651" s="15" t="s">
        <v>53</v>
      </c>
      <c r="V651" s="18">
        <v>35</v>
      </c>
      <c r="W651" s="18" t="s">
        <v>185</v>
      </c>
      <c r="X651" s="17">
        <f>V651</f>
        <v>35</v>
      </c>
      <c r="Y651" s="18"/>
      <c r="Z651" s="18"/>
      <c r="AA651" s="49">
        <v>33086</v>
      </c>
      <c r="AB651" s="15">
        <v>1</v>
      </c>
      <c r="AC651" s="15" t="s">
        <v>63</v>
      </c>
      <c r="AD651" s="34"/>
      <c r="AE651" s="34"/>
      <c r="AF651" s="16" t="str" cm="1">
        <f t="array" ref="AF651">_xlfn.IFS(ISTEXT(#REF!),#REF!,ISTEXT(#REF!),#REF!, TRUE, AG651)</f>
        <v>ORLANDO UTILITIES COMMISSION (OUC)</v>
      </c>
      <c r="AG651" s="47" t="s">
        <v>3912</v>
      </c>
      <c r="AH651" s="20">
        <v>4</v>
      </c>
      <c r="AI651" s="18" t="s">
        <v>188</v>
      </c>
      <c r="AJ651" s="26" t="s">
        <v>3913</v>
      </c>
      <c r="AK651" s="47" t="s">
        <v>3914</v>
      </c>
      <c r="AL651" s="26" t="s">
        <v>3915</v>
      </c>
      <c r="AM651" s="26" t="s">
        <v>3916</v>
      </c>
      <c r="AN651" s="18">
        <v>-80.782706000000005</v>
      </c>
      <c r="AO651" s="18">
        <v>28.492892999999999</v>
      </c>
      <c r="AP651" s="21" t="s">
        <v>193</v>
      </c>
    </row>
    <row r="652" spans="1:42" x14ac:dyDescent="0.25">
      <c r="A652" s="15">
        <v>410</v>
      </c>
      <c r="B652" s="15">
        <v>651</v>
      </c>
      <c r="C652" s="55" t="s">
        <v>3908</v>
      </c>
      <c r="D652" s="26" t="s">
        <v>3917</v>
      </c>
      <c r="E652" s="187">
        <v>683</v>
      </c>
      <c r="F652" s="190" t="s">
        <v>2113</v>
      </c>
      <c r="G652" s="47" t="s">
        <v>3918</v>
      </c>
      <c r="H652" s="26" t="s">
        <v>3919</v>
      </c>
      <c r="I652" s="47" t="s">
        <v>3920</v>
      </c>
      <c r="J652" s="16" t="s">
        <v>53</v>
      </c>
      <c r="K652" s="16" t="s">
        <v>81</v>
      </c>
      <c r="L652" s="26" t="s">
        <v>180</v>
      </c>
      <c r="M652" s="25" t="s">
        <v>181</v>
      </c>
      <c r="N652" s="15" t="s">
        <v>182</v>
      </c>
      <c r="O652" s="15" t="s">
        <v>100</v>
      </c>
      <c r="P652" s="18" t="s">
        <v>1094</v>
      </c>
      <c r="Q652" s="18" t="s">
        <v>3921</v>
      </c>
      <c r="R652" s="15" t="s">
        <v>124</v>
      </c>
      <c r="S652" s="15"/>
      <c r="T652" s="34" t="s">
        <v>726</v>
      </c>
      <c r="U652" s="15" t="s">
        <v>53</v>
      </c>
      <c r="V652" s="18">
        <v>129</v>
      </c>
      <c r="W652" s="18" t="s">
        <v>185</v>
      </c>
      <c r="X652" s="17">
        <f>V652</f>
        <v>129</v>
      </c>
      <c r="Y652" s="18"/>
      <c r="Z652" s="18"/>
      <c r="AA652" s="49">
        <v>33543</v>
      </c>
      <c r="AB652" s="15">
        <v>1</v>
      </c>
      <c r="AC652" s="15" t="s">
        <v>63</v>
      </c>
      <c r="AD652" s="34"/>
      <c r="AE652" s="34"/>
      <c r="AF652" s="16" t="str" cm="1">
        <f t="array" ref="AF652">_xlfn.IFS(ISTEXT(#REF!),#REF!,ISTEXT(#REF!),#REF!, TRUE, AG652)</f>
        <v>ORLANDO UTILITIES COMMISSION (OUC)</v>
      </c>
      <c r="AG652" s="47" t="s">
        <v>3912</v>
      </c>
      <c r="AH652" s="20">
        <v>4</v>
      </c>
      <c r="AI652" s="18" t="s">
        <v>188</v>
      </c>
      <c r="AJ652" s="26" t="s">
        <v>3913</v>
      </c>
      <c r="AK652" s="47" t="s">
        <v>3914</v>
      </c>
      <c r="AL652" s="26" t="s">
        <v>3915</v>
      </c>
      <c r="AM652" s="26" t="s">
        <v>3916</v>
      </c>
      <c r="AN652" s="18">
        <v>-80.782712000000004</v>
      </c>
      <c r="AO652" s="18">
        <v>28.492243999999999</v>
      </c>
      <c r="AP652" s="21" t="s">
        <v>193</v>
      </c>
    </row>
    <row r="653" spans="1:42" x14ac:dyDescent="0.25">
      <c r="A653" s="15">
        <v>410</v>
      </c>
      <c r="B653" s="15">
        <v>652</v>
      </c>
      <c r="C653" s="55" t="s">
        <v>3908</v>
      </c>
      <c r="D653" s="26" t="s">
        <v>3922</v>
      </c>
      <c r="E653" s="187">
        <v>683</v>
      </c>
      <c r="F653" s="190" t="s">
        <v>710</v>
      </c>
      <c r="G653" s="47" t="s">
        <v>3923</v>
      </c>
      <c r="H653" s="26" t="s">
        <v>3924</v>
      </c>
      <c r="I653" s="47" t="s">
        <v>3920</v>
      </c>
      <c r="J653" s="16" t="s">
        <v>53</v>
      </c>
      <c r="K653" s="16" t="s">
        <v>81</v>
      </c>
      <c r="L653" s="26" t="s">
        <v>180</v>
      </c>
      <c r="M653" s="25" t="s">
        <v>181</v>
      </c>
      <c r="N653" s="15" t="s">
        <v>182</v>
      </c>
      <c r="O653" s="15" t="s">
        <v>100</v>
      </c>
      <c r="P653" s="18" t="s">
        <v>1094</v>
      </c>
      <c r="Q653" s="18" t="s">
        <v>3921</v>
      </c>
      <c r="R653" s="15" t="s">
        <v>124</v>
      </c>
      <c r="S653" s="15"/>
      <c r="T653" s="34" t="s">
        <v>726</v>
      </c>
      <c r="U653" s="15" t="s">
        <v>53</v>
      </c>
      <c r="V653" s="18">
        <v>129</v>
      </c>
      <c r="W653" s="18" t="s">
        <v>185</v>
      </c>
      <c r="X653" s="17">
        <f>V653</f>
        <v>129</v>
      </c>
      <c r="Y653" s="18"/>
      <c r="Z653" s="18"/>
      <c r="AA653" s="49">
        <v>33543</v>
      </c>
      <c r="AB653" s="15">
        <v>1</v>
      </c>
      <c r="AC653" s="15" t="s">
        <v>63</v>
      </c>
      <c r="AD653" s="34"/>
      <c r="AE653" s="34"/>
      <c r="AF653" s="16" t="str" cm="1">
        <f t="array" ref="AF653">_xlfn.IFS(ISTEXT(#REF!),#REF!,ISTEXT(#REF!),#REF!, TRUE, AG653)</f>
        <v>ORLANDO UTILITIES COMMISSION (OUC)</v>
      </c>
      <c r="AG653" s="47" t="s">
        <v>3912</v>
      </c>
      <c r="AH653" s="20">
        <v>4</v>
      </c>
      <c r="AI653" s="18" t="s">
        <v>188</v>
      </c>
      <c r="AJ653" s="26" t="s">
        <v>3913</v>
      </c>
      <c r="AK653" s="47" t="s">
        <v>3914</v>
      </c>
      <c r="AL653" s="26" t="s">
        <v>3915</v>
      </c>
      <c r="AM653" s="26" t="s">
        <v>3916</v>
      </c>
      <c r="AN653" s="18">
        <v>-80.782666000000006</v>
      </c>
      <c r="AO653" s="18">
        <v>28.492578999999999</v>
      </c>
      <c r="AP653" s="21" t="s">
        <v>193</v>
      </c>
    </row>
    <row r="654" spans="1:42" x14ac:dyDescent="0.25">
      <c r="A654" s="15">
        <v>410</v>
      </c>
      <c r="B654" s="15">
        <v>653</v>
      </c>
      <c r="C654" s="55" t="s">
        <v>3908</v>
      </c>
      <c r="D654" s="26" t="s">
        <v>3925</v>
      </c>
      <c r="E654" s="187">
        <v>683</v>
      </c>
      <c r="F654" s="190" t="s">
        <v>2109</v>
      </c>
      <c r="G654" s="47" t="s">
        <v>3926</v>
      </c>
      <c r="H654" s="26" t="s">
        <v>3927</v>
      </c>
      <c r="I654" s="47"/>
      <c r="J654" s="16" t="s">
        <v>53</v>
      </c>
      <c r="K654" s="16" t="s">
        <v>81</v>
      </c>
      <c r="L654" s="26" t="s">
        <v>180</v>
      </c>
      <c r="M654" s="25" t="s">
        <v>181</v>
      </c>
      <c r="N654" s="15" t="s">
        <v>182</v>
      </c>
      <c r="O654" s="15" t="s">
        <v>100</v>
      </c>
      <c r="P654" s="18" t="s">
        <v>2216</v>
      </c>
      <c r="Q654" s="18" t="s">
        <v>487</v>
      </c>
      <c r="R654" s="15" t="s">
        <v>124</v>
      </c>
      <c r="S654" s="15"/>
      <c r="T654" s="34" t="s">
        <v>726</v>
      </c>
      <c r="U654" s="15" t="s">
        <v>53</v>
      </c>
      <c r="V654" s="18">
        <v>35</v>
      </c>
      <c r="W654" s="18" t="s">
        <v>185</v>
      </c>
      <c r="X654" s="17">
        <f>V654</f>
        <v>35</v>
      </c>
      <c r="Y654" s="18"/>
      <c r="Z654" s="18"/>
      <c r="AA654" s="49">
        <v>33086</v>
      </c>
      <c r="AB654" s="15">
        <v>1</v>
      </c>
      <c r="AC654" s="15" t="s">
        <v>63</v>
      </c>
      <c r="AD654" s="34"/>
      <c r="AE654" s="34"/>
      <c r="AF654" s="16" t="str" cm="1">
        <f t="array" ref="AF654">_xlfn.IFS(ISTEXT(#REF!),#REF!,ISTEXT(#REF!),#REF!, TRUE, AG654)</f>
        <v>ORLANDO UTILITIES COMMISSION (OUC)</v>
      </c>
      <c r="AG654" s="47" t="s">
        <v>3912</v>
      </c>
      <c r="AH654" s="20">
        <v>4</v>
      </c>
      <c r="AI654" s="18" t="s">
        <v>188</v>
      </c>
      <c r="AJ654" s="26" t="s">
        <v>3913</v>
      </c>
      <c r="AK654" s="47" t="s">
        <v>3914</v>
      </c>
      <c r="AL654" s="26" t="s">
        <v>3915</v>
      </c>
      <c r="AM654" s="26" t="s">
        <v>3916</v>
      </c>
      <c r="AN654" s="18">
        <v>-80.782635999999997</v>
      </c>
      <c r="AO654" s="18">
        <v>28.493178</v>
      </c>
      <c r="AP654" s="21" t="s">
        <v>193</v>
      </c>
    </row>
    <row r="655" spans="1:42" x14ac:dyDescent="0.25">
      <c r="A655" s="18">
        <v>415</v>
      </c>
      <c r="B655" s="15">
        <v>654</v>
      </c>
      <c r="C655" s="288" t="s">
        <v>3928</v>
      </c>
      <c r="D655" s="50" t="s">
        <v>3929</v>
      </c>
      <c r="E655" s="187">
        <v>689</v>
      </c>
      <c r="F655" s="190" t="s">
        <v>2095</v>
      </c>
      <c r="G655" s="34" t="s">
        <v>3930</v>
      </c>
      <c r="H655" s="51" t="s">
        <v>3931</v>
      </c>
      <c r="I655" s="52" t="s">
        <v>3932</v>
      </c>
      <c r="J655" s="16" t="s">
        <v>53</v>
      </c>
      <c r="K655" s="16" t="s">
        <v>81</v>
      </c>
      <c r="L655" s="51" t="s">
        <v>2235</v>
      </c>
      <c r="M655" s="53" t="s">
        <v>215</v>
      </c>
      <c r="N655" s="15" t="s">
        <v>109</v>
      </c>
      <c r="O655" s="15" t="s">
        <v>53</v>
      </c>
      <c r="P655" s="18" t="s">
        <v>3933</v>
      </c>
      <c r="Q655" s="18" t="s">
        <v>3354</v>
      </c>
      <c r="R655" s="18" t="s">
        <v>205</v>
      </c>
      <c r="S655" s="26" t="s">
        <v>100</v>
      </c>
      <c r="T655" s="34" t="s">
        <v>3934</v>
      </c>
      <c r="U655" s="15" t="s">
        <v>53</v>
      </c>
      <c r="V655" s="18">
        <v>160</v>
      </c>
      <c r="W655" s="18" t="s">
        <v>185</v>
      </c>
      <c r="X655" s="17">
        <f>V655</f>
        <v>160</v>
      </c>
      <c r="Y655" s="18"/>
      <c r="Z655" s="18"/>
      <c r="AA655" s="49">
        <v>36665</v>
      </c>
      <c r="AB655" s="15">
        <v>1</v>
      </c>
      <c r="AC655" s="15" t="s">
        <v>63</v>
      </c>
      <c r="AD655" s="34" t="s">
        <v>3935</v>
      </c>
      <c r="AE655" s="34"/>
      <c r="AF655" s="16" t="str" cm="1">
        <f t="array" ref="AF655">_xlfn.IFS(ISTEXT(#REF!),#REF!,ISTEXT(#REF!),#REF!, TRUE, AG655)</f>
        <v>TALLAHASSEE CITY PURDOM GENERATING STA.</v>
      </c>
      <c r="AG655" s="34" t="s">
        <v>3936</v>
      </c>
      <c r="AH655" s="20">
        <v>4</v>
      </c>
      <c r="AI655" s="18" t="s">
        <v>188</v>
      </c>
      <c r="AJ655" s="51" t="s">
        <v>3937</v>
      </c>
      <c r="AK655" s="52" t="s">
        <v>3938</v>
      </c>
      <c r="AL655" s="51" t="s">
        <v>3939</v>
      </c>
      <c r="AM655" s="51" t="s">
        <v>3940</v>
      </c>
      <c r="AN655" s="18">
        <v>-84.200373999999996</v>
      </c>
      <c r="AO655" s="18">
        <v>30.161776</v>
      </c>
      <c r="AP655" s="21" t="s">
        <v>139</v>
      </c>
    </row>
    <row r="656" spans="1:42" s="37" customFormat="1" x14ac:dyDescent="0.25">
      <c r="A656" s="18">
        <v>415</v>
      </c>
      <c r="B656" s="15">
        <v>655</v>
      </c>
      <c r="C656" s="288" t="s">
        <v>3928</v>
      </c>
      <c r="D656" s="50" t="s">
        <v>3941</v>
      </c>
      <c r="E656" s="187">
        <v>689</v>
      </c>
      <c r="F656" s="203"/>
      <c r="G656" s="34" t="s">
        <v>3942</v>
      </c>
      <c r="H656" s="51" t="s">
        <v>3943</v>
      </c>
      <c r="I656" s="52" t="s">
        <v>3944</v>
      </c>
      <c r="J656" s="16" t="s">
        <v>53</v>
      </c>
      <c r="K656" s="16" t="s">
        <v>81</v>
      </c>
      <c r="L656" s="51" t="s">
        <v>2235</v>
      </c>
      <c r="M656" s="53" t="s">
        <v>215</v>
      </c>
      <c r="N656" s="15" t="s">
        <v>109</v>
      </c>
      <c r="O656" s="15" t="s">
        <v>53</v>
      </c>
      <c r="P656" s="18" t="s">
        <v>1094</v>
      </c>
      <c r="Q656" s="18" t="s">
        <v>3945</v>
      </c>
      <c r="R656" s="18" t="s">
        <v>124</v>
      </c>
      <c r="S656" s="18"/>
      <c r="T656" s="34" t="s">
        <v>3946</v>
      </c>
      <c r="U656" s="15" t="s">
        <v>53</v>
      </c>
      <c r="V656" s="18">
        <v>228</v>
      </c>
      <c r="W656" s="18" t="s">
        <v>84</v>
      </c>
      <c r="X656" s="17">
        <f>V656*Sheet1!$B$4*Sheet1!$B$3</f>
        <v>23.386985999999997</v>
      </c>
      <c r="Y656" s="18"/>
      <c r="Z656" s="18"/>
      <c r="AA656" s="18">
        <v>1963</v>
      </c>
      <c r="AB656" s="15">
        <v>1</v>
      </c>
      <c r="AC656" s="15" t="s">
        <v>63</v>
      </c>
      <c r="AD656" s="34" t="s">
        <v>3947</v>
      </c>
      <c r="AE656" s="34"/>
      <c r="AF656" s="16" t="str" cm="1">
        <f t="array" ref="AF656">_xlfn.IFS(ISTEXT(#REF!),#REF!,ISTEXT(#REF!),#REF!, TRUE, AG656)</f>
        <v>TALLAHASSEE CITY PURDOM GENERATING STA.</v>
      </c>
      <c r="AG656" s="34" t="s">
        <v>3936</v>
      </c>
      <c r="AH656" s="20">
        <v>4</v>
      </c>
      <c r="AI656" s="18" t="s">
        <v>188</v>
      </c>
      <c r="AJ656" s="51" t="s">
        <v>3937</v>
      </c>
      <c r="AK656" s="52" t="s">
        <v>3938</v>
      </c>
      <c r="AL656" s="51" t="s">
        <v>3939</v>
      </c>
      <c r="AM656" s="51" t="s">
        <v>3940</v>
      </c>
      <c r="AN656" s="18">
        <v>-84.199952999999994</v>
      </c>
      <c r="AO656" s="18">
        <v>30.162828000000001</v>
      </c>
      <c r="AP656" s="21" t="s">
        <v>119</v>
      </c>
    </row>
    <row r="657" spans="1:42" s="37" customFormat="1" x14ac:dyDescent="0.25">
      <c r="A657" s="18">
        <v>425</v>
      </c>
      <c r="B657" s="15">
        <v>656</v>
      </c>
      <c r="C657" s="20">
        <v>11111111</v>
      </c>
      <c r="D657" s="18" t="s">
        <v>3948</v>
      </c>
      <c r="E657" s="176"/>
      <c r="F657" s="200"/>
      <c r="G657" s="32" t="s">
        <v>3949</v>
      </c>
      <c r="H657" s="18" t="s">
        <v>120</v>
      </c>
      <c r="I657" s="34" t="s">
        <v>109</v>
      </c>
      <c r="J657" s="16" t="s">
        <v>53</v>
      </c>
      <c r="K657" s="16" t="s">
        <v>151</v>
      </c>
      <c r="L657" s="35" t="s">
        <v>2235</v>
      </c>
      <c r="M657" s="18" t="s">
        <v>215</v>
      </c>
      <c r="N657" s="35" t="s">
        <v>109</v>
      </c>
      <c r="O657" s="35" t="s">
        <v>53</v>
      </c>
      <c r="P657" s="18" t="s">
        <v>110</v>
      </c>
      <c r="Q657" s="18" t="s">
        <v>2217</v>
      </c>
      <c r="R657" s="18" t="s">
        <v>112</v>
      </c>
      <c r="S657" s="18" t="s">
        <v>100</v>
      </c>
      <c r="T657" s="34" t="s">
        <v>538</v>
      </c>
      <c r="U657" s="15" t="s">
        <v>53</v>
      </c>
      <c r="V657" s="18"/>
      <c r="W657" s="18"/>
      <c r="X657" s="17">
        <v>35</v>
      </c>
      <c r="Y657" s="18">
        <v>430</v>
      </c>
      <c r="Z657" s="18" t="s">
        <v>84</v>
      </c>
      <c r="AA657" s="18" t="s">
        <v>112</v>
      </c>
      <c r="AB657" s="18">
        <v>1</v>
      </c>
      <c r="AC657" s="18" t="s">
        <v>101</v>
      </c>
      <c r="AD657" s="34" t="s">
        <v>2236</v>
      </c>
      <c r="AE657" s="34"/>
      <c r="AF657" s="16" t="str" cm="1">
        <f t="array" ref="AF657">_xlfn.IFS(ISTEXT(#REF!),#REF!,ISTEXT(#REF!),#REF!, TRUE, AG657)</f>
        <v>Corpus Christi Liquefaction</v>
      </c>
      <c r="AG657" s="36" t="s">
        <v>3950</v>
      </c>
      <c r="AH657" s="20">
        <v>6</v>
      </c>
      <c r="AI657" s="18" t="s">
        <v>155</v>
      </c>
      <c r="AJ657" s="18" t="s">
        <v>3951</v>
      </c>
      <c r="AK657" s="34" t="s">
        <v>3952</v>
      </c>
      <c r="AL657" s="18" t="s">
        <v>3953</v>
      </c>
      <c r="AM657" s="20" t="s">
        <v>3954</v>
      </c>
      <c r="AN657" s="18">
        <v>-97.272130000000004</v>
      </c>
      <c r="AO657" s="18">
        <v>27.888960000000001</v>
      </c>
      <c r="AP657" s="21" t="s">
        <v>119</v>
      </c>
    </row>
    <row r="658" spans="1:42" s="37" customFormat="1" x14ac:dyDescent="0.25">
      <c r="A658" s="18">
        <v>425</v>
      </c>
      <c r="B658" s="15">
        <v>657</v>
      </c>
      <c r="C658" s="20">
        <v>11111111</v>
      </c>
      <c r="D658" s="18" t="s">
        <v>3955</v>
      </c>
      <c r="E658" s="176"/>
      <c r="F658" s="200"/>
      <c r="G658" s="32" t="s">
        <v>3956</v>
      </c>
      <c r="H658" s="18" t="s">
        <v>2297</v>
      </c>
      <c r="I658" s="34" t="s">
        <v>109</v>
      </c>
      <c r="J658" s="16" t="s">
        <v>53</v>
      </c>
      <c r="K658" s="16" t="s">
        <v>151</v>
      </c>
      <c r="L658" s="35" t="s">
        <v>2235</v>
      </c>
      <c r="M658" s="18" t="s">
        <v>215</v>
      </c>
      <c r="N658" s="35" t="s">
        <v>109</v>
      </c>
      <c r="O658" s="35" t="s">
        <v>53</v>
      </c>
      <c r="P658" s="18" t="s">
        <v>110</v>
      </c>
      <c r="Q658" s="18" t="s">
        <v>2217</v>
      </c>
      <c r="R658" s="18" t="s">
        <v>112</v>
      </c>
      <c r="S658" s="18" t="s">
        <v>100</v>
      </c>
      <c r="T658" s="34" t="s">
        <v>538</v>
      </c>
      <c r="U658" s="15" t="s">
        <v>53</v>
      </c>
      <c r="V658" s="18"/>
      <c r="W658" s="18"/>
      <c r="X658" s="17">
        <v>35</v>
      </c>
      <c r="Y658" s="18">
        <v>430</v>
      </c>
      <c r="Z658" s="18" t="s">
        <v>84</v>
      </c>
      <c r="AA658" s="18" t="s">
        <v>112</v>
      </c>
      <c r="AB658" s="18">
        <v>1</v>
      </c>
      <c r="AC658" s="18" t="s">
        <v>101</v>
      </c>
      <c r="AD658" s="34" t="s">
        <v>2236</v>
      </c>
      <c r="AE658" s="34"/>
      <c r="AF658" s="16" t="str" cm="1">
        <f t="array" ref="AF658">_xlfn.IFS(ISTEXT(#REF!),#REF!,ISTEXT(#REF!),#REF!, TRUE, AG658)</f>
        <v>Corpus Christi Liquefaction</v>
      </c>
      <c r="AG658" s="36" t="s">
        <v>3950</v>
      </c>
      <c r="AH658" s="20">
        <v>6</v>
      </c>
      <c r="AI658" s="18" t="s">
        <v>155</v>
      </c>
      <c r="AJ658" s="18" t="s">
        <v>3951</v>
      </c>
      <c r="AK658" s="34" t="s">
        <v>3952</v>
      </c>
      <c r="AL658" s="18" t="s">
        <v>3953</v>
      </c>
      <c r="AM658" s="20" t="s">
        <v>3954</v>
      </c>
      <c r="AN658" s="18">
        <v>-97.270340000000004</v>
      </c>
      <c r="AO658" s="18">
        <v>27.889900000000001</v>
      </c>
      <c r="AP658" s="21" t="s">
        <v>119</v>
      </c>
    </row>
    <row r="659" spans="1:42" s="37" customFormat="1" x14ac:dyDescent="0.25">
      <c r="A659" s="18">
        <v>425</v>
      </c>
      <c r="B659" s="15">
        <v>658</v>
      </c>
      <c r="C659" s="20">
        <v>11111111</v>
      </c>
      <c r="D659" s="18" t="s">
        <v>3957</v>
      </c>
      <c r="E659" s="176"/>
      <c r="F659" s="200"/>
      <c r="G659" s="32" t="s">
        <v>3958</v>
      </c>
      <c r="H659" s="18" t="s">
        <v>3959</v>
      </c>
      <c r="I659" s="34" t="s">
        <v>109</v>
      </c>
      <c r="J659" s="16" t="s">
        <v>53</v>
      </c>
      <c r="K659" s="16" t="s">
        <v>151</v>
      </c>
      <c r="L659" s="35" t="s">
        <v>2235</v>
      </c>
      <c r="M659" s="18" t="s">
        <v>215</v>
      </c>
      <c r="N659" s="35" t="s">
        <v>109</v>
      </c>
      <c r="O659" s="35" t="s">
        <v>53</v>
      </c>
      <c r="P659" s="18" t="s">
        <v>110</v>
      </c>
      <c r="Q659" s="18" t="s">
        <v>2217</v>
      </c>
      <c r="R659" s="18" t="s">
        <v>112</v>
      </c>
      <c r="S659" s="18" t="s">
        <v>100</v>
      </c>
      <c r="T659" s="34" t="s">
        <v>538</v>
      </c>
      <c r="U659" s="15" t="s">
        <v>53</v>
      </c>
      <c r="V659" s="18"/>
      <c r="W659" s="18"/>
      <c r="X659" s="17">
        <v>35</v>
      </c>
      <c r="Y659" s="18">
        <v>430</v>
      </c>
      <c r="Z659" s="18" t="s">
        <v>84</v>
      </c>
      <c r="AA659" s="18" t="s">
        <v>112</v>
      </c>
      <c r="AB659" s="18">
        <v>1</v>
      </c>
      <c r="AC659" s="18" t="s">
        <v>101</v>
      </c>
      <c r="AD659" s="34" t="s">
        <v>2236</v>
      </c>
      <c r="AE659" s="34"/>
      <c r="AF659" s="16" t="str" cm="1">
        <f t="array" ref="AF659">_xlfn.IFS(ISTEXT(#REF!),#REF!,ISTEXT(#REF!),#REF!, TRUE, AG659)</f>
        <v>Corpus Christi Liquefaction</v>
      </c>
      <c r="AG659" s="36" t="s">
        <v>3950</v>
      </c>
      <c r="AH659" s="20">
        <v>6</v>
      </c>
      <c r="AI659" s="18" t="s">
        <v>155</v>
      </c>
      <c r="AJ659" s="18" t="s">
        <v>3951</v>
      </c>
      <c r="AK659" s="34" t="s">
        <v>3952</v>
      </c>
      <c r="AL659" s="18" t="s">
        <v>3953</v>
      </c>
      <c r="AM659" s="20" t="s">
        <v>3954</v>
      </c>
      <c r="AN659" s="18">
        <v>-97.270399999999995</v>
      </c>
      <c r="AO659" s="18">
        <v>27.890029999999999</v>
      </c>
      <c r="AP659" s="21" t="s">
        <v>119</v>
      </c>
    </row>
    <row r="660" spans="1:42" s="37" customFormat="1" x14ac:dyDescent="0.25">
      <c r="A660" s="18">
        <v>425</v>
      </c>
      <c r="B660" s="15">
        <v>659</v>
      </c>
      <c r="C660" s="20">
        <v>11111111</v>
      </c>
      <c r="D660" s="18" t="s">
        <v>3960</v>
      </c>
      <c r="E660" s="176"/>
      <c r="F660" s="200"/>
      <c r="G660" s="32" t="s">
        <v>3961</v>
      </c>
      <c r="H660" s="18" t="s">
        <v>3962</v>
      </c>
      <c r="I660" s="34" t="s">
        <v>109</v>
      </c>
      <c r="J660" s="16" t="s">
        <v>53</v>
      </c>
      <c r="K660" s="16" t="s">
        <v>151</v>
      </c>
      <c r="L660" s="35" t="s">
        <v>2235</v>
      </c>
      <c r="M660" s="18" t="s">
        <v>215</v>
      </c>
      <c r="N660" s="35" t="s">
        <v>109</v>
      </c>
      <c r="O660" s="35" t="s">
        <v>53</v>
      </c>
      <c r="P660" s="18" t="s">
        <v>110</v>
      </c>
      <c r="Q660" s="18" t="s">
        <v>2217</v>
      </c>
      <c r="R660" s="18" t="s">
        <v>112</v>
      </c>
      <c r="S660" s="18" t="s">
        <v>100</v>
      </c>
      <c r="T660" s="34" t="s">
        <v>538</v>
      </c>
      <c r="U660" s="15" t="s">
        <v>53</v>
      </c>
      <c r="V660" s="18"/>
      <c r="W660" s="18"/>
      <c r="X660" s="17">
        <v>35</v>
      </c>
      <c r="Y660" s="18">
        <v>430</v>
      </c>
      <c r="Z660" s="18" t="s">
        <v>84</v>
      </c>
      <c r="AA660" s="18" t="s">
        <v>112</v>
      </c>
      <c r="AB660" s="18">
        <v>1</v>
      </c>
      <c r="AC660" s="18" t="s">
        <v>101</v>
      </c>
      <c r="AD660" s="34" t="s">
        <v>2236</v>
      </c>
      <c r="AE660" s="34"/>
      <c r="AF660" s="16" t="str" cm="1">
        <f t="array" ref="AF660">_xlfn.IFS(ISTEXT(#REF!),#REF!,ISTEXT(#REF!),#REF!, TRUE, AG660)</f>
        <v>Corpus Christi Liquefaction</v>
      </c>
      <c r="AG660" s="36" t="s">
        <v>3950</v>
      </c>
      <c r="AH660" s="20">
        <v>6</v>
      </c>
      <c r="AI660" s="18" t="s">
        <v>155</v>
      </c>
      <c r="AJ660" s="18" t="s">
        <v>3951</v>
      </c>
      <c r="AK660" s="34" t="s">
        <v>3952</v>
      </c>
      <c r="AL660" s="18" t="s">
        <v>3953</v>
      </c>
      <c r="AM660" s="20" t="s">
        <v>3954</v>
      </c>
      <c r="AN660" s="18">
        <v>-97.270439999999994</v>
      </c>
      <c r="AO660" s="18">
        <v>27.890129999999999</v>
      </c>
      <c r="AP660" s="21" t="s">
        <v>119</v>
      </c>
    </row>
    <row r="661" spans="1:42" s="37" customFormat="1" x14ac:dyDescent="0.25">
      <c r="A661" s="18">
        <v>425</v>
      </c>
      <c r="B661" s="15">
        <v>660</v>
      </c>
      <c r="C661" s="20">
        <v>11111111</v>
      </c>
      <c r="D661" s="18" t="s">
        <v>3963</v>
      </c>
      <c r="E661" s="176"/>
      <c r="F661" s="200"/>
      <c r="G661" s="32" t="s">
        <v>3964</v>
      </c>
      <c r="H661" s="18" t="s">
        <v>3965</v>
      </c>
      <c r="I661" s="34" t="s">
        <v>109</v>
      </c>
      <c r="J661" s="16" t="s">
        <v>53</v>
      </c>
      <c r="K661" s="16" t="s">
        <v>151</v>
      </c>
      <c r="L661" s="35" t="s">
        <v>2235</v>
      </c>
      <c r="M661" s="18" t="s">
        <v>215</v>
      </c>
      <c r="N661" s="35" t="s">
        <v>109</v>
      </c>
      <c r="O661" s="35" t="s">
        <v>53</v>
      </c>
      <c r="P661" s="18" t="s">
        <v>110</v>
      </c>
      <c r="Q661" s="18" t="s">
        <v>2217</v>
      </c>
      <c r="R661" s="18" t="s">
        <v>112</v>
      </c>
      <c r="S661" s="18" t="s">
        <v>100</v>
      </c>
      <c r="T661" s="34" t="s">
        <v>538</v>
      </c>
      <c r="U661" s="15" t="s">
        <v>53</v>
      </c>
      <c r="V661" s="18"/>
      <c r="W661" s="18"/>
      <c r="X661" s="17">
        <v>35</v>
      </c>
      <c r="Y661" s="18">
        <v>430</v>
      </c>
      <c r="Z661" s="18" t="s">
        <v>84</v>
      </c>
      <c r="AA661" s="18" t="s">
        <v>112</v>
      </c>
      <c r="AB661" s="18">
        <v>1</v>
      </c>
      <c r="AC661" s="18" t="s">
        <v>101</v>
      </c>
      <c r="AD661" s="34" t="s">
        <v>2236</v>
      </c>
      <c r="AE661" s="34"/>
      <c r="AF661" s="16" t="str" cm="1">
        <f t="array" ref="AF661">_xlfn.IFS(ISTEXT(#REF!),#REF!,ISTEXT(#REF!),#REF!, TRUE, AG661)</f>
        <v>Corpus Christi Liquefaction</v>
      </c>
      <c r="AG661" s="36" t="s">
        <v>3950</v>
      </c>
      <c r="AH661" s="20">
        <v>6</v>
      </c>
      <c r="AI661" s="18" t="s">
        <v>155</v>
      </c>
      <c r="AJ661" s="18" t="s">
        <v>3951</v>
      </c>
      <c r="AK661" s="34" t="s">
        <v>3952</v>
      </c>
      <c r="AL661" s="18" t="s">
        <v>3953</v>
      </c>
      <c r="AM661" s="20" t="s">
        <v>3954</v>
      </c>
      <c r="AN661" s="18">
        <v>-97.268339999999995</v>
      </c>
      <c r="AO661" s="18">
        <v>27.89002</v>
      </c>
      <c r="AP661" s="21" t="s">
        <v>119</v>
      </c>
    </row>
    <row r="662" spans="1:42" s="37" customFormat="1" x14ac:dyDescent="0.25">
      <c r="A662" s="18">
        <v>425</v>
      </c>
      <c r="B662" s="15">
        <v>661</v>
      </c>
      <c r="C662" s="20">
        <v>11111111</v>
      </c>
      <c r="D662" s="18" t="s">
        <v>3966</v>
      </c>
      <c r="E662" s="176"/>
      <c r="F662" s="200"/>
      <c r="G662" s="32" t="s">
        <v>3967</v>
      </c>
      <c r="H662" s="18" t="s">
        <v>3968</v>
      </c>
      <c r="I662" s="34" t="s">
        <v>109</v>
      </c>
      <c r="J662" s="16" t="s">
        <v>53</v>
      </c>
      <c r="K662" s="16" t="s">
        <v>151</v>
      </c>
      <c r="L662" s="35" t="s">
        <v>2235</v>
      </c>
      <c r="M662" s="18" t="s">
        <v>215</v>
      </c>
      <c r="N662" s="35" t="s">
        <v>109</v>
      </c>
      <c r="O662" s="35" t="s">
        <v>53</v>
      </c>
      <c r="P662" s="18" t="s">
        <v>110</v>
      </c>
      <c r="Q662" s="18" t="s">
        <v>2217</v>
      </c>
      <c r="R662" s="18" t="s">
        <v>112</v>
      </c>
      <c r="S662" s="18" t="s">
        <v>100</v>
      </c>
      <c r="T662" s="34" t="s">
        <v>538</v>
      </c>
      <c r="U662" s="15" t="s">
        <v>53</v>
      </c>
      <c r="V662" s="18"/>
      <c r="W662" s="18"/>
      <c r="X662" s="17">
        <v>35</v>
      </c>
      <c r="Y662" s="18">
        <v>430</v>
      </c>
      <c r="Z662" s="18" t="s">
        <v>84</v>
      </c>
      <c r="AA662" s="18" t="s">
        <v>112</v>
      </c>
      <c r="AB662" s="18">
        <v>1</v>
      </c>
      <c r="AC662" s="18" t="s">
        <v>101</v>
      </c>
      <c r="AD662" s="34" t="s">
        <v>2236</v>
      </c>
      <c r="AE662" s="34"/>
      <c r="AF662" s="16" t="str" cm="1">
        <f t="array" ref="AF662">_xlfn.IFS(ISTEXT(#REF!),#REF!,ISTEXT(#REF!),#REF!, TRUE, AG662)</f>
        <v>Corpus Christi Liquefaction</v>
      </c>
      <c r="AG662" s="36" t="s">
        <v>3950</v>
      </c>
      <c r="AH662" s="20">
        <v>6</v>
      </c>
      <c r="AI662" s="18" t="s">
        <v>155</v>
      </c>
      <c r="AJ662" s="18" t="s">
        <v>3951</v>
      </c>
      <c r="AK662" s="34" t="s">
        <v>3952</v>
      </c>
      <c r="AL662" s="18" t="s">
        <v>3953</v>
      </c>
      <c r="AM662" s="20" t="s">
        <v>3954</v>
      </c>
      <c r="AN662" s="18">
        <v>-97.268379999999993</v>
      </c>
      <c r="AO662" s="18">
        <v>27.890149999999998</v>
      </c>
      <c r="AP662" s="21" t="s">
        <v>119</v>
      </c>
    </row>
    <row r="663" spans="1:42" s="37" customFormat="1" x14ac:dyDescent="0.25">
      <c r="A663" s="18">
        <v>425</v>
      </c>
      <c r="B663" s="15">
        <v>662</v>
      </c>
      <c r="C663" s="20">
        <v>11111111</v>
      </c>
      <c r="D663" s="18" t="s">
        <v>3969</v>
      </c>
      <c r="E663" s="176"/>
      <c r="F663" s="200"/>
      <c r="G663" s="32" t="s">
        <v>3970</v>
      </c>
      <c r="H663" s="18" t="s">
        <v>2306</v>
      </c>
      <c r="I663" s="34" t="s">
        <v>109</v>
      </c>
      <c r="J663" s="16" t="s">
        <v>53</v>
      </c>
      <c r="K663" s="16" t="s">
        <v>151</v>
      </c>
      <c r="L663" s="35" t="s">
        <v>2235</v>
      </c>
      <c r="M663" s="18" t="s">
        <v>215</v>
      </c>
      <c r="N663" s="35" t="s">
        <v>109</v>
      </c>
      <c r="O663" s="35" t="s">
        <v>53</v>
      </c>
      <c r="P663" s="18" t="s">
        <v>110</v>
      </c>
      <c r="Q663" s="18" t="s">
        <v>2217</v>
      </c>
      <c r="R663" s="18" t="s">
        <v>112</v>
      </c>
      <c r="S663" s="18" t="s">
        <v>100</v>
      </c>
      <c r="T663" s="34" t="s">
        <v>538</v>
      </c>
      <c r="U663" s="15" t="s">
        <v>53</v>
      </c>
      <c r="V663" s="18"/>
      <c r="W663" s="18"/>
      <c r="X663" s="17">
        <v>35</v>
      </c>
      <c r="Y663" s="18">
        <v>430</v>
      </c>
      <c r="Z663" s="18" t="s">
        <v>84</v>
      </c>
      <c r="AA663" s="18" t="s">
        <v>112</v>
      </c>
      <c r="AB663" s="18">
        <v>1</v>
      </c>
      <c r="AC663" s="18" t="s">
        <v>101</v>
      </c>
      <c r="AD663" s="34" t="s">
        <v>2236</v>
      </c>
      <c r="AE663" s="34"/>
      <c r="AF663" s="16" t="str" cm="1">
        <f t="array" ref="AF663">_xlfn.IFS(ISTEXT(#REF!),#REF!,ISTEXT(#REF!),#REF!, TRUE, AG663)</f>
        <v>Corpus Christi Liquefaction</v>
      </c>
      <c r="AG663" s="36" t="s">
        <v>3950</v>
      </c>
      <c r="AH663" s="20">
        <v>6</v>
      </c>
      <c r="AI663" s="18" t="s">
        <v>155</v>
      </c>
      <c r="AJ663" s="18" t="s">
        <v>3951</v>
      </c>
      <c r="AK663" s="34" t="s">
        <v>3952</v>
      </c>
      <c r="AL663" s="18" t="s">
        <v>3953</v>
      </c>
      <c r="AM663" s="20" t="s">
        <v>3954</v>
      </c>
      <c r="AN663" s="18">
        <v>-97.268439999999984</v>
      </c>
      <c r="AO663" s="18">
        <v>27.890269999999997</v>
      </c>
      <c r="AP663" s="21" t="s">
        <v>119</v>
      </c>
    </row>
    <row r="664" spans="1:42" s="37" customFormat="1" x14ac:dyDescent="0.25">
      <c r="A664" s="18">
        <v>425</v>
      </c>
      <c r="B664" s="15">
        <v>663</v>
      </c>
      <c r="C664" s="20">
        <v>11111111</v>
      </c>
      <c r="D664" s="18" t="s">
        <v>3971</v>
      </c>
      <c r="E664" s="176"/>
      <c r="F664" s="200"/>
      <c r="G664" s="32" t="s">
        <v>3972</v>
      </c>
      <c r="H664" s="18" t="s">
        <v>2309</v>
      </c>
      <c r="I664" s="34" t="s">
        <v>109</v>
      </c>
      <c r="J664" s="16" t="s">
        <v>53</v>
      </c>
      <c r="K664" s="16" t="s">
        <v>151</v>
      </c>
      <c r="L664" s="35" t="s">
        <v>2235</v>
      </c>
      <c r="M664" s="18" t="s">
        <v>215</v>
      </c>
      <c r="N664" s="35" t="s">
        <v>109</v>
      </c>
      <c r="O664" s="35" t="s">
        <v>53</v>
      </c>
      <c r="P664" s="18" t="s">
        <v>110</v>
      </c>
      <c r="Q664" s="18" t="s">
        <v>2217</v>
      </c>
      <c r="R664" s="18" t="s">
        <v>112</v>
      </c>
      <c r="S664" s="18" t="s">
        <v>100</v>
      </c>
      <c r="T664" s="34" t="s">
        <v>538</v>
      </c>
      <c r="U664" s="15" t="s">
        <v>53</v>
      </c>
      <c r="V664" s="18"/>
      <c r="W664" s="18"/>
      <c r="X664" s="17">
        <v>35</v>
      </c>
      <c r="Y664" s="18">
        <v>430</v>
      </c>
      <c r="Z664" s="18" t="s">
        <v>84</v>
      </c>
      <c r="AA664" s="18" t="s">
        <v>112</v>
      </c>
      <c r="AB664" s="18">
        <v>1</v>
      </c>
      <c r="AC664" s="18" t="s">
        <v>101</v>
      </c>
      <c r="AD664" s="34" t="s">
        <v>2236</v>
      </c>
      <c r="AE664" s="34"/>
      <c r="AF664" s="16" t="str" cm="1">
        <f t="array" ref="AF664">_xlfn.IFS(ISTEXT(#REF!),#REF!,ISTEXT(#REF!),#REF!, TRUE, AG664)</f>
        <v>Corpus Christi Liquefaction</v>
      </c>
      <c r="AG664" s="36" t="s">
        <v>3950</v>
      </c>
      <c r="AH664" s="20">
        <v>6</v>
      </c>
      <c r="AI664" s="18" t="s">
        <v>155</v>
      </c>
      <c r="AJ664" s="18" t="s">
        <v>3951</v>
      </c>
      <c r="AK664" s="34" t="s">
        <v>3952</v>
      </c>
      <c r="AL664" s="18" t="s">
        <v>3953</v>
      </c>
      <c r="AM664" s="20" t="s">
        <v>3954</v>
      </c>
      <c r="AN664" s="18">
        <v>-97.268469999999994</v>
      </c>
      <c r="AO664" s="18">
        <v>27.89039</v>
      </c>
      <c r="AP664" s="21" t="s">
        <v>119</v>
      </c>
    </row>
    <row r="665" spans="1:42" s="37" customFormat="1" x14ac:dyDescent="0.25">
      <c r="A665" s="18">
        <v>425</v>
      </c>
      <c r="B665" s="15">
        <v>664</v>
      </c>
      <c r="C665" s="20">
        <v>11111111</v>
      </c>
      <c r="D665" s="18" t="s">
        <v>3973</v>
      </c>
      <c r="E665" s="176"/>
      <c r="F665" s="200"/>
      <c r="G665" s="32" t="s">
        <v>3974</v>
      </c>
      <c r="H665" s="18" t="s">
        <v>2312</v>
      </c>
      <c r="I665" s="34" t="s">
        <v>109</v>
      </c>
      <c r="J665" s="16" t="s">
        <v>53</v>
      </c>
      <c r="K665" s="16" t="s">
        <v>151</v>
      </c>
      <c r="L665" s="35" t="s">
        <v>2235</v>
      </c>
      <c r="M665" s="18" t="s">
        <v>215</v>
      </c>
      <c r="N665" s="35" t="s">
        <v>109</v>
      </c>
      <c r="O665" s="35" t="s">
        <v>53</v>
      </c>
      <c r="P665" s="18" t="s">
        <v>110</v>
      </c>
      <c r="Q665" s="18" t="s">
        <v>2217</v>
      </c>
      <c r="R665" s="18" t="s">
        <v>112</v>
      </c>
      <c r="S665" s="18" t="s">
        <v>100</v>
      </c>
      <c r="T665" s="34" t="s">
        <v>538</v>
      </c>
      <c r="U665" s="15" t="s">
        <v>53</v>
      </c>
      <c r="V665" s="18"/>
      <c r="W665" s="18"/>
      <c r="X665" s="17">
        <v>35</v>
      </c>
      <c r="Y665" s="18">
        <v>430</v>
      </c>
      <c r="Z665" s="18" t="s">
        <v>84</v>
      </c>
      <c r="AA665" s="18" t="s">
        <v>112</v>
      </c>
      <c r="AB665" s="18">
        <v>1</v>
      </c>
      <c r="AC665" s="18" t="s">
        <v>101</v>
      </c>
      <c r="AD665" s="34" t="s">
        <v>2236</v>
      </c>
      <c r="AE665" s="34"/>
      <c r="AF665" s="16" t="str" cm="1">
        <f t="array" ref="AF665">_xlfn.IFS(ISTEXT(#REF!),#REF!,ISTEXT(#REF!),#REF!, TRUE, AG665)</f>
        <v>Corpus Christi Liquefaction</v>
      </c>
      <c r="AG665" s="36" t="s">
        <v>3950</v>
      </c>
      <c r="AH665" s="20">
        <v>6</v>
      </c>
      <c r="AI665" s="18" t="s">
        <v>155</v>
      </c>
      <c r="AJ665" s="18" t="s">
        <v>3951</v>
      </c>
      <c r="AK665" s="34" t="s">
        <v>3952</v>
      </c>
      <c r="AL665" s="18" t="s">
        <v>3953</v>
      </c>
      <c r="AM665" s="20" t="s">
        <v>3954</v>
      </c>
      <c r="AN665" s="18">
        <v>-97.268529999999984</v>
      </c>
      <c r="AO665" s="18">
        <v>27.890519999999999</v>
      </c>
      <c r="AP665" s="21" t="s">
        <v>119</v>
      </c>
    </row>
    <row r="666" spans="1:42" s="37" customFormat="1" x14ac:dyDescent="0.25">
      <c r="A666" s="18">
        <v>425</v>
      </c>
      <c r="B666" s="15">
        <v>665</v>
      </c>
      <c r="C666" s="20">
        <v>11111111</v>
      </c>
      <c r="D666" s="18" t="s">
        <v>3975</v>
      </c>
      <c r="E666" s="176"/>
      <c r="F666" s="200"/>
      <c r="G666" s="32" t="s">
        <v>3976</v>
      </c>
      <c r="H666" s="18" t="s">
        <v>2315</v>
      </c>
      <c r="I666" s="34" t="s">
        <v>109</v>
      </c>
      <c r="J666" s="16" t="s">
        <v>53</v>
      </c>
      <c r="K666" s="16" t="s">
        <v>151</v>
      </c>
      <c r="L666" s="35" t="s">
        <v>2235</v>
      </c>
      <c r="M666" s="18" t="s">
        <v>215</v>
      </c>
      <c r="N666" s="35" t="s">
        <v>109</v>
      </c>
      <c r="O666" s="35" t="s">
        <v>53</v>
      </c>
      <c r="P666" s="18" t="s">
        <v>110</v>
      </c>
      <c r="Q666" s="18" t="s">
        <v>2217</v>
      </c>
      <c r="R666" s="18" t="s">
        <v>112</v>
      </c>
      <c r="S666" s="18" t="s">
        <v>100</v>
      </c>
      <c r="T666" s="34" t="s">
        <v>538</v>
      </c>
      <c r="U666" s="15" t="s">
        <v>53</v>
      </c>
      <c r="V666" s="18"/>
      <c r="W666" s="18"/>
      <c r="X666" s="17">
        <v>35</v>
      </c>
      <c r="Y666" s="18">
        <v>430</v>
      </c>
      <c r="Z666" s="18" t="s">
        <v>84</v>
      </c>
      <c r="AA666" s="18" t="s">
        <v>112</v>
      </c>
      <c r="AB666" s="18">
        <v>1</v>
      </c>
      <c r="AC666" s="18" t="s">
        <v>101</v>
      </c>
      <c r="AD666" s="34" t="s">
        <v>2236</v>
      </c>
      <c r="AE666" s="34"/>
      <c r="AF666" s="16" t="str" cm="1">
        <f t="array" ref="AF666">_xlfn.IFS(ISTEXT(#REF!),#REF!,ISTEXT(#REF!),#REF!, TRUE, AG666)</f>
        <v>Corpus Christi Liquefaction</v>
      </c>
      <c r="AG666" s="36" t="s">
        <v>3950</v>
      </c>
      <c r="AH666" s="20">
        <v>6</v>
      </c>
      <c r="AI666" s="18" t="s">
        <v>155</v>
      </c>
      <c r="AJ666" s="18" t="s">
        <v>3951</v>
      </c>
      <c r="AK666" s="34" t="s">
        <v>3952</v>
      </c>
      <c r="AL666" s="18" t="s">
        <v>3953</v>
      </c>
      <c r="AM666" s="20" t="s">
        <v>3954</v>
      </c>
      <c r="AN666" s="18">
        <v>-97.268579999999986</v>
      </c>
      <c r="AO666" s="18">
        <v>27.89067</v>
      </c>
      <c r="AP666" s="21" t="s">
        <v>119</v>
      </c>
    </row>
    <row r="667" spans="1:42" s="37" customFormat="1" x14ac:dyDescent="0.25">
      <c r="A667" s="18">
        <v>425</v>
      </c>
      <c r="B667" s="15">
        <v>666</v>
      </c>
      <c r="C667" s="20">
        <v>11111111</v>
      </c>
      <c r="D667" s="18" t="s">
        <v>3977</v>
      </c>
      <c r="E667" s="176"/>
      <c r="F667" s="200"/>
      <c r="G667" s="32" t="s">
        <v>3978</v>
      </c>
      <c r="H667" s="18" t="s">
        <v>529</v>
      </c>
      <c r="I667" s="34" t="s">
        <v>109</v>
      </c>
      <c r="J667" s="16" t="s">
        <v>53</v>
      </c>
      <c r="K667" s="16" t="s">
        <v>151</v>
      </c>
      <c r="L667" s="35" t="s">
        <v>2235</v>
      </c>
      <c r="M667" s="18" t="s">
        <v>215</v>
      </c>
      <c r="N667" s="35" t="s">
        <v>109</v>
      </c>
      <c r="O667" s="35" t="s">
        <v>53</v>
      </c>
      <c r="P667" s="18" t="s">
        <v>110</v>
      </c>
      <c r="Q667" s="18" t="s">
        <v>2217</v>
      </c>
      <c r="R667" s="18" t="s">
        <v>112</v>
      </c>
      <c r="S667" s="18" t="s">
        <v>100</v>
      </c>
      <c r="T667" s="34" t="s">
        <v>538</v>
      </c>
      <c r="U667" s="15" t="s">
        <v>53</v>
      </c>
      <c r="V667" s="18"/>
      <c r="W667" s="18"/>
      <c r="X667" s="17">
        <v>35</v>
      </c>
      <c r="Y667" s="18">
        <v>430</v>
      </c>
      <c r="Z667" s="18" t="s">
        <v>84</v>
      </c>
      <c r="AA667" s="18" t="s">
        <v>112</v>
      </c>
      <c r="AB667" s="18">
        <v>1</v>
      </c>
      <c r="AC667" s="18" t="s">
        <v>101</v>
      </c>
      <c r="AD667" s="34" t="s">
        <v>2236</v>
      </c>
      <c r="AE667" s="34"/>
      <c r="AF667" s="16" t="str" cm="1">
        <f t="array" ref="AF667">_xlfn.IFS(ISTEXT(#REF!),#REF!,ISTEXT(#REF!),#REF!, TRUE, AG667)</f>
        <v>Corpus Christi Liquefaction</v>
      </c>
      <c r="AG667" s="36" t="s">
        <v>3950</v>
      </c>
      <c r="AH667" s="20">
        <v>6</v>
      </c>
      <c r="AI667" s="18" t="s">
        <v>155</v>
      </c>
      <c r="AJ667" s="18" t="s">
        <v>3951</v>
      </c>
      <c r="AK667" s="34" t="s">
        <v>3952</v>
      </c>
      <c r="AL667" s="18" t="s">
        <v>3953</v>
      </c>
      <c r="AM667" s="20" t="s">
        <v>3954</v>
      </c>
      <c r="AN667" s="18">
        <v>-97.272170000000003</v>
      </c>
      <c r="AO667" s="18">
        <v>27.889089999999999</v>
      </c>
      <c r="AP667" s="21" t="s">
        <v>119</v>
      </c>
    </row>
    <row r="668" spans="1:42" s="37" customFormat="1" x14ac:dyDescent="0.25">
      <c r="A668" s="18">
        <v>425</v>
      </c>
      <c r="B668" s="15">
        <v>667</v>
      </c>
      <c r="C668" s="20">
        <v>11111111</v>
      </c>
      <c r="D668" s="18" t="s">
        <v>3979</v>
      </c>
      <c r="E668" s="176"/>
      <c r="F668" s="200"/>
      <c r="G668" s="32" t="s">
        <v>3980</v>
      </c>
      <c r="H668" s="18" t="s">
        <v>3329</v>
      </c>
      <c r="I668" s="34" t="s">
        <v>109</v>
      </c>
      <c r="J668" s="16" t="s">
        <v>53</v>
      </c>
      <c r="K668" s="16" t="s">
        <v>151</v>
      </c>
      <c r="L668" s="35" t="s">
        <v>2235</v>
      </c>
      <c r="M668" s="18" t="s">
        <v>215</v>
      </c>
      <c r="N668" s="35" t="s">
        <v>109</v>
      </c>
      <c r="O668" s="35" t="s">
        <v>53</v>
      </c>
      <c r="P668" s="18" t="s">
        <v>110</v>
      </c>
      <c r="Q668" s="18" t="s">
        <v>2217</v>
      </c>
      <c r="R668" s="18" t="s">
        <v>112</v>
      </c>
      <c r="S668" s="18" t="s">
        <v>100</v>
      </c>
      <c r="T668" s="34" t="s">
        <v>538</v>
      </c>
      <c r="U668" s="15" t="s">
        <v>53</v>
      </c>
      <c r="V668" s="18"/>
      <c r="W668" s="18"/>
      <c r="X668" s="17">
        <v>35</v>
      </c>
      <c r="Y668" s="18">
        <v>430</v>
      </c>
      <c r="Z668" s="18" t="s">
        <v>84</v>
      </c>
      <c r="AA668" s="18" t="s">
        <v>112</v>
      </c>
      <c r="AB668" s="18">
        <v>1</v>
      </c>
      <c r="AC668" s="18" t="s">
        <v>101</v>
      </c>
      <c r="AD668" s="34" t="s">
        <v>2236</v>
      </c>
      <c r="AE668" s="34"/>
      <c r="AF668" s="16" t="str" cm="1">
        <f t="array" ref="AF668">_xlfn.IFS(ISTEXT(#REF!),#REF!,ISTEXT(#REF!),#REF!, TRUE, AG668)</f>
        <v>Corpus Christi Liquefaction</v>
      </c>
      <c r="AG668" s="36" t="s">
        <v>3950</v>
      </c>
      <c r="AH668" s="20">
        <v>6</v>
      </c>
      <c r="AI668" s="18" t="s">
        <v>155</v>
      </c>
      <c r="AJ668" s="18" t="s">
        <v>3951</v>
      </c>
      <c r="AK668" s="34" t="s">
        <v>3952</v>
      </c>
      <c r="AL668" s="18" t="s">
        <v>3953</v>
      </c>
      <c r="AM668" s="20" t="s">
        <v>3954</v>
      </c>
      <c r="AN668" s="18">
        <v>-97.272229999999993</v>
      </c>
      <c r="AO668" s="18">
        <v>27.889209999999999</v>
      </c>
      <c r="AP668" s="21" t="s">
        <v>119</v>
      </c>
    </row>
    <row r="669" spans="1:42" s="37" customFormat="1" x14ac:dyDescent="0.25">
      <c r="A669" s="18">
        <v>425</v>
      </c>
      <c r="B669" s="15">
        <v>668</v>
      </c>
      <c r="C669" s="20">
        <v>11111111</v>
      </c>
      <c r="D669" s="18" t="s">
        <v>3981</v>
      </c>
      <c r="E669" s="176"/>
      <c r="F669" s="200"/>
      <c r="G669" s="32" t="s">
        <v>3982</v>
      </c>
      <c r="H669" s="18" t="s">
        <v>3333</v>
      </c>
      <c r="I669" s="34" t="s">
        <v>109</v>
      </c>
      <c r="J669" s="16" t="s">
        <v>53</v>
      </c>
      <c r="K669" s="16" t="s">
        <v>151</v>
      </c>
      <c r="L669" s="35" t="s">
        <v>2235</v>
      </c>
      <c r="M669" s="18" t="s">
        <v>215</v>
      </c>
      <c r="N669" s="35" t="s">
        <v>109</v>
      </c>
      <c r="O669" s="35" t="s">
        <v>53</v>
      </c>
      <c r="P669" s="18" t="s">
        <v>110</v>
      </c>
      <c r="Q669" s="18" t="s">
        <v>2217</v>
      </c>
      <c r="R669" s="18" t="s">
        <v>112</v>
      </c>
      <c r="S669" s="18" t="s">
        <v>100</v>
      </c>
      <c r="T669" s="34" t="s">
        <v>538</v>
      </c>
      <c r="U669" s="15" t="s">
        <v>53</v>
      </c>
      <c r="V669" s="18"/>
      <c r="W669" s="18"/>
      <c r="X669" s="17">
        <v>35</v>
      </c>
      <c r="Y669" s="18">
        <v>430</v>
      </c>
      <c r="Z669" s="18" t="s">
        <v>84</v>
      </c>
      <c r="AA669" s="18" t="s">
        <v>112</v>
      </c>
      <c r="AB669" s="18">
        <v>1</v>
      </c>
      <c r="AC669" s="18" t="s">
        <v>101</v>
      </c>
      <c r="AD669" s="34" t="s">
        <v>2236</v>
      </c>
      <c r="AE669" s="34"/>
      <c r="AF669" s="16" t="str" cm="1">
        <f t="array" ref="AF669">_xlfn.IFS(ISTEXT(#REF!),#REF!,ISTEXT(#REF!),#REF!, TRUE, AG669)</f>
        <v>Corpus Christi Liquefaction</v>
      </c>
      <c r="AG669" s="36" t="s">
        <v>3950</v>
      </c>
      <c r="AH669" s="20">
        <v>6</v>
      </c>
      <c r="AI669" s="18" t="s">
        <v>155</v>
      </c>
      <c r="AJ669" s="18" t="s">
        <v>3951</v>
      </c>
      <c r="AK669" s="34" t="s">
        <v>3952</v>
      </c>
      <c r="AL669" s="18" t="s">
        <v>3953</v>
      </c>
      <c r="AM669" s="20" t="s">
        <v>3954</v>
      </c>
      <c r="AN669" s="18">
        <v>-97.272260000000003</v>
      </c>
      <c r="AO669" s="18">
        <v>27.889330000000001</v>
      </c>
      <c r="AP669" s="21" t="s">
        <v>119</v>
      </c>
    </row>
    <row r="670" spans="1:42" s="37" customFormat="1" x14ac:dyDescent="0.25">
      <c r="A670" s="18">
        <v>425</v>
      </c>
      <c r="B670" s="15">
        <v>669</v>
      </c>
      <c r="C670" s="20">
        <v>11111111</v>
      </c>
      <c r="D670" s="18" t="s">
        <v>3983</v>
      </c>
      <c r="E670" s="176"/>
      <c r="F670" s="200"/>
      <c r="G670" s="32" t="s">
        <v>3984</v>
      </c>
      <c r="H670" s="18" t="s">
        <v>3346</v>
      </c>
      <c r="I670" s="34" t="s">
        <v>109</v>
      </c>
      <c r="J670" s="16" t="s">
        <v>53</v>
      </c>
      <c r="K670" s="16" t="s">
        <v>151</v>
      </c>
      <c r="L670" s="35" t="s">
        <v>2235</v>
      </c>
      <c r="M670" s="18" t="s">
        <v>215</v>
      </c>
      <c r="N670" s="35" t="s">
        <v>109</v>
      </c>
      <c r="O670" s="35" t="s">
        <v>53</v>
      </c>
      <c r="P670" s="18" t="s">
        <v>110</v>
      </c>
      <c r="Q670" s="18" t="s">
        <v>2217</v>
      </c>
      <c r="R670" s="18" t="s">
        <v>112</v>
      </c>
      <c r="S670" s="18" t="s">
        <v>100</v>
      </c>
      <c r="T670" s="34" t="s">
        <v>538</v>
      </c>
      <c r="U670" s="15" t="s">
        <v>53</v>
      </c>
      <c r="V670" s="18"/>
      <c r="W670" s="18"/>
      <c r="X670" s="17">
        <v>35</v>
      </c>
      <c r="Y670" s="18">
        <v>430</v>
      </c>
      <c r="Z670" s="18" t="s">
        <v>84</v>
      </c>
      <c r="AA670" s="18" t="s">
        <v>112</v>
      </c>
      <c r="AB670" s="18">
        <v>1</v>
      </c>
      <c r="AC670" s="18" t="s">
        <v>101</v>
      </c>
      <c r="AD670" s="34" t="s">
        <v>2236</v>
      </c>
      <c r="AE670" s="34"/>
      <c r="AF670" s="16" t="str" cm="1">
        <f t="array" ref="AF670">_xlfn.IFS(ISTEXT(#REF!),#REF!,ISTEXT(#REF!),#REF!, TRUE, AG670)</f>
        <v>Corpus Christi Liquefaction</v>
      </c>
      <c r="AG670" s="36" t="s">
        <v>3950</v>
      </c>
      <c r="AH670" s="20">
        <v>6</v>
      </c>
      <c r="AI670" s="18" t="s">
        <v>155</v>
      </c>
      <c r="AJ670" s="18" t="s">
        <v>3951</v>
      </c>
      <c r="AK670" s="34" t="s">
        <v>3952</v>
      </c>
      <c r="AL670" s="18" t="s">
        <v>3953</v>
      </c>
      <c r="AM670" s="20" t="s">
        <v>3954</v>
      </c>
      <c r="AN670" s="18">
        <v>-97.272319999999993</v>
      </c>
      <c r="AO670" s="18">
        <v>27.88946</v>
      </c>
      <c r="AP670" s="21" t="s">
        <v>119</v>
      </c>
    </row>
    <row r="671" spans="1:42" s="37" customFormat="1" x14ac:dyDescent="0.25">
      <c r="A671" s="18">
        <v>425</v>
      </c>
      <c r="B671" s="15">
        <v>670</v>
      </c>
      <c r="C671" s="20">
        <v>11111111</v>
      </c>
      <c r="D671" s="18" t="s">
        <v>3985</v>
      </c>
      <c r="E671" s="176"/>
      <c r="F671" s="200"/>
      <c r="G671" s="32" t="s">
        <v>3986</v>
      </c>
      <c r="H671" s="18" t="s">
        <v>3987</v>
      </c>
      <c r="I671" s="34" t="s">
        <v>109</v>
      </c>
      <c r="J671" s="16" t="s">
        <v>53</v>
      </c>
      <c r="K671" s="16" t="s">
        <v>151</v>
      </c>
      <c r="L671" s="35" t="s">
        <v>2235</v>
      </c>
      <c r="M671" s="18" t="s">
        <v>215</v>
      </c>
      <c r="N671" s="35" t="s">
        <v>109</v>
      </c>
      <c r="O671" s="35" t="s">
        <v>53</v>
      </c>
      <c r="P671" s="18" t="s">
        <v>110</v>
      </c>
      <c r="Q671" s="18" t="s">
        <v>2217</v>
      </c>
      <c r="R671" s="18" t="s">
        <v>112</v>
      </c>
      <c r="S671" s="18" t="s">
        <v>100</v>
      </c>
      <c r="T671" s="34" t="s">
        <v>538</v>
      </c>
      <c r="U671" s="15" t="s">
        <v>53</v>
      </c>
      <c r="V671" s="18"/>
      <c r="W671" s="18"/>
      <c r="X671" s="17">
        <v>35</v>
      </c>
      <c r="Y671" s="18">
        <v>430</v>
      </c>
      <c r="Z671" s="18" t="s">
        <v>84</v>
      </c>
      <c r="AA671" s="18" t="s">
        <v>112</v>
      </c>
      <c r="AB671" s="18">
        <v>1</v>
      </c>
      <c r="AC671" s="18" t="s">
        <v>101</v>
      </c>
      <c r="AD671" s="34" t="s">
        <v>2236</v>
      </c>
      <c r="AE671" s="34"/>
      <c r="AF671" s="16" t="str" cm="1">
        <f t="array" ref="AF671">_xlfn.IFS(ISTEXT(#REF!),#REF!,ISTEXT(#REF!),#REF!, TRUE, AG671)</f>
        <v>Corpus Christi Liquefaction</v>
      </c>
      <c r="AG671" s="36" t="s">
        <v>3950</v>
      </c>
      <c r="AH671" s="20">
        <v>6</v>
      </c>
      <c r="AI671" s="18" t="s">
        <v>155</v>
      </c>
      <c r="AJ671" s="18" t="s">
        <v>3951</v>
      </c>
      <c r="AK671" s="34" t="s">
        <v>3952</v>
      </c>
      <c r="AL671" s="18" t="s">
        <v>3953</v>
      </c>
      <c r="AM671" s="20" t="s">
        <v>3954</v>
      </c>
      <c r="AN671" s="18">
        <v>-97.272369999999995</v>
      </c>
      <c r="AO671" s="18">
        <v>27.889610000000001</v>
      </c>
      <c r="AP671" s="21" t="s">
        <v>119</v>
      </c>
    </row>
    <row r="672" spans="1:42" s="37" customFormat="1" x14ac:dyDescent="0.25">
      <c r="A672" s="18">
        <v>425</v>
      </c>
      <c r="B672" s="15">
        <v>671</v>
      </c>
      <c r="C672" s="20">
        <v>11111111</v>
      </c>
      <c r="D672" s="18" t="s">
        <v>3988</v>
      </c>
      <c r="E672" s="176"/>
      <c r="F672" s="200"/>
      <c r="G672" s="32" t="s">
        <v>3989</v>
      </c>
      <c r="H672" s="18" t="s">
        <v>2288</v>
      </c>
      <c r="I672" s="34" t="s">
        <v>109</v>
      </c>
      <c r="J672" s="16" t="s">
        <v>53</v>
      </c>
      <c r="K672" s="16" t="s">
        <v>151</v>
      </c>
      <c r="L672" s="35" t="s">
        <v>2235</v>
      </c>
      <c r="M672" s="18" t="s">
        <v>215</v>
      </c>
      <c r="N672" s="35" t="s">
        <v>109</v>
      </c>
      <c r="O672" s="35" t="s">
        <v>53</v>
      </c>
      <c r="P672" s="18" t="s">
        <v>110</v>
      </c>
      <c r="Q672" s="18" t="s">
        <v>2217</v>
      </c>
      <c r="R672" s="18" t="s">
        <v>112</v>
      </c>
      <c r="S672" s="18" t="s">
        <v>100</v>
      </c>
      <c r="T672" s="34" t="s">
        <v>538</v>
      </c>
      <c r="U672" s="15" t="s">
        <v>53</v>
      </c>
      <c r="V672" s="18"/>
      <c r="W672" s="18"/>
      <c r="X672" s="17">
        <v>35</v>
      </c>
      <c r="Y672" s="18">
        <v>430</v>
      </c>
      <c r="Z672" s="18" t="s">
        <v>84</v>
      </c>
      <c r="AA672" s="18" t="s">
        <v>112</v>
      </c>
      <c r="AB672" s="18">
        <v>1</v>
      </c>
      <c r="AC672" s="18" t="s">
        <v>101</v>
      </c>
      <c r="AD672" s="34" t="s">
        <v>2236</v>
      </c>
      <c r="AE672" s="34"/>
      <c r="AF672" s="16" t="str" cm="1">
        <f t="array" ref="AF672">_xlfn.IFS(ISTEXT(#REF!),#REF!,ISTEXT(#REF!),#REF!, TRUE, AG672)</f>
        <v>Corpus Christi Liquefaction</v>
      </c>
      <c r="AG672" s="36" t="s">
        <v>3950</v>
      </c>
      <c r="AH672" s="20">
        <v>6</v>
      </c>
      <c r="AI672" s="18" t="s">
        <v>155</v>
      </c>
      <c r="AJ672" s="18" t="s">
        <v>3951</v>
      </c>
      <c r="AK672" s="34" t="s">
        <v>3952</v>
      </c>
      <c r="AL672" s="18" t="s">
        <v>3953</v>
      </c>
      <c r="AM672" s="20" t="s">
        <v>3954</v>
      </c>
      <c r="AN672" s="18">
        <v>-97.270210000000006</v>
      </c>
      <c r="AO672" s="18">
        <v>27.889530000000001</v>
      </c>
      <c r="AP672" s="21" t="s">
        <v>119</v>
      </c>
    </row>
    <row r="673" spans="1:42" s="37" customFormat="1" x14ac:dyDescent="0.25">
      <c r="A673" s="18">
        <v>425</v>
      </c>
      <c r="B673" s="15">
        <v>672</v>
      </c>
      <c r="C673" s="20">
        <v>11111111</v>
      </c>
      <c r="D673" s="18" t="s">
        <v>3990</v>
      </c>
      <c r="E673" s="176"/>
      <c r="F673" s="200"/>
      <c r="G673" s="32" t="s">
        <v>3991</v>
      </c>
      <c r="H673" s="18" t="s">
        <v>2291</v>
      </c>
      <c r="I673" s="34" t="s">
        <v>109</v>
      </c>
      <c r="J673" s="16" t="s">
        <v>53</v>
      </c>
      <c r="K673" s="16" t="s">
        <v>151</v>
      </c>
      <c r="L673" s="35" t="s">
        <v>2235</v>
      </c>
      <c r="M673" s="18" t="s">
        <v>215</v>
      </c>
      <c r="N673" s="35" t="s">
        <v>109</v>
      </c>
      <c r="O673" s="35" t="s">
        <v>53</v>
      </c>
      <c r="P673" s="18" t="s">
        <v>110</v>
      </c>
      <c r="Q673" s="18" t="s">
        <v>2217</v>
      </c>
      <c r="R673" s="18" t="s">
        <v>112</v>
      </c>
      <c r="S673" s="18" t="s">
        <v>100</v>
      </c>
      <c r="T673" s="34" t="s">
        <v>538</v>
      </c>
      <c r="U673" s="15" t="s">
        <v>53</v>
      </c>
      <c r="V673" s="18"/>
      <c r="W673" s="18"/>
      <c r="X673" s="17">
        <v>35</v>
      </c>
      <c r="Y673" s="18">
        <v>430</v>
      </c>
      <c r="Z673" s="18" t="s">
        <v>84</v>
      </c>
      <c r="AA673" s="18" t="s">
        <v>112</v>
      </c>
      <c r="AB673" s="18">
        <v>1</v>
      </c>
      <c r="AC673" s="18" t="s">
        <v>101</v>
      </c>
      <c r="AD673" s="34" t="s">
        <v>2236</v>
      </c>
      <c r="AE673" s="34"/>
      <c r="AF673" s="16" t="str" cm="1">
        <f t="array" ref="AF673">_xlfn.IFS(ISTEXT(#REF!),#REF!,ISTEXT(#REF!),#REF!, TRUE, AG673)</f>
        <v>Corpus Christi Liquefaction</v>
      </c>
      <c r="AG673" s="36" t="s">
        <v>3950</v>
      </c>
      <c r="AH673" s="20">
        <v>6</v>
      </c>
      <c r="AI673" s="18" t="s">
        <v>155</v>
      </c>
      <c r="AJ673" s="18" t="s">
        <v>3951</v>
      </c>
      <c r="AK673" s="34" t="s">
        <v>3952</v>
      </c>
      <c r="AL673" s="18" t="s">
        <v>3953</v>
      </c>
      <c r="AM673" s="20" t="s">
        <v>3954</v>
      </c>
      <c r="AN673" s="18">
        <v>-97.270250000000004</v>
      </c>
      <c r="AO673" s="18">
        <v>27.889659999999999</v>
      </c>
      <c r="AP673" s="21" t="s">
        <v>119</v>
      </c>
    </row>
    <row r="674" spans="1:42" x14ac:dyDescent="0.25">
      <c r="A674" s="18">
        <v>425</v>
      </c>
      <c r="B674" s="15">
        <v>673</v>
      </c>
      <c r="C674" s="20">
        <v>11111111</v>
      </c>
      <c r="D674" s="18" t="s">
        <v>3992</v>
      </c>
      <c r="E674" s="176"/>
      <c r="F674" s="200"/>
      <c r="G674" s="32" t="s">
        <v>3993</v>
      </c>
      <c r="H674" s="18" t="s">
        <v>2294</v>
      </c>
      <c r="I674" s="34" t="s">
        <v>109</v>
      </c>
      <c r="J674" s="16" t="s">
        <v>53</v>
      </c>
      <c r="K674" s="16" t="s">
        <v>151</v>
      </c>
      <c r="L674" s="35" t="s">
        <v>2235</v>
      </c>
      <c r="M674" s="18" t="s">
        <v>215</v>
      </c>
      <c r="N674" s="35" t="s">
        <v>109</v>
      </c>
      <c r="O674" s="35" t="s">
        <v>53</v>
      </c>
      <c r="P674" s="18" t="s">
        <v>110</v>
      </c>
      <c r="Q674" s="18" t="s">
        <v>2217</v>
      </c>
      <c r="R674" s="18" t="s">
        <v>112</v>
      </c>
      <c r="S674" s="18" t="s">
        <v>100</v>
      </c>
      <c r="T674" s="34" t="s">
        <v>538</v>
      </c>
      <c r="U674" s="15" t="s">
        <v>53</v>
      </c>
      <c r="V674" s="18"/>
      <c r="W674" s="18"/>
      <c r="X674" s="17">
        <v>35</v>
      </c>
      <c r="Y674" s="18">
        <v>430</v>
      </c>
      <c r="Z674" s="18" t="s">
        <v>84</v>
      </c>
      <c r="AA674" s="18" t="s">
        <v>112</v>
      </c>
      <c r="AB674" s="18">
        <v>1</v>
      </c>
      <c r="AC674" s="18" t="s">
        <v>101</v>
      </c>
      <c r="AD674" s="34" t="s">
        <v>2236</v>
      </c>
      <c r="AE674" s="34"/>
      <c r="AF674" s="16" t="str" cm="1">
        <f t="array" ref="AF674">_xlfn.IFS(ISTEXT(#REF!),#REF!,ISTEXT(#REF!),#REF!, TRUE, AG674)</f>
        <v>Corpus Christi Liquefaction</v>
      </c>
      <c r="AG674" s="36" t="s">
        <v>3950</v>
      </c>
      <c r="AH674" s="20">
        <v>6</v>
      </c>
      <c r="AI674" s="18" t="s">
        <v>155</v>
      </c>
      <c r="AJ674" s="18" t="s">
        <v>3951</v>
      </c>
      <c r="AK674" s="34" t="s">
        <v>3952</v>
      </c>
      <c r="AL674" s="18" t="s">
        <v>3953</v>
      </c>
      <c r="AM674" s="20" t="s">
        <v>3954</v>
      </c>
      <c r="AN674" s="18">
        <v>-97.270309999999995</v>
      </c>
      <c r="AO674" s="18">
        <v>27.889779999999998</v>
      </c>
      <c r="AP674" s="21" t="s">
        <v>119</v>
      </c>
    </row>
    <row r="675" spans="1:42" x14ac:dyDescent="0.25">
      <c r="A675" s="26">
        <v>426</v>
      </c>
      <c r="B675" s="15">
        <v>674</v>
      </c>
      <c r="C675" s="55">
        <v>7734811</v>
      </c>
      <c r="D675" s="26">
        <v>2905313</v>
      </c>
      <c r="E675" s="187"/>
      <c r="F675" s="189"/>
      <c r="G675" s="47" t="s">
        <v>3994</v>
      </c>
      <c r="H675" s="26" t="s">
        <v>3995</v>
      </c>
      <c r="I675" s="34"/>
      <c r="J675" s="16" t="s">
        <v>53</v>
      </c>
      <c r="K675" s="174" t="s">
        <v>151</v>
      </c>
      <c r="L675" s="26">
        <v>20200201</v>
      </c>
      <c r="M675" s="47" t="s">
        <v>108</v>
      </c>
      <c r="N675" s="26" t="s">
        <v>3996</v>
      </c>
      <c r="O675" s="26" t="s">
        <v>53</v>
      </c>
      <c r="P675" s="26" t="s">
        <v>110</v>
      </c>
      <c r="Q675" s="26" t="s">
        <v>3997</v>
      </c>
      <c r="R675" s="26" t="s">
        <v>124</v>
      </c>
      <c r="S675" s="26" t="s">
        <v>53</v>
      </c>
      <c r="T675" s="47" t="s">
        <v>538</v>
      </c>
      <c r="U675" s="15" t="s">
        <v>53</v>
      </c>
      <c r="V675" s="26">
        <v>53665</v>
      </c>
      <c r="W675" s="26" t="s">
        <v>62</v>
      </c>
      <c r="X675" s="17">
        <f t="shared" ref="X675:X702" si="21">V675*0.0007457</f>
        <v>40.017990499999996</v>
      </c>
      <c r="Y675" s="26">
        <v>479.6</v>
      </c>
      <c r="Z675" s="18" t="s">
        <v>84</v>
      </c>
      <c r="AA675" s="56">
        <v>35886</v>
      </c>
      <c r="AB675" s="26">
        <v>1</v>
      </c>
      <c r="AC675" s="26" t="s">
        <v>63</v>
      </c>
      <c r="AD675" s="47" t="s">
        <v>3998</v>
      </c>
      <c r="AE675" s="47" t="s">
        <v>3999</v>
      </c>
      <c r="AF675" s="16" t="str" cm="1">
        <f t="array" ref="AF675">_xlfn.IFS(ISTEXT(#REF!),#REF!,ISTEXT(#REF!),#REF!, TRUE, AG675)</f>
        <v>Central Gas Facility</v>
      </c>
      <c r="AG675" s="47" t="s">
        <v>4000</v>
      </c>
      <c r="AH675" s="26">
        <v>10</v>
      </c>
      <c r="AI675" s="26" t="s">
        <v>4001</v>
      </c>
      <c r="AJ675" s="26" t="s">
        <v>4002</v>
      </c>
      <c r="AK675" s="47"/>
      <c r="AL675" s="26" t="s">
        <v>4003</v>
      </c>
      <c r="AM675" s="26">
        <v>99734</v>
      </c>
      <c r="AN675" s="55" t="s">
        <v>4004</v>
      </c>
      <c r="AO675" s="26">
        <v>70.319599999999994</v>
      </c>
      <c r="AP675" s="21" t="s">
        <v>4001</v>
      </c>
    </row>
    <row r="676" spans="1:42" x14ac:dyDescent="0.25">
      <c r="A676" s="26">
        <v>426</v>
      </c>
      <c r="B676" s="15">
        <v>675</v>
      </c>
      <c r="C676" s="55">
        <v>7734811</v>
      </c>
      <c r="D676" s="26">
        <v>2905413</v>
      </c>
      <c r="E676" s="187"/>
      <c r="F676" s="189"/>
      <c r="G676" s="47" t="s">
        <v>4005</v>
      </c>
      <c r="H676" s="26" t="s">
        <v>4006</v>
      </c>
      <c r="I676" s="34"/>
      <c r="J676" s="16" t="s">
        <v>53</v>
      </c>
      <c r="K676" s="174" t="s">
        <v>151</v>
      </c>
      <c r="L676" s="26">
        <v>20200201</v>
      </c>
      <c r="M676" s="47" t="s">
        <v>108</v>
      </c>
      <c r="N676" s="26" t="s">
        <v>3996</v>
      </c>
      <c r="O676" s="26" t="s">
        <v>53</v>
      </c>
      <c r="P676" s="26" t="s">
        <v>110</v>
      </c>
      <c r="Q676" s="26" t="s">
        <v>4007</v>
      </c>
      <c r="R676" s="26" t="s">
        <v>124</v>
      </c>
      <c r="S676" s="26" t="s">
        <v>53</v>
      </c>
      <c r="T676" s="47" t="s">
        <v>538</v>
      </c>
      <c r="U676" s="15" t="s">
        <v>53</v>
      </c>
      <c r="V676" s="26">
        <v>38000</v>
      </c>
      <c r="W676" s="26" t="s">
        <v>62</v>
      </c>
      <c r="X676" s="17">
        <f t="shared" si="21"/>
        <v>28.336599999999997</v>
      </c>
      <c r="Y676" s="26">
        <v>420.7</v>
      </c>
      <c r="Z676" s="18" t="s">
        <v>84</v>
      </c>
      <c r="AA676" s="56">
        <v>36008</v>
      </c>
      <c r="AB676" s="26">
        <v>1</v>
      </c>
      <c r="AC676" s="26" t="s">
        <v>63</v>
      </c>
      <c r="AD676" s="47" t="s">
        <v>3998</v>
      </c>
      <c r="AE676" s="47" t="s">
        <v>3999</v>
      </c>
      <c r="AF676" s="16" t="str" cm="1">
        <f t="array" ref="AF676">_xlfn.IFS(ISTEXT(#REF!),#REF!,ISTEXT(#REF!),#REF!, TRUE, AG676)</f>
        <v>Central Gas Facility</v>
      </c>
      <c r="AG676" s="47" t="s">
        <v>4000</v>
      </c>
      <c r="AH676" s="26">
        <v>10</v>
      </c>
      <c r="AI676" s="26" t="s">
        <v>4001</v>
      </c>
      <c r="AJ676" s="26" t="s">
        <v>4002</v>
      </c>
      <c r="AK676" s="47"/>
      <c r="AL676" s="26" t="s">
        <v>4003</v>
      </c>
      <c r="AM676" s="26">
        <v>99734</v>
      </c>
      <c r="AN676" s="55" t="s">
        <v>4008</v>
      </c>
      <c r="AO676" s="26">
        <v>70.3215</v>
      </c>
      <c r="AP676" s="21" t="s">
        <v>4001</v>
      </c>
    </row>
    <row r="677" spans="1:42" x14ac:dyDescent="0.25">
      <c r="A677" s="26">
        <v>426</v>
      </c>
      <c r="B677" s="15">
        <v>676</v>
      </c>
      <c r="C677" s="55">
        <v>7734811</v>
      </c>
      <c r="D677" s="26">
        <v>2906013</v>
      </c>
      <c r="E677" s="187"/>
      <c r="F677" s="189"/>
      <c r="G677" s="47" t="s">
        <v>4009</v>
      </c>
      <c r="H677" s="26" t="s">
        <v>4010</v>
      </c>
      <c r="I677" s="34"/>
      <c r="J677" s="16" t="s">
        <v>53</v>
      </c>
      <c r="K677" s="174" t="s">
        <v>151</v>
      </c>
      <c r="L677" s="26">
        <v>20200201</v>
      </c>
      <c r="M677" s="47" t="s">
        <v>108</v>
      </c>
      <c r="N677" s="26" t="s">
        <v>3996</v>
      </c>
      <c r="O677" s="26" t="s">
        <v>53</v>
      </c>
      <c r="P677" s="26" t="s">
        <v>110</v>
      </c>
      <c r="Q677" s="26" t="s">
        <v>4007</v>
      </c>
      <c r="R677" s="26" t="s">
        <v>124</v>
      </c>
      <c r="S677" s="26" t="s">
        <v>53</v>
      </c>
      <c r="T677" s="47" t="s">
        <v>538</v>
      </c>
      <c r="U677" s="15" t="s">
        <v>53</v>
      </c>
      <c r="V677" s="26">
        <v>38000</v>
      </c>
      <c r="W677" s="26" t="s">
        <v>62</v>
      </c>
      <c r="X677" s="17">
        <f t="shared" si="21"/>
        <v>28.336599999999997</v>
      </c>
      <c r="Y677" s="26">
        <v>420.7</v>
      </c>
      <c r="Z677" s="18" t="s">
        <v>84</v>
      </c>
      <c r="AA677" s="56">
        <v>36404</v>
      </c>
      <c r="AB677" s="26">
        <v>1</v>
      </c>
      <c r="AC677" s="26" t="s">
        <v>63</v>
      </c>
      <c r="AD677" s="47" t="s">
        <v>3998</v>
      </c>
      <c r="AE677" s="47" t="s">
        <v>3999</v>
      </c>
      <c r="AF677" s="16" t="str" cm="1">
        <f t="array" ref="AF677">_xlfn.IFS(ISTEXT(#REF!),#REF!,ISTEXT(#REF!),#REF!, TRUE, AG677)</f>
        <v>Central Gas Facility</v>
      </c>
      <c r="AG677" s="47" t="s">
        <v>4000</v>
      </c>
      <c r="AH677" s="26">
        <v>10</v>
      </c>
      <c r="AI677" s="26" t="s">
        <v>4001</v>
      </c>
      <c r="AJ677" s="26" t="s">
        <v>4002</v>
      </c>
      <c r="AK677" s="47"/>
      <c r="AL677" s="26" t="s">
        <v>4003</v>
      </c>
      <c r="AM677" s="26">
        <v>99734</v>
      </c>
      <c r="AN677" s="55" t="s">
        <v>4011</v>
      </c>
      <c r="AO677" s="26">
        <v>70.320300000000003</v>
      </c>
      <c r="AP677" s="21" t="s">
        <v>4001</v>
      </c>
    </row>
    <row r="678" spans="1:42" x14ac:dyDescent="0.25">
      <c r="A678" s="26">
        <v>426</v>
      </c>
      <c r="B678" s="15">
        <v>677</v>
      </c>
      <c r="C678" s="55">
        <v>7734811</v>
      </c>
      <c r="D678" s="26">
        <v>2906113</v>
      </c>
      <c r="E678" s="187"/>
      <c r="F678" s="189"/>
      <c r="G678" s="47" t="s">
        <v>4012</v>
      </c>
      <c r="H678" s="26" t="s">
        <v>4013</v>
      </c>
      <c r="I678" s="34"/>
      <c r="J678" s="16" t="s">
        <v>53</v>
      </c>
      <c r="K678" s="174" t="s">
        <v>151</v>
      </c>
      <c r="L678" s="26">
        <v>20200201</v>
      </c>
      <c r="M678" s="47" t="s">
        <v>108</v>
      </c>
      <c r="N678" s="26" t="s">
        <v>3996</v>
      </c>
      <c r="O678" s="26" t="s">
        <v>53</v>
      </c>
      <c r="P678" s="26" t="s">
        <v>110</v>
      </c>
      <c r="Q678" s="26" t="s">
        <v>3997</v>
      </c>
      <c r="R678" s="26" t="s">
        <v>124</v>
      </c>
      <c r="S678" s="26" t="s">
        <v>53</v>
      </c>
      <c r="T678" s="47" t="s">
        <v>538</v>
      </c>
      <c r="U678" s="15" t="s">
        <v>53</v>
      </c>
      <c r="V678" s="26">
        <v>53665</v>
      </c>
      <c r="W678" s="26" t="s">
        <v>62</v>
      </c>
      <c r="X678" s="17">
        <f t="shared" si="21"/>
        <v>40.017990499999996</v>
      </c>
      <c r="Y678" s="26">
        <v>479.6</v>
      </c>
      <c r="Z678" s="18" t="s">
        <v>84</v>
      </c>
      <c r="AA678" s="56">
        <v>35886</v>
      </c>
      <c r="AB678" s="26">
        <v>1</v>
      </c>
      <c r="AC678" s="26" t="s">
        <v>63</v>
      </c>
      <c r="AD678" s="47" t="s">
        <v>3998</v>
      </c>
      <c r="AE678" s="47" t="s">
        <v>3999</v>
      </c>
      <c r="AF678" s="16" t="str" cm="1">
        <f t="array" ref="AF678">_xlfn.IFS(ISTEXT(#REF!),#REF!,ISTEXT(#REF!),#REF!, TRUE, AG678)</f>
        <v>Central Gas Facility</v>
      </c>
      <c r="AG678" s="47" t="s">
        <v>4000</v>
      </c>
      <c r="AH678" s="26">
        <v>10</v>
      </c>
      <c r="AI678" s="26" t="s">
        <v>4001</v>
      </c>
      <c r="AJ678" s="26" t="s">
        <v>4002</v>
      </c>
      <c r="AK678" s="47"/>
      <c r="AL678" s="26" t="s">
        <v>4003</v>
      </c>
      <c r="AM678" s="26">
        <v>99734</v>
      </c>
      <c r="AN678" s="55" t="s">
        <v>4014</v>
      </c>
      <c r="AO678" s="26">
        <v>70.320700000000002</v>
      </c>
      <c r="AP678" s="21" t="s">
        <v>4001</v>
      </c>
    </row>
    <row r="679" spans="1:42" x14ac:dyDescent="0.25">
      <c r="A679" s="26">
        <v>426</v>
      </c>
      <c r="B679" s="15">
        <v>678</v>
      </c>
      <c r="C679" s="55">
        <v>7734811</v>
      </c>
      <c r="D679" s="26">
        <v>2906213</v>
      </c>
      <c r="E679" s="187"/>
      <c r="F679" s="189"/>
      <c r="G679" s="47" t="s">
        <v>4015</v>
      </c>
      <c r="H679" s="26" t="s">
        <v>4016</v>
      </c>
      <c r="I679" s="34"/>
      <c r="J679" s="16" t="s">
        <v>53</v>
      </c>
      <c r="K679" s="174" t="s">
        <v>151</v>
      </c>
      <c r="L679" s="26">
        <v>20200201</v>
      </c>
      <c r="M679" s="47" t="s">
        <v>108</v>
      </c>
      <c r="N679" s="26" t="s">
        <v>3996</v>
      </c>
      <c r="O679" s="26" t="s">
        <v>53</v>
      </c>
      <c r="P679" s="26" t="s">
        <v>110</v>
      </c>
      <c r="Q679" s="26" t="s">
        <v>3997</v>
      </c>
      <c r="R679" s="26" t="s">
        <v>124</v>
      </c>
      <c r="S679" s="26" t="s">
        <v>53</v>
      </c>
      <c r="T679" s="47" t="s">
        <v>538</v>
      </c>
      <c r="U679" s="15" t="s">
        <v>53</v>
      </c>
      <c r="V679" s="26">
        <v>53665</v>
      </c>
      <c r="W679" s="26" t="s">
        <v>62</v>
      </c>
      <c r="X679" s="17">
        <f t="shared" si="21"/>
        <v>40.017990499999996</v>
      </c>
      <c r="Y679" s="26">
        <v>479.6</v>
      </c>
      <c r="Z679" s="18" t="s">
        <v>84</v>
      </c>
      <c r="AA679" s="56">
        <v>35886</v>
      </c>
      <c r="AB679" s="26">
        <v>1</v>
      </c>
      <c r="AC679" s="26" t="s">
        <v>63</v>
      </c>
      <c r="AD679" s="47" t="s">
        <v>3998</v>
      </c>
      <c r="AE679" s="47" t="s">
        <v>3999</v>
      </c>
      <c r="AF679" s="16" t="str" cm="1">
        <f t="array" ref="AF679">_xlfn.IFS(ISTEXT(#REF!),#REF!,ISTEXT(#REF!),#REF!, TRUE, AG679)</f>
        <v>Central Gas Facility</v>
      </c>
      <c r="AG679" s="47" t="s">
        <v>4000</v>
      </c>
      <c r="AH679" s="26">
        <v>10</v>
      </c>
      <c r="AI679" s="26" t="s">
        <v>4001</v>
      </c>
      <c r="AJ679" s="26" t="s">
        <v>4002</v>
      </c>
      <c r="AK679" s="47"/>
      <c r="AL679" s="26" t="s">
        <v>4003</v>
      </c>
      <c r="AM679" s="26">
        <v>99734</v>
      </c>
      <c r="AN679" s="55" t="s">
        <v>4017</v>
      </c>
      <c r="AO679" s="26">
        <v>70.319100000000006</v>
      </c>
      <c r="AP679" s="21" t="s">
        <v>4001</v>
      </c>
    </row>
    <row r="680" spans="1:42" x14ac:dyDescent="0.25">
      <c r="A680" s="26">
        <v>426</v>
      </c>
      <c r="B680" s="15">
        <v>679</v>
      </c>
      <c r="C680" s="55">
        <v>7734811</v>
      </c>
      <c r="D680" s="26">
        <v>2906313</v>
      </c>
      <c r="E680" s="187"/>
      <c r="F680" s="189"/>
      <c r="G680" s="47" t="s">
        <v>4018</v>
      </c>
      <c r="H680" s="26" t="s">
        <v>4019</v>
      </c>
      <c r="I680" s="34"/>
      <c r="J680" s="16" t="s">
        <v>53</v>
      </c>
      <c r="K680" s="174" t="s">
        <v>151</v>
      </c>
      <c r="L680" s="26">
        <v>20200201</v>
      </c>
      <c r="M680" s="47" t="s">
        <v>108</v>
      </c>
      <c r="N680" s="26" t="s">
        <v>3996</v>
      </c>
      <c r="O680" s="26" t="s">
        <v>53</v>
      </c>
      <c r="P680" s="26" t="s">
        <v>110</v>
      </c>
      <c r="Q680" s="26" t="s">
        <v>3997</v>
      </c>
      <c r="R680" s="26" t="s">
        <v>124</v>
      </c>
      <c r="S680" s="26" t="s">
        <v>53</v>
      </c>
      <c r="T680" s="47" t="s">
        <v>538</v>
      </c>
      <c r="U680" s="15" t="s">
        <v>53</v>
      </c>
      <c r="V680" s="26">
        <v>53665</v>
      </c>
      <c r="W680" s="26" t="s">
        <v>62</v>
      </c>
      <c r="X680" s="17">
        <f t="shared" si="21"/>
        <v>40.017990499999996</v>
      </c>
      <c r="Y680" s="26">
        <v>479.6</v>
      </c>
      <c r="Z680" s="18" t="s">
        <v>84</v>
      </c>
      <c r="AA680" s="56">
        <v>35886</v>
      </c>
      <c r="AB680" s="26">
        <v>1</v>
      </c>
      <c r="AC680" s="26" t="s">
        <v>63</v>
      </c>
      <c r="AD680" s="47" t="s">
        <v>3998</v>
      </c>
      <c r="AE680" s="47" t="s">
        <v>3999</v>
      </c>
      <c r="AF680" s="16" t="str" cm="1">
        <f t="array" ref="AF680">_xlfn.IFS(ISTEXT(#REF!),#REF!,ISTEXT(#REF!),#REF!, TRUE, AG680)</f>
        <v>Central Gas Facility</v>
      </c>
      <c r="AG680" s="47" t="s">
        <v>4000</v>
      </c>
      <c r="AH680" s="26">
        <v>10</v>
      </c>
      <c r="AI680" s="26" t="s">
        <v>4001</v>
      </c>
      <c r="AJ680" s="26" t="s">
        <v>4002</v>
      </c>
      <c r="AK680" s="47"/>
      <c r="AL680" s="26" t="s">
        <v>4003</v>
      </c>
      <c r="AM680" s="26">
        <v>99734</v>
      </c>
      <c r="AN680" s="55" t="s">
        <v>4011</v>
      </c>
      <c r="AO680" s="26">
        <v>70.318899999999999</v>
      </c>
      <c r="AP680" s="21" t="s">
        <v>4001</v>
      </c>
    </row>
    <row r="681" spans="1:42" x14ac:dyDescent="0.25">
      <c r="A681" s="26">
        <v>426</v>
      </c>
      <c r="B681" s="15">
        <v>680</v>
      </c>
      <c r="C681" s="55">
        <v>7734811</v>
      </c>
      <c r="D681" s="26">
        <v>2906413</v>
      </c>
      <c r="E681" s="187"/>
      <c r="F681" s="189"/>
      <c r="G681" s="47" t="s">
        <v>4020</v>
      </c>
      <c r="H681" s="26" t="s">
        <v>4021</v>
      </c>
      <c r="I681" s="34"/>
      <c r="J681" s="16" t="s">
        <v>53</v>
      </c>
      <c r="K681" s="174" t="s">
        <v>151</v>
      </c>
      <c r="L681" s="26">
        <v>20200201</v>
      </c>
      <c r="M681" s="47" t="s">
        <v>108</v>
      </c>
      <c r="N681" s="26" t="s">
        <v>3996</v>
      </c>
      <c r="O681" s="26" t="s">
        <v>53</v>
      </c>
      <c r="P681" s="26" t="s">
        <v>4022</v>
      </c>
      <c r="Q681" s="26" t="s">
        <v>4023</v>
      </c>
      <c r="R681" s="26" t="s">
        <v>124</v>
      </c>
      <c r="S681" s="26" t="s">
        <v>53</v>
      </c>
      <c r="T681" s="47" t="s">
        <v>538</v>
      </c>
      <c r="U681" s="15" t="s">
        <v>53</v>
      </c>
      <c r="V681" s="26">
        <v>33300</v>
      </c>
      <c r="W681" s="26" t="s">
        <v>62</v>
      </c>
      <c r="X681" s="17">
        <f t="shared" si="21"/>
        <v>24.831809999999997</v>
      </c>
      <c r="Y681" s="26">
        <v>239.1</v>
      </c>
      <c r="Z681" s="18" t="s">
        <v>84</v>
      </c>
      <c r="AA681" s="26">
        <v>1986</v>
      </c>
      <c r="AB681" s="26">
        <v>1</v>
      </c>
      <c r="AC681" s="26" t="s">
        <v>63</v>
      </c>
      <c r="AD681" s="47" t="s">
        <v>3998</v>
      </c>
      <c r="AE681" s="47" t="s">
        <v>3999</v>
      </c>
      <c r="AF681" s="16" t="str" cm="1">
        <f t="array" ref="AF681">_xlfn.IFS(ISTEXT(#REF!),#REF!,ISTEXT(#REF!),#REF!, TRUE, AG681)</f>
        <v>Central Gas Facility</v>
      </c>
      <c r="AG681" s="47" t="s">
        <v>4000</v>
      </c>
      <c r="AH681" s="26">
        <v>10</v>
      </c>
      <c r="AI681" s="26" t="s">
        <v>4001</v>
      </c>
      <c r="AJ681" s="26" t="s">
        <v>4002</v>
      </c>
      <c r="AK681" s="47"/>
      <c r="AL681" s="26" t="s">
        <v>4003</v>
      </c>
      <c r="AM681" s="26">
        <v>99734</v>
      </c>
      <c r="AN681" s="55" t="s">
        <v>4004</v>
      </c>
      <c r="AO681" s="26">
        <v>70.319900000000004</v>
      </c>
      <c r="AP681" s="21" t="s">
        <v>4001</v>
      </c>
    </row>
    <row r="682" spans="1:42" x14ac:dyDescent="0.25">
      <c r="A682" s="26">
        <v>426</v>
      </c>
      <c r="B682" s="15">
        <v>681</v>
      </c>
      <c r="C682" s="55">
        <v>7734811</v>
      </c>
      <c r="D682" s="26">
        <v>2906513</v>
      </c>
      <c r="E682" s="187"/>
      <c r="F682" s="189"/>
      <c r="G682" s="47" t="s">
        <v>4024</v>
      </c>
      <c r="H682" s="26" t="s">
        <v>4025</v>
      </c>
      <c r="I682" s="34"/>
      <c r="J682" s="16" t="s">
        <v>53</v>
      </c>
      <c r="K682" s="174" t="s">
        <v>151</v>
      </c>
      <c r="L682" s="26">
        <v>20200201</v>
      </c>
      <c r="M682" s="47" t="s">
        <v>108</v>
      </c>
      <c r="N682" s="26" t="s">
        <v>3996</v>
      </c>
      <c r="O682" s="26" t="s">
        <v>53</v>
      </c>
      <c r="P682" s="26" t="s">
        <v>4022</v>
      </c>
      <c r="Q682" s="26" t="s">
        <v>4023</v>
      </c>
      <c r="R682" s="26" t="s">
        <v>124</v>
      </c>
      <c r="S682" s="26" t="s">
        <v>53</v>
      </c>
      <c r="T682" s="47" t="s">
        <v>538</v>
      </c>
      <c r="U682" s="15" t="s">
        <v>53</v>
      </c>
      <c r="V682" s="26">
        <v>33300</v>
      </c>
      <c r="W682" s="26" t="s">
        <v>62</v>
      </c>
      <c r="X682" s="17">
        <f t="shared" si="21"/>
        <v>24.831809999999997</v>
      </c>
      <c r="Y682" s="26">
        <v>239.1</v>
      </c>
      <c r="Z682" s="18" t="s">
        <v>84</v>
      </c>
      <c r="AA682" s="26">
        <v>1986</v>
      </c>
      <c r="AB682" s="26">
        <v>1</v>
      </c>
      <c r="AC682" s="26" t="s">
        <v>63</v>
      </c>
      <c r="AD682" s="47" t="s">
        <v>3998</v>
      </c>
      <c r="AE682" s="47" t="s">
        <v>3999</v>
      </c>
      <c r="AF682" s="16" t="str" cm="1">
        <f t="array" ref="AF682">_xlfn.IFS(ISTEXT(#REF!),#REF!,ISTEXT(#REF!),#REF!, TRUE, AG682)</f>
        <v>Central Gas Facility</v>
      </c>
      <c r="AG682" s="47" t="s">
        <v>4000</v>
      </c>
      <c r="AH682" s="26">
        <v>10</v>
      </c>
      <c r="AI682" s="26" t="s">
        <v>4001</v>
      </c>
      <c r="AJ682" s="26" t="s">
        <v>4002</v>
      </c>
      <c r="AK682" s="47"/>
      <c r="AL682" s="26" t="s">
        <v>4003</v>
      </c>
      <c r="AM682" s="26">
        <v>99734</v>
      </c>
      <c r="AN682" s="55" t="s">
        <v>4026</v>
      </c>
      <c r="AO682" s="26">
        <v>70.319699999999997</v>
      </c>
      <c r="AP682" s="21" t="s">
        <v>4001</v>
      </c>
    </row>
    <row r="683" spans="1:42" x14ac:dyDescent="0.25">
      <c r="A683" s="26">
        <v>426</v>
      </c>
      <c r="B683" s="15">
        <v>682</v>
      </c>
      <c r="C683" s="55">
        <v>7734811</v>
      </c>
      <c r="D683" s="26">
        <v>2906613</v>
      </c>
      <c r="E683" s="187"/>
      <c r="F683" s="189"/>
      <c r="G683" s="47" t="s">
        <v>4027</v>
      </c>
      <c r="H683" s="26" t="s">
        <v>4028</v>
      </c>
      <c r="I683" s="34"/>
      <c r="J683" s="16" t="s">
        <v>53</v>
      </c>
      <c r="K683" s="174" t="s">
        <v>151</v>
      </c>
      <c r="L683" s="26">
        <v>20200201</v>
      </c>
      <c r="M683" s="47" t="s">
        <v>108</v>
      </c>
      <c r="N683" s="26" t="s">
        <v>3996</v>
      </c>
      <c r="O683" s="26" t="s">
        <v>53</v>
      </c>
      <c r="P683" s="26" t="s">
        <v>4022</v>
      </c>
      <c r="Q683" s="26" t="s">
        <v>4023</v>
      </c>
      <c r="R683" s="26" t="s">
        <v>124</v>
      </c>
      <c r="S683" s="26" t="s">
        <v>53</v>
      </c>
      <c r="T683" s="47" t="s">
        <v>538</v>
      </c>
      <c r="U683" s="15" t="s">
        <v>53</v>
      </c>
      <c r="V683" s="26">
        <v>33300</v>
      </c>
      <c r="W683" s="26" t="s">
        <v>62</v>
      </c>
      <c r="X683" s="17">
        <f t="shared" si="21"/>
        <v>24.831809999999997</v>
      </c>
      <c r="Y683" s="26">
        <v>239.1</v>
      </c>
      <c r="Z683" s="18" t="s">
        <v>84</v>
      </c>
      <c r="AA683" s="26">
        <v>1986</v>
      </c>
      <c r="AB683" s="26">
        <v>1</v>
      </c>
      <c r="AC683" s="26" t="s">
        <v>63</v>
      </c>
      <c r="AD683" s="47" t="s">
        <v>3998</v>
      </c>
      <c r="AE683" s="47" t="s">
        <v>3999</v>
      </c>
      <c r="AF683" s="16" t="str" cm="1">
        <f t="array" ref="AF683">_xlfn.IFS(ISTEXT(#REF!),#REF!,ISTEXT(#REF!),#REF!, TRUE, AG683)</f>
        <v>Central Gas Facility</v>
      </c>
      <c r="AG683" s="47" t="s">
        <v>4000</v>
      </c>
      <c r="AH683" s="26">
        <v>10</v>
      </c>
      <c r="AI683" s="26" t="s">
        <v>4001</v>
      </c>
      <c r="AJ683" s="26" t="s">
        <v>4002</v>
      </c>
      <c r="AK683" s="47"/>
      <c r="AL683" s="26" t="s">
        <v>4003</v>
      </c>
      <c r="AM683" s="26">
        <v>99734</v>
      </c>
      <c r="AN683" s="55" t="s">
        <v>4011</v>
      </c>
      <c r="AO683" s="26">
        <v>70.320700000000002</v>
      </c>
      <c r="AP683" s="21" t="s">
        <v>4001</v>
      </c>
    </row>
    <row r="684" spans="1:42" x14ac:dyDescent="0.25">
      <c r="A684" s="26">
        <v>426</v>
      </c>
      <c r="B684" s="15">
        <v>683</v>
      </c>
      <c r="C684" s="55">
        <v>7734811</v>
      </c>
      <c r="D684" s="26">
        <v>2906713</v>
      </c>
      <c r="E684" s="187"/>
      <c r="F684" s="189"/>
      <c r="G684" s="47" t="s">
        <v>4029</v>
      </c>
      <c r="H684" s="26" t="s">
        <v>4030</v>
      </c>
      <c r="I684" s="34"/>
      <c r="J684" s="16" t="s">
        <v>53</v>
      </c>
      <c r="K684" s="174" t="s">
        <v>151</v>
      </c>
      <c r="L684" s="26">
        <v>20200201</v>
      </c>
      <c r="M684" s="47" t="s">
        <v>108</v>
      </c>
      <c r="N684" s="26" t="s">
        <v>3996</v>
      </c>
      <c r="O684" s="26" t="s">
        <v>53</v>
      </c>
      <c r="P684" s="26" t="s">
        <v>4022</v>
      </c>
      <c r="Q684" s="26" t="s">
        <v>4023</v>
      </c>
      <c r="R684" s="26" t="s">
        <v>124</v>
      </c>
      <c r="S684" s="26" t="s">
        <v>53</v>
      </c>
      <c r="T684" s="47" t="s">
        <v>538</v>
      </c>
      <c r="U684" s="15" t="s">
        <v>53</v>
      </c>
      <c r="V684" s="26">
        <v>33300</v>
      </c>
      <c r="W684" s="26" t="s">
        <v>62</v>
      </c>
      <c r="X684" s="17">
        <f t="shared" si="21"/>
        <v>24.831809999999997</v>
      </c>
      <c r="Y684" s="26">
        <v>239.1</v>
      </c>
      <c r="Z684" s="18" t="s">
        <v>84</v>
      </c>
      <c r="AA684" s="26">
        <v>1986</v>
      </c>
      <c r="AB684" s="26">
        <v>1</v>
      </c>
      <c r="AC684" s="26" t="s">
        <v>63</v>
      </c>
      <c r="AD684" s="47" t="s">
        <v>3998</v>
      </c>
      <c r="AE684" s="47" t="s">
        <v>3999</v>
      </c>
      <c r="AF684" s="16" t="str" cm="1">
        <f t="array" ref="AF684">_xlfn.IFS(ISTEXT(#REF!),#REF!,ISTEXT(#REF!),#REF!, TRUE, AG684)</f>
        <v>Central Gas Facility</v>
      </c>
      <c r="AG684" s="47" t="s">
        <v>4000</v>
      </c>
      <c r="AH684" s="26">
        <v>10</v>
      </c>
      <c r="AI684" s="26" t="s">
        <v>4001</v>
      </c>
      <c r="AJ684" s="26" t="s">
        <v>4002</v>
      </c>
      <c r="AK684" s="47"/>
      <c r="AL684" s="26" t="s">
        <v>4003</v>
      </c>
      <c r="AM684" s="26">
        <v>99734</v>
      </c>
      <c r="AN684" s="55" t="s">
        <v>4031</v>
      </c>
      <c r="AO684" s="26">
        <v>70.3202</v>
      </c>
      <c r="AP684" s="21" t="s">
        <v>4001</v>
      </c>
    </row>
    <row r="685" spans="1:42" x14ac:dyDescent="0.25">
      <c r="A685" s="26">
        <v>426</v>
      </c>
      <c r="B685" s="15">
        <v>684</v>
      </c>
      <c r="C685" s="55">
        <v>7734811</v>
      </c>
      <c r="D685" s="26">
        <v>2906913</v>
      </c>
      <c r="E685" s="187"/>
      <c r="F685" s="189"/>
      <c r="G685" s="47" t="s">
        <v>4032</v>
      </c>
      <c r="H685" s="26" t="s">
        <v>4033</v>
      </c>
      <c r="I685" s="34"/>
      <c r="J685" s="16" t="s">
        <v>53</v>
      </c>
      <c r="K685" s="174" t="s">
        <v>151</v>
      </c>
      <c r="L685" s="26">
        <v>20200201</v>
      </c>
      <c r="M685" s="47" t="s">
        <v>108</v>
      </c>
      <c r="N685" s="26" t="s">
        <v>3996</v>
      </c>
      <c r="O685" s="26" t="s">
        <v>53</v>
      </c>
      <c r="P685" s="26" t="s">
        <v>110</v>
      </c>
      <c r="Q685" s="26" t="s">
        <v>4007</v>
      </c>
      <c r="R685" s="26" t="s">
        <v>124</v>
      </c>
      <c r="S685" s="26" t="s">
        <v>53</v>
      </c>
      <c r="T685" s="47" t="s">
        <v>538</v>
      </c>
      <c r="U685" s="15" t="s">
        <v>53</v>
      </c>
      <c r="V685" s="26">
        <v>38000</v>
      </c>
      <c r="W685" s="26" t="s">
        <v>62</v>
      </c>
      <c r="X685" s="17">
        <f t="shared" si="21"/>
        <v>28.336599999999997</v>
      </c>
      <c r="Y685" s="26">
        <v>420.7</v>
      </c>
      <c r="Z685" s="18" t="s">
        <v>84</v>
      </c>
      <c r="AA685" s="56">
        <v>35977</v>
      </c>
      <c r="AB685" s="26">
        <v>1</v>
      </c>
      <c r="AC685" s="26" t="s">
        <v>63</v>
      </c>
      <c r="AD685" s="47" t="s">
        <v>3998</v>
      </c>
      <c r="AE685" s="47" t="s">
        <v>3999</v>
      </c>
      <c r="AF685" s="16" t="str" cm="1">
        <f t="array" ref="AF685">_xlfn.IFS(ISTEXT(#REF!),#REF!,ISTEXT(#REF!),#REF!, TRUE, AG685)</f>
        <v>Central Gas Facility</v>
      </c>
      <c r="AG685" s="47" t="s">
        <v>4000</v>
      </c>
      <c r="AH685" s="26">
        <v>10</v>
      </c>
      <c r="AI685" s="26" t="s">
        <v>4001</v>
      </c>
      <c r="AJ685" s="26" t="s">
        <v>4002</v>
      </c>
      <c r="AK685" s="47"/>
      <c r="AL685" s="26" t="s">
        <v>4003</v>
      </c>
      <c r="AM685" s="26">
        <v>99734</v>
      </c>
      <c r="AN685" s="55" t="s">
        <v>4011</v>
      </c>
      <c r="AO685" s="26">
        <v>70.320999999999998</v>
      </c>
      <c r="AP685" s="21" t="s">
        <v>4001</v>
      </c>
    </row>
    <row r="686" spans="1:42" x14ac:dyDescent="0.25">
      <c r="A686" s="26">
        <v>426</v>
      </c>
      <c r="B686" s="15">
        <v>685</v>
      </c>
      <c r="C686" s="55" t="s">
        <v>4034</v>
      </c>
      <c r="D686" s="26">
        <v>47631613</v>
      </c>
      <c r="E686" s="187"/>
      <c r="F686" s="189"/>
      <c r="G686" s="47" t="s">
        <v>4035</v>
      </c>
      <c r="H686" s="26" t="s">
        <v>4036</v>
      </c>
      <c r="I686" s="34"/>
      <c r="J686" s="34" t="s">
        <v>100</v>
      </c>
      <c r="K686" s="16" t="s">
        <v>107</v>
      </c>
      <c r="L686" s="26"/>
      <c r="M686" s="26"/>
      <c r="N686" s="26" t="s">
        <v>4037</v>
      </c>
      <c r="O686" s="26" t="s">
        <v>53</v>
      </c>
      <c r="P686" s="26" t="s">
        <v>57</v>
      </c>
      <c r="Q686" s="26" t="s">
        <v>4038</v>
      </c>
      <c r="R686" s="26" t="s">
        <v>124</v>
      </c>
      <c r="S686" s="26" t="s">
        <v>53</v>
      </c>
      <c r="T686" s="47" t="s">
        <v>538</v>
      </c>
      <c r="U686" s="15" t="s">
        <v>53</v>
      </c>
      <c r="V686" s="26">
        <v>3550</v>
      </c>
      <c r="W686" s="26" t="s">
        <v>62</v>
      </c>
      <c r="X686" s="17">
        <f t="shared" si="21"/>
        <v>2.6472349999999998</v>
      </c>
      <c r="Y686" s="26">
        <v>43.8</v>
      </c>
      <c r="Z686" s="18" t="s">
        <v>84</v>
      </c>
      <c r="AA686" s="56">
        <v>36586</v>
      </c>
      <c r="AB686" s="26">
        <v>1</v>
      </c>
      <c r="AC686" s="26" t="s">
        <v>63</v>
      </c>
      <c r="AD686" s="47" t="s">
        <v>4039</v>
      </c>
      <c r="AE686" s="47" t="s">
        <v>3999</v>
      </c>
      <c r="AF686" s="16" t="str" cm="1">
        <f t="array" ref="AF686">_xlfn.IFS(ISTEXT(#REF!),#REF!,ISTEXT(#REF!),#REF!, TRUE, AG686)</f>
        <v>Central Compressor Plant (CCP)</v>
      </c>
      <c r="AG686" s="47" t="s">
        <v>4040</v>
      </c>
      <c r="AH686" s="26">
        <v>10</v>
      </c>
      <c r="AI686" s="26" t="s">
        <v>4001</v>
      </c>
      <c r="AJ686" s="26" t="s">
        <v>4002</v>
      </c>
      <c r="AK686" s="47"/>
      <c r="AL686" s="26" t="s">
        <v>4003</v>
      </c>
      <c r="AM686" s="26">
        <v>99734</v>
      </c>
      <c r="AN686" s="55" t="s">
        <v>4041</v>
      </c>
      <c r="AO686" s="26">
        <v>70.320499999999996</v>
      </c>
      <c r="AP686" s="21" t="s">
        <v>4001</v>
      </c>
    </row>
    <row r="687" spans="1:42" x14ac:dyDescent="0.25">
      <c r="A687" s="26">
        <v>426</v>
      </c>
      <c r="B687" s="15">
        <v>686</v>
      </c>
      <c r="C687" s="55" t="s">
        <v>4034</v>
      </c>
      <c r="D687" s="26">
        <v>47632013</v>
      </c>
      <c r="E687" s="187"/>
      <c r="F687" s="189"/>
      <c r="G687" s="47" t="s">
        <v>4044</v>
      </c>
      <c r="H687" s="26" t="s">
        <v>4045</v>
      </c>
      <c r="I687" s="47"/>
      <c r="J687" s="16" t="s">
        <v>53</v>
      </c>
      <c r="K687" s="16" t="s">
        <v>107</v>
      </c>
      <c r="L687" s="26"/>
      <c r="M687" s="26"/>
      <c r="N687" s="26" t="s">
        <v>3996</v>
      </c>
      <c r="O687" s="26" t="s">
        <v>53</v>
      </c>
      <c r="P687" s="26" t="s">
        <v>110</v>
      </c>
      <c r="Q687" s="26" t="s">
        <v>4046</v>
      </c>
      <c r="R687" s="26" t="s">
        <v>124</v>
      </c>
      <c r="S687" s="26" t="s">
        <v>53</v>
      </c>
      <c r="T687" s="47" t="s">
        <v>538</v>
      </c>
      <c r="U687" s="15" t="s">
        <v>53</v>
      </c>
      <c r="V687" s="26">
        <v>35800</v>
      </c>
      <c r="W687" s="26" t="s">
        <v>62</v>
      </c>
      <c r="X687" s="17">
        <f t="shared" si="21"/>
        <v>26.696059999999999</v>
      </c>
      <c r="Y687" s="26">
        <v>399.9</v>
      </c>
      <c r="Z687" s="18" t="s">
        <v>84</v>
      </c>
      <c r="AA687" s="26">
        <v>2000</v>
      </c>
      <c r="AB687" s="26">
        <v>1</v>
      </c>
      <c r="AC687" s="26" t="s">
        <v>63</v>
      </c>
      <c r="AD687" s="47" t="s">
        <v>4039</v>
      </c>
      <c r="AE687" s="47" t="s">
        <v>3999</v>
      </c>
      <c r="AF687" s="16" t="str" cm="1">
        <f t="array" ref="AF687">_xlfn.IFS(ISTEXT(#REF!),#REF!,ISTEXT(#REF!),#REF!, TRUE, AG687)</f>
        <v>Central Compressor Plant (CCP)</v>
      </c>
      <c r="AG687" s="47" t="s">
        <v>4040</v>
      </c>
      <c r="AH687" s="26">
        <v>10</v>
      </c>
      <c r="AI687" s="26" t="s">
        <v>4001</v>
      </c>
      <c r="AJ687" s="26" t="s">
        <v>4002</v>
      </c>
      <c r="AK687" s="47"/>
      <c r="AL687" s="26" t="s">
        <v>4003</v>
      </c>
      <c r="AM687" s="26">
        <v>99734</v>
      </c>
      <c r="AN687" s="55" t="s">
        <v>4047</v>
      </c>
      <c r="AO687" s="26">
        <v>70.319599999999994</v>
      </c>
      <c r="AP687" s="21" t="s">
        <v>4001</v>
      </c>
    </row>
    <row r="688" spans="1:42" x14ac:dyDescent="0.25">
      <c r="A688" s="26">
        <v>426</v>
      </c>
      <c r="B688" s="15">
        <v>687</v>
      </c>
      <c r="C688" s="55">
        <v>1073911</v>
      </c>
      <c r="D688" s="26">
        <v>47632113</v>
      </c>
      <c r="E688" s="187"/>
      <c r="F688" s="189"/>
      <c r="G688" s="47" t="s">
        <v>4048</v>
      </c>
      <c r="H688" s="26" t="s">
        <v>4049</v>
      </c>
      <c r="I688" s="47"/>
      <c r="J688" s="16" t="s">
        <v>53</v>
      </c>
      <c r="K688" s="16" t="s">
        <v>107</v>
      </c>
      <c r="L688" s="26"/>
      <c r="M688" s="26"/>
      <c r="N688" s="26" t="s">
        <v>3996</v>
      </c>
      <c r="O688" s="26" t="s">
        <v>53</v>
      </c>
      <c r="P688" s="26" t="s">
        <v>110</v>
      </c>
      <c r="Q688" s="26" t="s">
        <v>4046</v>
      </c>
      <c r="R688" s="26" t="s">
        <v>124</v>
      </c>
      <c r="S688" s="26" t="s">
        <v>53</v>
      </c>
      <c r="T688" s="47" t="s">
        <v>538</v>
      </c>
      <c r="U688" s="15" t="s">
        <v>53</v>
      </c>
      <c r="V688" s="26">
        <v>35400</v>
      </c>
      <c r="W688" s="26" t="s">
        <v>62</v>
      </c>
      <c r="X688" s="17">
        <f t="shared" si="21"/>
        <v>26.397779999999997</v>
      </c>
      <c r="Y688" s="26">
        <v>396.6</v>
      </c>
      <c r="Z688" s="18" t="s">
        <v>84</v>
      </c>
      <c r="AA688" s="56">
        <v>33451</v>
      </c>
      <c r="AB688" s="26">
        <v>1</v>
      </c>
      <c r="AC688" s="26" t="s">
        <v>63</v>
      </c>
      <c r="AD688" s="47" t="s">
        <v>4039</v>
      </c>
      <c r="AE688" s="47" t="s">
        <v>3999</v>
      </c>
      <c r="AF688" s="16" t="str" cm="1">
        <f t="array" ref="AF688">_xlfn.IFS(ISTEXT(#REF!),#REF!,ISTEXT(#REF!),#REF!, TRUE, AG688)</f>
        <v>Central Compressor Plant (CCP)</v>
      </c>
      <c r="AG688" s="47" t="s">
        <v>4040</v>
      </c>
      <c r="AH688" s="26">
        <v>10</v>
      </c>
      <c r="AI688" s="26" t="s">
        <v>4001</v>
      </c>
      <c r="AJ688" s="26" t="s">
        <v>4002</v>
      </c>
      <c r="AK688" s="47"/>
      <c r="AL688" s="26" t="s">
        <v>4003</v>
      </c>
      <c r="AM688" s="26">
        <v>99734</v>
      </c>
      <c r="AN688" s="55" t="s">
        <v>4050</v>
      </c>
      <c r="AO688" s="26">
        <v>70.320300000000003</v>
      </c>
      <c r="AP688" s="21" t="s">
        <v>4001</v>
      </c>
    </row>
    <row r="689" spans="1:42" x14ac:dyDescent="0.25">
      <c r="A689" s="26">
        <v>426</v>
      </c>
      <c r="B689" s="15">
        <v>688</v>
      </c>
      <c r="C689" s="55" t="s">
        <v>4034</v>
      </c>
      <c r="D689" s="26">
        <v>47632213</v>
      </c>
      <c r="E689" s="187"/>
      <c r="F689" s="189"/>
      <c r="G689" s="47" t="s">
        <v>4051</v>
      </c>
      <c r="H689" s="26" t="s">
        <v>4052</v>
      </c>
      <c r="I689" s="47"/>
      <c r="J689" s="16" t="s">
        <v>53</v>
      </c>
      <c r="K689" s="16" t="s">
        <v>107</v>
      </c>
      <c r="L689" s="26"/>
      <c r="M689" s="26"/>
      <c r="N689" s="26" t="s">
        <v>3996</v>
      </c>
      <c r="O689" s="26" t="s">
        <v>53</v>
      </c>
      <c r="P689" s="26" t="s">
        <v>110</v>
      </c>
      <c r="Q689" s="26" t="s">
        <v>4046</v>
      </c>
      <c r="R689" s="26" t="s">
        <v>124</v>
      </c>
      <c r="S689" s="26" t="s">
        <v>53</v>
      </c>
      <c r="T689" s="47" t="s">
        <v>538</v>
      </c>
      <c r="U689" s="15" t="s">
        <v>53</v>
      </c>
      <c r="V689" s="26">
        <v>35400</v>
      </c>
      <c r="W689" s="26" t="s">
        <v>62</v>
      </c>
      <c r="X689" s="17">
        <f t="shared" si="21"/>
        <v>26.397779999999997</v>
      </c>
      <c r="Y689" s="26">
        <v>396.6</v>
      </c>
      <c r="Z689" s="18" t="s">
        <v>84</v>
      </c>
      <c r="AA689" s="26">
        <v>1991</v>
      </c>
      <c r="AB689" s="26">
        <v>1</v>
      </c>
      <c r="AC689" s="26" t="s">
        <v>63</v>
      </c>
      <c r="AD689" s="47" t="s">
        <v>4039</v>
      </c>
      <c r="AE689" s="47" t="s">
        <v>3999</v>
      </c>
      <c r="AF689" s="16" t="str" cm="1">
        <f t="array" ref="AF689">_xlfn.IFS(ISTEXT(#REF!),#REF!,ISTEXT(#REF!),#REF!, TRUE, AG689)</f>
        <v>Central Compressor Plant (CCP)</v>
      </c>
      <c r="AG689" s="47" t="s">
        <v>4040</v>
      </c>
      <c r="AH689" s="26">
        <v>10</v>
      </c>
      <c r="AI689" s="26" t="s">
        <v>4001</v>
      </c>
      <c r="AJ689" s="26" t="s">
        <v>4002</v>
      </c>
      <c r="AK689" s="47"/>
      <c r="AL689" s="26" t="s">
        <v>4003</v>
      </c>
      <c r="AM689" s="26">
        <v>99734</v>
      </c>
      <c r="AN689" s="55" t="s">
        <v>4053</v>
      </c>
      <c r="AO689" s="26">
        <v>70.320700000000002</v>
      </c>
      <c r="AP689" s="21" t="s">
        <v>4001</v>
      </c>
    </row>
    <row r="690" spans="1:42" x14ac:dyDescent="0.25">
      <c r="A690" s="26">
        <v>426</v>
      </c>
      <c r="B690" s="15">
        <v>689</v>
      </c>
      <c r="C690" s="55" t="s">
        <v>4034</v>
      </c>
      <c r="D690" s="26">
        <v>47632513</v>
      </c>
      <c r="E690" s="187"/>
      <c r="F690" s="189"/>
      <c r="G690" s="47" t="s">
        <v>4054</v>
      </c>
      <c r="H690" s="26" t="s">
        <v>4055</v>
      </c>
      <c r="I690" s="47"/>
      <c r="J690" s="16" t="s">
        <v>53</v>
      </c>
      <c r="K690" s="16" t="s">
        <v>107</v>
      </c>
      <c r="L690" s="26"/>
      <c r="M690" s="26"/>
      <c r="N690" s="26" t="s">
        <v>3996</v>
      </c>
      <c r="O690" s="26" t="s">
        <v>53</v>
      </c>
      <c r="P690" s="26" t="s">
        <v>110</v>
      </c>
      <c r="Q690" s="26" t="s">
        <v>4007</v>
      </c>
      <c r="R690" s="26" t="s">
        <v>124</v>
      </c>
      <c r="S690" s="26" t="s">
        <v>53</v>
      </c>
      <c r="T690" s="47" t="s">
        <v>538</v>
      </c>
      <c r="U690" s="15" t="s">
        <v>53</v>
      </c>
      <c r="V690" s="26">
        <v>38000</v>
      </c>
      <c r="W690" s="26" t="s">
        <v>62</v>
      </c>
      <c r="X690" s="17">
        <f t="shared" si="21"/>
        <v>28.336599999999997</v>
      </c>
      <c r="Y690" s="26">
        <v>420.7</v>
      </c>
      <c r="Z690" s="18" t="s">
        <v>84</v>
      </c>
      <c r="AA690" s="26">
        <v>1990</v>
      </c>
      <c r="AB690" s="26">
        <v>1</v>
      </c>
      <c r="AC690" s="26" t="s">
        <v>63</v>
      </c>
      <c r="AD690" s="47" t="s">
        <v>4039</v>
      </c>
      <c r="AE690" s="47" t="s">
        <v>3999</v>
      </c>
      <c r="AF690" s="16" t="str" cm="1">
        <f t="array" ref="AF690">_xlfn.IFS(ISTEXT(#REF!),#REF!,ISTEXT(#REF!),#REF!, TRUE, AG690)</f>
        <v>Central Compressor Plant (CCP)</v>
      </c>
      <c r="AG690" s="47" t="s">
        <v>4040</v>
      </c>
      <c r="AH690" s="26">
        <v>10</v>
      </c>
      <c r="AI690" s="26" t="s">
        <v>4001</v>
      </c>
      <c r="AJ690" s="26" t="s">
        <v>4002</v>
      </c>
      <c r="AK690" s="47"/>
      <c r="AL690" s="26" t="s">
        <v>4003</v>
      </c>
      <c r="AM690" s="26">
        <v>99734</v>
      </c>
      <c r="AN690" s="55" t="s">
        <v>4056</v>
      </c>
      <c r="AO690" s="26">
        <v>70.320999999999998</v>
      </c>
      <c r="AP690" s="21" t="s">
        <v>4001</v>
      </c>
    </row>
    <row r="691" spans="1:42" x14ac:dyDescent="0.25">
      <c r="A691" s="26">
        <v>426</v>
      </c>
      <c r="B691" s="15">
        <v>690</v>
      </c>
      <c r="C691" s="55" t="s">
        <v>4034</v>
      </c>
      <c r="D691" s="26">
        <v>47632613</v>
      </c>
      <c r="E691" s="187"/>
      <c r="F691" s="189"/>
      <c r="G691" s="47" t="s">
        <v>4057</v>
      </c>
      <c r="H691" s="26" t="s">
        <v>4058</v>
      </c>
      <c r="I691" s="47"/>
      <c r="J691" s="16" t="s">
        <v>53</v>
      </c>
      <c r="K691" s="16" t="s">
        <v>107</v>
      </c>
      <c r="L691" s="26"/>
      <c r="M691" s="26"/>
      <c r="N691" s="26" t="s">
        <v>3996</v>
      </c>
      <c r="O691" s="26" t="s">
        <v>53</v>
      </c>
      <c r="P691" s="26" t="s">
        <v>110</v>
      </c>
      <c r="Q691" s="26" t="s">
        <v>4007</v>
      </c>
      <c r="R691" s="26" t="s">
        <v>124</v>
      </c>
      <c r="S691" s="26" t="s">
        <v>53</v>
      </c>
      <c r="T691" s="47" t="s">
        <v>538</v>
      </c>
      <c r="U691" s="15" t="s">
        <v>53</v>
      </c>
      <c r="V691" s="26">
        <v>38000</v>
      </c>
      <c r="W691" s="26" t="s">
        <v>62</v>
      </c>
      <c r="X691" s="17">
        <f t="shared" si="21"/>
        <v>28.336599999999997</v>
      </c>
      <c r="Y691" s="26">
        <v>420.7</v>
      </c>
      <c r="Z691" s="18" t="s">
        <v>84</v>
      </c>
      <c r="AA691" s="26">
        <v>1990</v>
      </c>
      <c r="AB691" s="26">
        <v>1</v>
      </c>
      <c r="AC691" s="26" t="s">
        <v>63</v>
      </c>
      <c r="AD691" s="47" t="s">
        <v>4039</v>
      </c>
      <c r="AE691" s="47" t="s">
        <v>3999</v>
      </c>
      <c r="AF691" s="16" t="str" cm="1">
        <f t="array" ref="AF691">_xlfn.IFS(ISTEXT(#REF!),#REF!,ISTEXT(#REF!),#REF!, TRUE, AG691)</f>
        <v>Central Compressor Plant (CCP)</v>
      </c>
      <c r="AG691" s="47" t="s">
        <v>4040</v>
      </c>
      <c r="AH691" s="26">
        <v>10</v>
      </c>
      <c r="AI691" s="26" t="s">
        <v>4001</v>
      </c>
      <c r="AJ691" s="26" t="s">
        <v>4002</v>
      </c>
      <c r="AK691" s="47"/>
      <c r="AL691" s="26" t="s">
        <v>4003</v>
      </c>
      <c r="AM691" s="26">
        <v>99734</v>
      </c>
      <c r="AN691" s="55" t="s">
        <v>4059</v>
      </c>
      <c r="AO691" s="26">
        <v>70.320899999999995</v>
      </c>
      <c r="AP691" s="21" t="s">
        <v>4001</v>
      </c>
    </row>
    <row r="692" spans="1:42" x14ac:dyDescent="0.25">
      <c r="A692" s="26">
        <v>426</v>
      </c>
      <c r="B692" s="15">
        <v>691</v>
      </c>
      <c r="C692" s="55" t="s">
        <v>4034</v>
      </c>
      <c r="D692" s="26">
        <v>47632713</v>
      </c>
      <c r="E692" s="187"/>
      <c r="F692" s="189"/>
      <c r="G692" s="47" t="s">
        <v>4060</v>
      </c>
      <c r="H692" s="26" t="s">
        <v>4061</v>
      </c>
      <c r="I692" s="47"/>
      <c r="J692" s="16" t="s">
        <v>53</v>
      </c>
      <c r="K692" s="16" t="s">
        <v>107</v>
      </c>
      <c r="L692" s="26"/>
      <c r="M692" s="26"/>
      <c r="N692" s="26" t="s">
        <v>3996</v>
      </c>
      <c r="O692" s="26" t="s">
        <v>53</v>
      </c>
      <c r="P692" s="26" t="s">
        <v>110</v>
      </c>
      <c r="Q692" s="26" t="s">
        <v>4046</v>
      </c>
      <c r="R692" s="26" t="s">
        <v>124</v>
      </c>
      <c r="S692" s="26" t="s">
        <v>53</v>
      </c>
      <c r="T692" s="47" t="s">
        <v>538</v>
      </c>
      <c r="U692" s="15" t="s">
        <v>53</v>
      </c>
      <c r="V692" s="26">
        <v>35400</v>
      </c>
      <c r="W692" s="26" t="s">
        <v>62</v>
      </c>
      <c r="X692" s="17">
        <f t="shared" si="21"/>
        <v>26.397779999999997</v>
      </c>
      <c r="Y692" s="26">
        <v>396.6</v>
      </c>
      <c r="Z692" s="18" t="s">
        <v>84</v>
      </c>
      <c r="AA692" s="56">
        <v>33270</v>
      </c>
      <c r="AB692" s="26">
        <v>1</v>
      </c>
      <c r="AC692" s="26" t="s">
        <v>63</v>
      </c>
      <c r="AD692" s="47" t="s">
        <v>4039</v>
      </c>
      <c r="AE692" s="47" t="s">
        <v>3999</v>
      </c>
      <c r="AF692" s="16" t="str" cm="1">
        <f t="array" ref="AF692">_xlfn.IFS(ISTEXT(#REF!),#REF!,ISTEXT(#REF!),#REF!, TRUE, AG692)</f>
        <v>Central Compressor Plant (CCP)</v>
      </c>
      <c r="AG692" s="47" t="s">
        <v>4040</v>
      </c>
      <c r="AH692" s="26">
        <v>10</v>
      </c>
      <c r="AI692" s="26" t="s">
        <v>4001</v>
      </c>
      <c r="AJ692" s="26" t="s">
        <v>4002</v>
      </c>
      <c r="AK692" s="47"/>
      <c r="AL692" s="26" t="s">
        <v>4003</v>
      </c>
      <c r="AM692" s="26">
        <v>99734</v>
      </c>
      <c r="AN692" s="55" t="s">
        <v>4062</v>
      </c>
      <c r="AO692" s="26">
        <v>70.319500000000005</v>
      </c>
      <c r="AP692" s="21" t="s">
        <v>4001</v>
      </c>
    </row>
    <row r="693" spans="1:42" x14ac:dyDescent="0.25">
      <c r="A693" s="26">
        <v>426</v>
      </c>
      <c r="B693" s="15">
        <v>692</v>
      </c>
      <c r="C693" s="55" t="s">
        <v>4034</v>
      </c>
      <c r="D693" s="26">
        <v>47632813</v>
      </c>
      <c r="E693" s="187"/>
      <c r="F693" s="189"/>
      <c r="G693" s="47" t="s">
        <v>4063</v>
      </c>
      <c r="H693" s="26" t="s">
        <v>4064</v>
      </c>
      <c r="I693" s="47"/>
      <c r="J693" s="16" t="s">
        <v>53</v>
      </c>
      <c r="K693" s="16" t="s">
        <v>107</v>
      </c>
      <c r="L693" s="26"/>
      <c r="M693" s="26"/>
      <c r="N693" s="26" t="s">
        <v>3996</v>
      </c>
      <c r="O693" s="26" t="s">
        <v>53</v>
      </c>
      <c r="P693" s="26" t="s">
        <v>110</v>
      </c>
      <c r="Q693" s="26" t="s">
        <v>4046</v>
      </c>
      <c r="R693" s="26" t="s">
        <v>124</v>
      </c>
      <c r="S693" s="26" t="s">
        <v>53</v>
      </c>
      <c r="T693" s="47" t="s">
        <v>538</v>
      </c>
      <c r="U693" s="15" t="s">
        <v>53</v>
      </c>
      <c r="V693" s="26">
        <v>35400</v>
      </c>
      <c r="W693" s="26" t="s">
        <v>62</v>
      </c>
      <c r="X693" s="17">
        <f t="shared" si="21"/>
        <v>26.397779999999997</v>
      </c>
      <c r="Y693" s="26">
        <v>396.6</v>
      </c>
      <c r="Z693" s="18" t="s">
        <v>84</v>
      </c>
      <c r="AA693" s="56">
        <v>33086</v>
      </c>
      <c r="AB693" s="26">
        <v>1</v>
      </c>
      <c r="AC693" s="26" t="s">
        <v>63</v>
      </c>
      <c r="AD693" s="47" t="s">
        <v>4039</v>
      </c>
      <c r="AE693" s="47" t="s">
        <v>3999</v>
      </c>
      <c r="AF693" s="16" t="str" cm="1">
        <f t="array" ref="AF693">_xlfn.IFS(ISTEXT(#REF!),#REF!,ISTEXT(#REF!),#REF!, TRUE, AG693)</f>
        <v>Central Compressor Plant (CCP)</v>
      </c>
      <c r="AG693" s="47" t="s">
        <v>4040</v>
      </c>
      <c r="AH693" s="26">
        <v>10</v>
      </c>
      <c r="AI693" s="26" t="s">
        <v>4001</v>
      </c>
      <c r="AJ693" s="26" t="s">
        <v>4002</v>
      </c>
      <c r="AK693" s="47"/>
      <c r="AL693" s="26" t="s">
        <v>4003</v>
      </c>
      <c r="AM693" s="26">
        <v>99734</v>
      </c>
      <c r="AN693" s="55" t="s">
        <v>4065</v>
      </c>
      <c r="AO693" s="26">
        <v>70.320099999999996</v>
      </c>
      <c r="AP693" s="21" t="s">
        <v>4001</v>
      </c>
    </row>
    <row r="694" spans="1:42" x14ac:dyDescent="0.25">
      <c r="A694" s="26">
        <v>426</v>
      </c>
      <c r="B694" s="15">
        <v>693</v>
      </c>
      <c r="C694" s="55" t="s">
        <v>4034</v>
      </c>
      <c r="D694" s="26">
        <v>47632913</v>
      </c>
      <c r="E694" s="187"/>
      <c r="F694" s="189"/>
      <c r="G694" s="47" t="s">
        <v>4066</v>
      </c>
      <c r="H694" s="26" t="s">
        <v>4067</v>
      </c>
      <c r="I694" s="47"/>
      <c r="J694" s="16" t="s">
        <v>53</v>
      </c>
      <c r="K694" s="16" t="s">
        <v>107</v>
      </c>
      <c r="L694" s="26"/>
      <c r="M694" s="26"/>
      <c r="N694" s="26" t="s">
        <v>3996</v>
      </c>
      <c r="O694" s="26" t="s">
        <v>53</v>
      </c>
      <c r="P694" s="26" t="s">
        <v>110</v>
      </c>
      <c r="Q694" s="26" t="s">
        <v>4046</v>
      </c>
      <c r="R694" s="26" t="s">
        <v>124</v>
      </c>
      <c r="S694" s="26" t="s">
        <v>53</v>
      </c>
      <c r="T694" s="47" t="s">
        <v>538</v>
      </c>
      <c r="U694" s="15" t="s">
        <v>53</v>
      </c>
      <c r="V694" s="26">
        <v>35400</v>
      </c>
      <c r="W694" s="26" t="s">
        <v>62</v>
      </c>
      <c r="X694" s="17">
        <f t="shared" si="21"/>
        <v>26.397779999999997</v>
      </c>
      <c r="Y694" s="26">
        <v>396.6</v>
      </c>
      <c r="Z694" s="18" t="s">
        <v>84</v>
      </c>
      <c r="AA694" s="56">
        <v>33512</v>
      </c>
      <c r="AB694" s="26">
        <v>1</v>
      </c>
      <c r="AC694" s="26" t="s">
        <v>63</v>
      </c>
      <c r="AD694" s="47" t="s">
        <v>4039</v>
      </c>
      <c r="AE694" s="47" t="s">
        <v>3999</v>
      </c>
      <c r="AF694" s="16" t="str" cm="1">
        <f t="array" ref="AF694">_xlfn.IFS(ISTEXT(#REF!),#REF!,ISTEXT(#REF!),#REF!, TRUE, AG694)</f>
        <v>Central Compressor Plant (CCP)</v>
      </c>
      <c r="AG694" s="47" t="s">
        <v>4040</v>
      </c>
      <c r="AH694" s="26">
        <v>10</v>
      </c>
      <c r="AI694" s="26" t="s">
        <v>4001</v>
      </c>
      <c r="AJ694" s="26" t="s">
        <v>4002</v>
      </c>
      <c r="AK694" s="47"/>
      <c r="AL694" s="26" t="s">
        <v>4003</v>
      </c>
      <c r="AM694" s="26">
        <v>99734</v>
      </c>
      <c r="AN694" s="55" t="s">
        <v>4068</v>
      </c>
      <c r="AO694" s="26">
        <v>70.319999999999993</v>
      </c>
      <c r="AP694" s="21" t="s">
        <v>4001</v>
      </c>
    </row>
    <row r="695" spans="1:42" x14ac:dyDescent="0.25">
      <c r="A695" s="26">
        <v>426</v>
      </c>
      <c r="B695" s="15">
        <v>694</v>
      </c>
      <c r="C695" s="55" t="s">
        <v>4034</v>
      </c>
      <c r="D695" s="26">
        <v>47633113</v>
      </c>
      <c r="E695" s="187"/>
      <c r="F695" s="189"/>
      <c r="G695" s="47" t="s">
        <v>4069</v>
      </c>
      <c r="H695" s="26" t="s">
        <v>4070</v>
      </c>
      <c r="I695" s="47"/>
      <c r="J695" s="16" t="s">
        <v>53</v>
      </c>
      <c r="K695" s="16" t="s">
        <v>107</v>
      </c>
      <c r="L695" s="26"/>
      <c r="M695" s="26"/>
      <c r="N695" s="26" t="s">
        <v>3996</v>
      </c>
      <c r="O695" s="26" t="s">
        <v>53</v>
      </c>
      <c r="P695" s="26" t="s">
        <v>110</v>
      </c>
      <c r="Q695" s="26" t="s">
        <v>4046</v>
      </c>
      <c r="R695" s="26" t="s">
        <v>124</v>
      </c>
      <c r="S695" s="26" t="s">
        <v>53</v>
      </c>
      <c r="T695" s="47" t="s">
        <v>538</v>
      </c>
      <c r="U695" s="15" t="s">
        <v>53</v>
      </c>
      <c r="V695" s="26">
        <v>35400</v>
      </c>
      <c r="W695" s="26" t="s">
        <v>62</v>
      </c>
      <c r="X695" s="17">
        <f t="shared" si="21"/>
        <v>26.397779999999997</v>
      </c>
      <c r="Y695" s="26">
        <v>396.6</v>
      </c>
      <c r="Z695" s="18" t="s">
        <v>84</v>
      </c>
      <c r="AA695" s="56">
        <v>33420</v>
      </c>
      <c r="AB695" s="26">
        <v>1</v>
      </c>
      <c r="AC695" s="26" t="s">
        <v>63</v>
      </c>
      <c r="AD695" s="47" t="s">
        <v>4039</v>
      </c>
      <c r="AE695" s="47" t="s">
        <v>3999</v>
      </c>
      <c r="AF695" s="16" t="str" cm="1">
        <f t="array" ref="AF695">_xlfn.IFS(ISTEXT(#REF!),#REF!,ISTEXT(#REF!),#REF!, TRUE, AG695)</f>
        <v>Central Compressor Plant (CCP)</v>
      </c>
      <c r="AG695" s="47" t="s">
        <v>4040</v>
      </c>
      <c r="AH695" s="26">
        <v>10</v>
      </c>
      <c r="AI695" s="26" t="s">
        <v>4001</v>
      </c>
      <c r="AJ695" s="26" t="s">
        <v>4002</v>
      </c>
      <c r="AK695" s="47"/>
      <c r="AL695" s="26" t="s">
        <v>4003</v>
      </c>
      <c r="AM695" s="26">
        <v>99734</v>
      </c>
      <c r="AN695" s="55" t="s">
        <v>4071</v>
      </c>
      <c r="AO695" s="26">
        <v>70.319699999999997</v>
      </c>
      <c r="AP695" s="21" t="s">
        <v>4001</v>
      </c>
    </row>
    <row r="696" spans="1:42" x14ac:dyDescent="0.25">
      <c r="A696" s="26">
        <v>426</v>
      </c>
      <c r="B696" s="15">
        <v>695</v>
      </c>
      <c r="C696" s="55" t="s">
        <v>4034</v>
      </c>
      <c r="D696" s="26">
        <v>47633413</v>
      </c>
      <c r="E696" s="187"/>
      <c r="F696" s="189"/>
      <c r="G696" s="47" t="s">
        <v>4072</v>
      </c>
      <c r="H696" s="26" t="s">
        <v>4073</v>
      </c>
      <c r="I696" s="47"/>
      <c r="J696" s="16" t="s">
        <v>53</v>
      </c>
      <c r="K696" s="16" t="s">
        <v>107</v>
      </c>
      <c r="L696" s="26"/>
      <c r="M696" s="26"/>
      <c r="N696" s="26" t="s">
        <v>3996</v>
      </c>
      <c r="O696" s="26" t="s">
        <v>53</v>
      </c>
      <c r="P696" s="26" t="s">
        <v>110</v>
      </c>
      <c r="Q696" s="26" t="s">
        <v>4046</v>
      </c>
      <c r="R696" s="26" t="s">
        <v>124</v>
      </c>
      <c r="S696" s="26" t="s">
        <v>53</v>
      </c>
      <c r="T696" s="47" t="s">
        <v>538</v>
      </c>
      <c r="U696" s="15" t="s">
        <v>53</v>
      </c>
      <c r="V696" s="26">
        <v>35400</v>
      </c>
      <c r="W696" s="26" t="s">
        <v>62</v>
      </c>
      <c r="X696" s="17">
        <f t="shared" si="21"/>
        <v>26.397779999999997</v>
      </c>
      <c r="Y696" s="26">
        <v>396.6</v>
      </c>
      <c r="Z696" s="18" t="s">
        <v>84</v>
      </c>
      <c r="AA696" s="56">
        <v>33239</v>
      </c>
      <c r="AB696" s="26">
        <v>1</v>
      </c>
      <c r="AC696" s="26" t="s">
        <v>63</v>
      </c>
      <c r="AD696" s="47" t="s">
        <v>4039</v>
      </c>
      <c r="AE696" s="47" t="s">
        <v>3999</v>
      </c>
      <c r="AF696" s="16" t="str" cm="1">
        <f t="array" ref="AF696">_xlfn.IFS(ISTEXT(#REF!),#REF!,ISTEXT(#REF!),#REF!, TRUE, AG696)</f>
        <v>Central Compressor Plant (CCP)</v>
      </c>
      <c r="AG696" s="47" t="s">
        <v>4040</v>
      </c>
      <c r="AH696" s="26">
        <v>10</v>
      </c>
      <c r="AI696" s="26" t="s">
        <v>4001</v>
      </c>
      <c r="AJ696" s="26" t="s">
        <v>4002</v>
      </c>
      <c r="AK696" s="47"/>
      <c r="AL696" s="26" t="s">
        <v>4003</v>
      </c>
      <c r="AM696" s="26">
        <v>99734</v>
      </c>
      <c r="AN696" s="55" t="s">
        <v>4074</v>
      </c>
      <c r="AO696" s="26">
        <v>70.3202</v>
      </c>
      <c r="AP696" s="21" t="s">
        <v>4001</v>
      </c>
    </row>
    <row r="697" spans="1:42" x14ac:dyDescent="0.25">
      <c r="A697" s="26">
        <v>426</v>
      </c>
      <c r="B697" s="15">
        <v>696</v>
      </c>
      <c r="C697" s="55" t="s">
        <v>4034</v>
      </c>
      <c r="D697" s="26">
        <v>47633513</v>
      </c>
      <c r="E697" s="187"/>
      <c r="F697" s="189"/>
      <c r="G697" s="47" t="s">
        <v>4075</v>
      </c>
      <c r="H697" s="26" t="s">
        <v>4076</v>
      </c>
      <c r="I697" s="47"/>
      <c r="J697" s="16" t="s">
        <v>53</v>
      </c>
      <c r="K697" s="16" t="s">
        <v>107</v>
      </c>
      <c r="L697" s="26"/>
      <c r="M697" s="26"/>
      <c r="N697" s="26" t="s">
        <v>3996</v>
      </c>
      <c r="O697" s="26" t="s">
        <v>53</v>
      </c>
      <c r="P697" s="26" t="s">
        <v>110</v>
      </c>
      <c r="Q697" s="26" t="s">
        <v>4046</v>
      </c>
      <c r="R697" s="26" t="s">
        <v>124</v>
      </c>
      <c r="S697" s="26" t="s">
        <v>53</v>
      </c>
      <c r="T697" s="47" t="s">
        <v>538</v>
      </c>
      <c r="U697" s="15" t="s">
        <v>53</v>
      </c>
      <c r="V697" s="26">
        <v>35400</v>
      </c>
      <c r="W697" s="26" t="s">
        <v>62</v>
      </c>
      <c r="X697" s="17">
        <f t="shared" si="21"/>
        <v>26.397779999999997</v>
      </c>
      <c r="Y697" s="26">
        <v>396.6</v>
      </c>
      <c r="Z697" s="18" t="s">
        <v>84</v>
      </c>
      <c r="AA697" s="56">
        <v>32905</v>
      </c>
      <c r="AB697" s="26">
        <v>1</v>
      </c>
      <c r="AC697" s="26" t="s">
        <v>63</v>
      </c>
      <c r="AD697" s="47" t="s">
        <v>4039</v>
      </c>
      <c r="AE697" s="47" t="s">
        <v>3999</v>
      </c>
      <c r="AF697" s="16" t="str" cm="1">
        <f t="array" ref="AF697">_xlfn.IFS(ISTEXT(#REF!),#REF!,ISTEXT(#REF!),#REF!, TRUE, AG697)</f>
        <v>Central Compressor Plant (CCP)</v>
      </c>
      <c r="AG697" s="47" t="s">
        <v>4040</v>
      </c>
      <c r="AH697" s="26">
        <v>10</v>
      </c>
      <c r="AI697" s="26" t="s">
        <v>4001</v>
      </c>
      <c r="AJ697" s="26" t="s">
        <v>4002</v>
      </c>
      <c r="AK697" s="47"/>
      <c r="AL697" s="26" t="s">
        <v>4003</v>
      </c>
      <c r="AM697" s="26">
        <v>99734</v>
      </c>
      <c r="AN697" s="55" t="s">
        <v>4077</v>
      </c>
      <c r="AO697" s="26">
        <v>70.319400000000002</v>
      </c>
      <c r="AP697" s="21" t="s">
        <v>4001</v>
      </c>
    </row>
    <row r="698" spans="1:42" x14ac:dyDescent="0.25">
      <c r="A698" s="26">
        <v>426</v>
      </c>
      <c r="B698" s="15">
        <v>697</v>
      </c>
      <c r="C698" s="55" t="s">
        <v>4034</v>
      </c>
      <c r="D698" s="26">
        <v>47633613</v>
      </c>
      <c r="E698" s="187"/>
      <c r="F698" s="189"/>
      <c r="G698" s="47" t="s">
        <v>4078</v>
      </c>
      <c r="H698" s="26" t="s">
        <v>4079</v>
      </c>
      <c r="I698" s="47"/>
      <c r="J698" s="16" t="s">
        <v>53</v>
      </c>
      <c r="K698" s="16" t="s">
        <v>107</v>
      </c>
      <c r="L698" s="26"/>
      <c r="M698" s="26"/>
      <c r="N698" s="26" t="s">
        <v>3996</v>
      </c>
      <c r="O698" s="26" t="s">
        <v>53</v>
      </c>
      <c r="P698" s="26" t="s">
        <v>110</v>
      </c>
      <c r="Q698" s="26" t="s">
        <v>4046</v>
      </c>
      <c r="R698" s="26" t="s">
        <v>124</v>
      </c>
      <c r="S698" s="26" t="s">
        <v>53</v>
      </c>
      <c r="T698" s="47" t="s">
        <v>538</v>
      </c>
      <c r="U698" s="15" t="s">
        <v>53</v>
      </c>
      <c r="V698" s="26">
        <v>35400</v>
      </c>
      <c r="W698" s="26" t="s">
        <v>62</v>
      </c>
      <c r="X698" s="17">
        <f t="shared" si="21"/>
        <v>26.397779999999997</v>
      </c>
      <c r="Y698" s="26">
        <v>396.6</v>
      </c>
      <c r="Z698" s="18" t="s">
        <v>84</v>
      </c>
      <c r="AA698" s="56">
        <v>33147</v>
      </c>
      <c r="AB698" s="26">
        <v>1</v>
      </c>
      <c r="AC698" s="26" t="s">
        <v>63</v>
      </c>
      <c r="AD698" s="47" t="s">
        <v>4039</v>
      </c>
      <c r="AE698" s="47" t="s">
        <v>3999</v>
      </c>
      <c r="AF698" s="16" t="str" cm="1">
        <f t="array" ref="AF698">_xlfn.IFS(ISTEXT(#REF!),#REF!,ISTEXT(#REF!),#REF!, TRUE, AG698)</f>
        <v>Central Compressor Plant (CCP)</v>
      </c>
      <c r="AG698" s="47" t="s">
        <v>4040</v>
      </c>
      <c r="AH698" s="26">
        <v>10</v>
      </c>
      <c r="AI698" s="26" t="s">
        <v>4001</v>
      </c>
      <c r="AJ698" s="26" t="s">
        <v>4002</v>
      </c>
      <c r="AK698" s="47"/>
      <c r="AL698" s="26" t="s">
        <v>4003</v>
      </c>
      <c r="AM698" s="26">
        <v>99734</v>
      </c>
      <c r="AN698" s="55" t="s">
        <v>4080</v>
      </c>
      <c r="AO698" s="26">
        <v>70.319199999999995</v>
      </c>
      <c r="AP698" s="21" t="s">
        <v>4001</v>
      </c>
    </row>
    <row r="699" spans="1:42" x14ac:dyDescent="0.25">
      <c r="A699" s="26">
        <v>426</v>
      </c>
      <c r="B699" s="15">
        <v>698</v>
      </c>
      <c r="C699" s="55" t="s">
        <v>4034</v>
      </c>
      <c r="D699" s="26">
        <v>47633713</v>
      </c>
      <c r="E699" s="187"/>
      <c r="F699" s="189"/>
      <c r="G699" s="47" t="s">
        <v>4081</v>
      </c>
      <c r="H699" s="26" t="s">
        <v>4082</v>
      </c>
      <c r="I699" s="47"/>
      <c r="J699" s="16" t="s">
        <v>53</v>
      </c>
      <c r="K699" s="16" t="s">
        <v>107</v>
      </c>
      <c r="L699" s="26"/>
      <c r="M699" s="26"/>
      <c r="N699" s="26" t="s">
        <v>3996</v>
      </c>
      <c r="O699" s="26" t="s">
        <v>53</v>
      </c>
      <c r="P699" s="26" t="s">
        <v>110</v>
      </c>
      <c r="Q699" s="26" t="s">
        <v>4046</v>
      </c>
      <c r="R699" s="26" t="s">
        <v>124</v>
      </c>
      <c r="S699" s="26" t="s">
        <v>53</v>
      </c>
      <c r="T699" s="47" t="s">
        <v>538</v>
      </c>
      <c r="U699" s="15" t="s">
        <v>53</v>
      </c>
      <c r="V699" s="26">
        <v>35400</v>
      </c>
      <c r="W699" s="26" t="s">
        <v>62</v>
      </c>
      <c r="X699" s="17">
        <f t="shared" si="21"/>
        <v>26.397779999999997</v>
      </c>
      <c r="Y699" s="26">
        <v>396.6</v>
      </c>
      <c r="Z699" s="18" t="s">
        <v>84</v>
      </c>
      <c r="AA699" s="56">
        <v>33298</v>
      </c>
      <c r="AB699" s="26">
        <v>1</v>
      </c>
      <c r="AC699" s="26" t="s">
        <v>63</v>
      </c>
      <c r="AD699" s="47" t="s">
        <v>4039</v>
      </c>
      <c r="AE699" s="47" t="s">
        <v>3999</v>
      </c>
      <c r="AF699" s="16" t="str" cm="1">
        <f t="array" ref="AF699">_xlfn.IFS(ISTEXT(#REF!),#REF!,ISTEXT(#REF!),#REF!, TRUE, AG699)</f>
        <v>Central Compressor Plant (CCP)</v>
      </c>
      <c r="AG699" s="47" t="s">
        <v>4040</v>
      </c>
      <c r="AH699" s="26">
        <v>10</v>
      </c>
      <c r="AI699" s="26" t="s">
        <v>4001</v>
      </c>
      <c r="AJ699" s="26" t="s">
        <v>4002</v>
      </c>
      <c r="AK699" s="47"/>
      <c r="AL699" s="26" t="s">
        <v>4003</v>
      </c>
      <c r="AM699" s="26">
        <v>99734</v>
      </c>
      <c r="AN699" s="55" t="s">
        <v>4083</v>
      </c>
      <c r="AO699" s="26">
        <v>70.320499999999996</v>
      </c>
      <c r="AP699" s="21" t="s">
        <v>4001</v>
      </c>
    </row>
    <row r="700" spans="1:42" x14ac:dyDescent="0.25">
      <c r="A700" s="26">
        <v>426</v>
      </c>
      <c r="B700" s="15">
        <v>699</v>
      </c>
      <c r="C700" s="55" t="s">
        <v>4034</v>
      </c>
      <c r="D700" s="26">
        <v>47633913</v>
      </c>
      <c r="E700" s="187"/>
      <c r="F700" s="189"/>
      <c r="G700" s="47" t="s">
        <v>4084</v>
      </c>
      <c r="H700" s="26" t="s">
        <v>4085</v>
      </c>
      <c r="I700" s="47"/>
      <c r="J700" s="16" t="s">
        <v>53</v>
      </c>
      <c r="K700" s="16" t="s">
        <v>107</v>
      </c>
      <c r="L700" s="26"/>
      <c r="M700" s="26"/>
      <c r="N700" s="26" t="s">
        <v>3996</v>
      </c>
      <c r="O700" s="26" t="s">
        <v>53</v>
      </c>
      <c r="P700" s="26" t="s">
        <v>110</v>
      </c>
      <c r="Q700" s="26" t="s">
        <v>4046</v>
      </c>
      <c r="R700" s="26" t="s">
        <v>124</v>
      </c>
      <c r="S700" s="26" t="s">
        <v>53</v>
      </c>
      <c r="T700" s="47" t="s">
        <v>538</v>
      </c>
      <c r="U700" s="15" t="s">
        <v>53</v>
      </c>
      <c r="V700" s="26">
        <v>35400</v>
      </c>
      <c r="W700" s="26" t="s">
        <v>62</v>
      </c>
      <c r="X700" s="17">
        <f t="shared" si="21"/>
        <v>26.397779999999997</v>
      </c>
      <c r="Y700" s="26">
        <v>396.6</v>
      </c>
      <c r="Z700" s="18" t="s">
        <v>84</v>
      </c>
      <c r="AA700" s="56">
        <v>33482</v>
      </c>
      <c r="AB700" s="26">
        <v>1</v>
      </c>
      <c r="AC700" s="26" t="s">
        <v>63</v>
      </c>
      <c r="AD700" s="47" t="s">
        <v>4039</v>
      </c>
      <c r="AE700" s="47" t="s">
        <v>3999</v>
      </c>
      <c r="AF700" s="16" t="str" cm="1">
        <f t="array" ref="AF700">_xlfn.IFS(ISTEXT(#REF!),#REF!,ISTEXT(#REF!),#REF!, TRUE, AG700)</f>
        <v>Central Compressor Plant (CCP)</v>
      </c>
      <c r="AG700" s="47" t="s">
        <v>4040</v>
      </c>
      <c r="AH700" s="26">
        <v>10</v>
      </c>
      <c r="AI700" s="26" t="s">
        <v>4001</v>
      </c>
      <c r="AJ700" s="26" t="s">
        <v>4002</v>
      </c>
      <c r="AK700" s="47"/>
      <c r="AL700" s="26" t="s">
        <v>4003</v>
      </c>
      <c r="AM700" s="26">
        <v>99734</v>
      </c>
      <c r="AN700" s="55" t="s">
        <v>4050</v>
      </c>
      <c r="AO700" s="26">
        <v>70.319199999999995</v>
      </c>
      <c r="AP700" s="21" t="s">
        <v>4001</v>
      </c>
    </row>
    <row r="701" spans="1:42" x14ac:dyDescent="0.25">
      <c r="A701" s="26">
        <v>426</v>
      </c>
      <c r="B701" s="15">
        <v>700</v>
      </c>
      <c r="C701" s="55">
        <v>1073911</v>
      </c>
      <c r="D701" s="26">
        <v>47634013</v>
      </c>
      <c r="E701" s="187"/>
      <c r="F701" s="189"/>
      <c r="G701" s="47" t="s">
        <v>4086</v>
      </c>
      <c r="H701" s="26" t="s">
        <v>4087</v>
      </c>
      <c r="I701" s="47"/>
      <c r="J701" s="16" t="s">
        <v>53</v>
      </c>
      <c r="K701" s="16" t="s">
        <v>107</v>
      </c>
      <c r="L701" s="26"/>
      <c r="M701" s="26"/>
      <c r="N701" s="26" t="s">
        <v>3996</v>
      </c>
      <c r="O701" s="26" t="s">
        <v>53</v>
      </c>
      <c r="P701" s="26" t="s">
        <v>110</v>
      </c>
      <c r="Q701" s="26" t="s">
        <v>4046</v>
      </c>
      <c r="R701" s="26" t="s">
        <v>124</v>
      </c>
      <c r="S701" s="26" t="s">
        <v>53</v>
      </c>
      <c r="T701" s="47" t="s">
        <v>538</v>
      </c>
      <c r="U701" s="15" t="s">
        <v>53</v>
      </c>
      <c r="V701" s="26">
        <v>35400</v>
      </c>
      <c r="W701" s="26" t="s">
        <v>62</v>
      </c>
      <c r="X701" s="17">
        <f t="shared" si="21"/>
        <v>26.397779999999997</v>
      </c>
      <c r="Y701" s="26">
        <v>396.6</v>
      </c>
      <c r="Z701" s="18" t="s">
        <v>84</v>
      </c>
      <c r="AA701" s="56">
        <v>33359</v>
      </c>
      <c r="AB701" s="26">
        <v>1</v>
      </c>
      <c r="AC701" s="26" t="s">
        <v>63</v>
      </c>
      <c r="AD701" s="47" t="s">
        <v>4039</v>
      </c>
      <c r="AE701" s="47" t="s">
        <v>3999</v>
      </c>
      <c r="AF701" s="16" t="str" cm="1">
        <f t="array" ref="AF701">_xlfn.IFS(ISTEXT(#REF!),#REF!,ISTEXT(#REF!),#REF!, TRUE, AG701)</f>
        <v>Central Compressor Plant (CCP)</v>
      </c>
      <c r="AG701" s="47" t="s">
        <v>4040</v>
      </c>
      <c r="AH701" s="26">
        <v>10</v>
      </c>
      <c r="AI701" s="26" t="s">
        <v>4001</v>
      </c>
      <c r="AJ701" s="26" t="s">
        <v>4002</v>
      </c>
      <c r="AK701" s="47"/>
      <c r="AL701" s="26" t="s">
        <v>4003</v>
      </c>
      <c r="AM701" s="26">
        <v>99734</v>
      </c>
      <c r="AN701" s="55" t="s">
        <v>4056</v>
      </c>
      <c r="AO701" s="26">
        <v>70.320599999999999</v>
      </c>
      <c r="AP701" s="21" t="s">
        <v>4001</v>
      </c>
    </row>
    <row r="702" spans="1:42" x14ac:dyDescent="0.25">
      <c r="A702" s="26">
        <v>427</v>
      </c>
      <c r="B702" s="15">
        <v>701</v>
      </c>
      <c r="C702" s="55">
        <v>2574711</v>
      </c>
      <c r="D702" s="26">
        <v>41291413</v>
      </c>
      <c r="E702" s="187"/>
      <c r="F702" s="189"/>
      <c r="G702" s="47" t="s">
        <v>4088</v>
      </c>
      <c r="H702" s="26" t="s">
        <v>465</v>
      </c>
      <c r="I702" s="47"/>
      <c r="J702" s="16" t="s">
        <v>53</v>
      </c>
      <c r="K702" s="16" t="s">
        <v>107</v>
      </c>
      <c r="L702" s="26"/>
      <c r="M702" s="26"/>
      <c r="N702" s="26" t="s">
        <v>109</v>
      </c>
      <c r="O702" s="26" t="s">
        <v>53</v>
      </c>
      <c r="P702" s="26" t="s">
        <v>4022</v>
      </c>
      <c r="Q702" s="26" t="s">
        <v>4089</v>
      </c>
      <c r="R702" s="26" t="s">
        <v>4090</v>
      </c>
      <c r="S702" s="26"/>
      <c r="T702" s="47" t="s">
        <v>4091</v>
      </c>
      <c r="U702" s="15" t="s">
        <v>53</v>
      </c>
      <c r="V702" s="26">
        <v>7200</v>
      </c>
      <c r="W702" s="26" t="s">
        <v>62</v>
      </c>
      <c r="X702" s="17">
        <f t="shared" si="21"/>
        <v>5.36904</v>
      </c>
      <c r="Y702" s="26"/>
      <c r="Z702" s="26"/>
      <c r="AA702" s="26"/>
      <c r="AB702" s="26">
        <v>1</v>
      </c>
      <c r="AC702" s="26" t="s">
        <v>63</v>
      </c>
      <c r="AD702" s="47"/>
      <c r="AE702" s="47"/>
      <c r="AF702" s="16" t="str" cm="1">
        <f t="array" ref="AF702">_xlfn.IFS(ISTEXT(#REF!),#REF!,ISTEXT(#REF!),#REF!, TRUE, AG702)</f>
        <v>FLORIDA GAS TRANSMISSION COMPANY - Compressor Station #16 - Bradford County</v>
      </c>
      <c r="AG702" s="47" t="s">
        <v>4092</v>
      </c>
      <c r="AH702" s="26">
        <v>4</v>
      </c>
      <c r="AI702" s="26" t="s">
        <v>188</v>
      </c>
      <c r="AJ702" s="26" t="s">
        <v>4093</v>
      </c>
      <c r="AK702" s="47" t="s">
        <v>4094</v>
      </c>
      <c r="AL702" s="26" t="s">
        <v>4095</v>
      </c>
      <c r="AM702" s="26">
        <v>32622</v>
      </c>
      <c r="AN702" s="55" t="s">
        <v>4096</v>
      </c>
      <c r="AO702" s="26">
        <v>29.924723</v>
      </c>
      <c r="AP702" s="21" t="s">
        <v>119</v>
      </c>
    </row>
    <row r="703" spans="1:42" x14ac:dyDescent="0.25">
      <c r="A703" s="26">
        <v>428</v>
      </c>
      <c r="B703" s="15">
        <v>702</v>
      </c>
      <c r="C703" s="55">
        <v>4056511</v>
      </c>
      <c r="D703" s="26">
        <v>33525813</v>
      </c>
      <c r="E703" s="187"/>
      <c r="F703" s="189"/>
      <c r="G703" s="47" t="s">
        <v>4097</v>
      </c>
      <c r="H703" s="26" t="s">
        <v>4098</v>
      </c>
      <c r="I703" s="47"/>
      <c r="J703" s="16" t="s">
        <v>53</v>
      </c>
      <c r="K703" s="122" t="s">
        <v>4099</v>
      </c>
      <c r="L703" s="26"/>
      <c r="M703" s="26"/>
      <c r="N703" s="26" t="s">
        <v>4100</v>
      </c>
      <c r="O703" s="26" t="s">
        <v>100</v>
      </c>
      <c r="P703" s="26" t="s">
        <v>443</v>
      </c>
      <c r="Q703" s="26" t="s">
        <v>4101</v>
      </c>
      <c r="R703" s="26" t="s">
        <v>205</v>
      </c>
      <c r="S703" s="26"/>
      <c r="T703" s="47" t="s">
        <v>4091</v>
      </c>
      <c r="U703" s="15" t="s">
        <v>53</v>
      </c>
      <c r="V703" s="26">
        <v>95.5</v>
      </c>
      <c r="W703" s="26" t="s">
        <v>185</v>
      </c>
      <c r="X703" s="17">
        <f t="shared" ref="X703:X711" si="22">V703</f>
        <v>95.5</v>
      </c>
      <c r="Y703" s="26"/>
      <c r="Z703" s="26"/>
      <c r="AA703" s="26"/>
      <c r="AB703" s="26">
        <v>1</v>
      </c>
      <c r="AC703" s="26" t="s">
        <v>63</v>
      </c>
      <c r="AD703" s="47"/>
      <c r="AE703" s="47"/>
      <c r="AF703" s="16" t="str" cm="1">
        <f t="array" ref="AF703">_xlfn.IFS(ISTEXT(#REF!),#REF!,ISTEXT(#REF!),#REF!, TRUE, AG703)</f>
        <v>BAYTOWN OLEFINS PLANT</v>
      </c>
      <c r="AG703" s="47" t="s">
        <v>4102</v>
      </c>
      <c r="AH703" s="26">
        <v>6</v>
      </c>
      <c r="AI703" s="26" t="s">
        <v>155</v>
      </c>
      <c r="AJ703" s="26" t="s">
        <v>4103</v>
      </c>
      <c r="AK703" s="47" t="s">
        <v>4104</v>
      </c>
      <c r="AL703" s="26" t="s">
        <v>4105</v>
      </c>
      <c r="AM703" s="26">
        <v>77520</v>
      </c>
      <c r="AN703" s="55" t="s">
        <v>4106</v>
      </c>
      <c r="AO703" s="26">
        <v>29.756167000000001</v>
      </c>
      <c r="AP703" s="21" t="s">
        <v>1541</v>
      </c>
    </row>
    <row r="704" spans="1:42" x14ac:dyDescent="0.25">
      <c r="A704" s="26">
        <v>428</v>
      </c>
      <c r="B704" s="15">
        <v>703</v>
      </c>
      <c r="C704" s="55" t="s">
        <v>4107</v>
      </c>
      <c r="D704" s="26">
        <v>33526213</v>
      </c>
      <c r="E704" s="187"/>
      <c r="F704" s="189"/>
      <c r="G704" s="47" t="s">
        <v>4108</v>
      </c>
      <c r="H704" s="26" t="s">
        <v>4109</v>
      </c>
      <c r="I704" s="47"/>
      <c r="J704" s="16" t="s">
        <v>53</v>
      </c>
      <c r="K704" s="122" t="s">
        <v>4099</v>
      </c>
      <c r="L704" s="26"/>
      <c r="M704" s="26"/>
      <c r="N704" s="26" t="s">
        <v>4100</v>
      </c>
      <c r="O704" s="26" t="s">
        <v>100</v>
      </c>
      <c r="P704" s="26" t="s">
        <v>110</v>
      </c>
      <c r="Q704" s="26" t="s">
        <v>4110</v>
      </c>
      <c r="R704" s="26" t="s">
        <v>4111</v>
      </c>
      <c r="S704" s="26"/>
      <c r="T704" s="47" t="s">
        <v>4091</v>
      </c>
      <c r="U704" s="15" t="s">
        <v>53</v>
      </c>
      <c r="V704" s="26">
        <v>39</v>
      </c>
      <c r="W704" s="26" t="s">
        <v>185</v>
      </c>
      <c r="X704" s="17">
        <f t="shared" si="22"/>
        <v>39</v>
      </c>
      <c r="Y704" s="26"/>
      <c r="Z704" s="26"/>
      <c r="AA704" s="26"/>
      <c r="AB704" s="26">
        <v>1</v>
      </c>
      <c r="AC704" s="26" t="s">
        <v>112</v>
      </c>
      <c r="AD704" s="47"/>
      <c r="AE704" s="47"/>
      <c r="AF704" s="16" t="str" cm="1">
        <f t="array" ref="AF704">_xlfn.IFS(ISTEXT(#REF!),#REF!,ISTEXT(#REF!),#REF!, TRUE, AG704)</f>
        <v>BAYTOWN OLEFINS PLANT</v>
      </c>
      <c r="AG704" s="47" t="s">
        <v>4102</v>
      </c>
      <c r="AH704" s="26">
        <v>6</v>
      </c>
      <c r="AI704" s="26" t="s">
        <v>155</v>
      </c>
      <c r="AJ704" s="26" t="s">
        <v>4103</v>
      </c>
      <c r="AK704" s="47" t="s">
        <v>4104</v>
      </c>
      <c r="AL704" s="26" t="s">
        <v>4105</v>
      </c>
      <c r="AM704" s="26">
        <v>77520</v>
      </c>
      <c r="AN704" s="55" t="s">
        <v>4112</v>
      </c>
      <c r="AO704" s="26">
        <v>29.755944</v>
      </c>
      <c r="AP704" s="21" t="s">
        <v>1541</v>
      </c>
    </row>
    <row r="705" spans="1:42" x14ac:dyDescent="0.25">
      <c r="A705" s="26">
        <v>428</v>
      </c>
      <c r="B705" s="15">
        <v>704</v>
      </c>
      <c r="C705" s="55" t="s">
        <v>4107</v>
      </c>
      <c r="D705" s="26">
        <v>33527413</v>
      </c>
      <c r="E705" s="187"/>
      <c r="F705" s="189"/>
      <c r="G705" s="47" t="s">
        <v>4113</v>
      </c>
      <c r="H705" s="26" t="s">
        <v>4114</v>
      </c>
      <c r="I705" s="47"/>
      <c r="J705" s="16" t="s">
        <v>53</v>
      </c>
      <c r="K705" s="122" t="s">
        <v>4099</v>
      </c>
      <c r="L705" s="26"/>
      <c r="M705" s="26"/>
      <c r="N705" s="26" t="s">
        <v>4100</v>
      </c>
      <c r="O705" s="26" t="s">
        <v>100</v>
      </c>
      <c r="P705" s="26" t="s">
        <v>110</v>
      </c>
      <c r="Q705" s="26" t="s">
        <v>4110</v>
      </c>
      <c r="R705" s="26" t="s">
        <v>4111</v>
      </c>
      <c r="S705" s="26"/>
      <c r="T705" s="47" t="s">
        <v>4091</v>
      </c>
      <c r="U705" s="15" t="s">
        <v>53</v>
      </c>
      <c r="V705" s="26">
        <v>39</v>
      </c>
      <c r="W705" s="26" t="s">
        <v>185</v>
      </c>
      <c r="X705" s="17">
        <f t="shared" si="22"/>
        <v>39</v>
      </c>
      <c r="Y705" s="26"/>
      <c r="Z705" s="26"/>
      <c r="AA705" s="26"/>
      <c r="AB705" s="26">
        <v>1</v>
      </c>
      <c r="AC705" s="26" t="s">
        <v>112</v>
      </c>
      <c r="AD705" s="47"/>
      <c r="AE705" s="47"/>
      <c r="AF705" s="16" t="str" cm="1">
        <f t="array" ref="AF705">_xlfn.IFS(ISTEXT(#REF!),#REF!,ISTEXT(#REF!),#REF!, TRUE, AG705)</f>
        <v>BAYTOWN OLEFINS PLANT</v>
      </c>
      <c r="AG705" s="47" t="s">
        <v>4102</v>
      </c>
      <c r="AH705" s="26">
        <v>6</v>
      </c>
      <c r="AI705" s="26" t="s">
        <v>155</v>
      </c>
      <c r="AJ705" s="26" t="s">
        <v>4103</v>
      </c>
      <c r="AK705" s="47" t="s">
        <v>4104</v>
      </c>
      <c r="AL705" s="26" t="s">
        <v>4105</v>
      </c>
      <c r="AM705" s="26">
        <v>77520</v>
      </c>
      <c r="AN705" s="55" t="s">
        <v>4115</v>
      </c>
      <c r="AO705" s="26">
        <v>29.756188999999999</v>
      </c>
      <c r="AP705" s="21" t="s">
        <v>1541</v>
      </c>
    </row>
    <row r="706" spans="1:42" x14ac:dyDescent="0.25">
      <c r="A706" s="26">
        <v>428</v>
      </c>
      <c r="B706" s="15">
        <v>705</v>
      </c>
      <c r="C706" s="55" t="s">
        <v>4107</v>
      </c>
      <c r="D706" s="26">
        <v>33527513</v>
      </c>
      <c r="E706" s="187"/>
      <c r="F706" s="189"/>
      <c r="G706" s="47" t="s">
        <v>4116</v>
      </c>
      <c r="H706" s="26" t="s">
        <v>4117</v>
      </c>
      <c r="I706" s="47"/>
      <c r="J706" s="16" t="s">
        <v>53</v>
      </c>
      <c r="K706" s="122" t="s">
        <v>4099</v>
      </c>
      <c r="L706" s="26"/>
      <c r="M706" s="26"/>
      <c r="N706" s="26" t="s">
        <v>4100</v>
      </c>
      <c r="O706" s="26" t="s">
        <v>100</v>
      </c>
      <c r="P706" s="26" t="s">
        <v>110</v>
      </c>
      <c r="Q706" s="26" t="s">
        <v>4110</v>
      </c>
      <c r="R706" s="26" t="s">
        <v>4111</v>
      </c>
      <c r="S706" s="26"/>
      <c r="T706" s="47" t="s">
        <v>4091</v>
      </c>
      <c r="U706" s="15" t="s">
        <v>53</v>
      </c>
      <c r="V706" s="26">
        <v>39</v>
      </c>
      <c r="W706" s="26" t="s">
        <v>185</v>
      </c>
      <c r="X706" s="17">
        <f t="shared" si="22"/>
        <v>39</v>
      </c>
      <c r="Y706" s="26"/>
      <c r="Z706" s="26"/>
      <c r="AA706" s="26"/>
      <c r="AB706" s="26">
        <v>1</v>
      </c>
      <c r="AC706" s="26" t="s">
        <v>112</v>
      </c>
      <c r="AD706" s="47"/>
      <c r="AE706" s="47"/>
      <c r="AF706" s="16" t="str" cm="1">
        <f t="array" ref="AF706">_xlfn.IFS(ISTEXT(#REF!),#REF!,ISTEXT(#REF!),#REF!, TRUE, AG706)</f>
        <v>BAYTOWN OLEFINS PLANT</v>
      </c>
      <c r="AG706" s="47" t="s">
        <v>4102</v>
      </c>
      <c r="AH706" s="26">
        <v>6</v>
      </c>
      <c r="AI706" s="26" t="s">
        <v>155</v>
      </c>
      <c r="AJ706" s="26" t="s">
        <v>4103</v>
      </c>
      <c r="AK706" s="47" t="s">
        <v>4104</v>
      </c>
      <c r="AL706" s="26" t="s">
        <v>4105</v>
      </c>
      <c r="AM706" s="26">
        <v>77520</v>
      </c>
      <c r="AN706" s="55" t="s">
        <v>4118</v>
      </c>
      <c r="AO706" s="26">
        <v>29.755763999999999</v>
      </c>
      <c r="AP706" s="21" t="s">
        <v>1541</v>
      </c>
    </row>
    <row r="707" spans="1:42" x14ac:dyDescent="0.25">
      <c r="A707" s="26">
        <v>428</v>
      </c>
      <c r="B707" s="15">
        <v>706</v>
      </c>
      <c r="C707" s="55" t="s">
        <v>4107</v>
      </c>
      <c r="D707" s="26">
        <v>70549413</v>
      </c>
      <c r="E707" s="187"/>
      <c r="F707" s="189"/>
      <c r="G707" s="47" t="s">
        <v>4119</v>
      </c>
      <c r="H707" s="26" t="s">
        <v>4120</v>
      </c>
      <c r="I707" s="47"/>
      <c r="J707" s="16" t="s">
        <v>53</v>
      </c>
      <c r="K707" s="122" t="s">
        <v>4099</v>
      </c>
      <c r="L707" s="26"/>
      <c r="M707" s="26"/>
      <c r="N707" s="26" t="s">
        <v>4100</v>
      </c>
      <c r="O707" s="26" t="s">
        <v>100</v>
      </c>
      <c r="P707" s="26" t="s">
        <v>110</v>
      </c>
      <c r="Q707" s="26" t="s">
        <v>204</v>
      </c>
      <c r="R707" s="26" t="s">
        <v>4111</v>
      </c>
      <c r="S707" s="26"/>
      <c r="T707" s="47" t="s">
        <v>4091</v>
      </c>
      <c r="U707" s="15" t="s">
        <v>53</v>
      </c>
      <c r="V707" s="26">
        <v>164</v>
      </c>
      <c r="W707" s="26" t="s">
        <v>185</v>
      </c>
      <c r="X707" s="17">
        <f t="shared" si="22"/>
        <v>164</v>
      </c>
      <c r="Y707" s="26"/>
      <c r="Z707" s="26"/>
      <c r="AA707" s="26"/>
      <c r="AB707" s="26">
        <v>1</v>
      </c>
      <c r="AC707" s="26" t="s">
        <v>112</v>
      </c>
      <c r="AD707" s="47"/>
      <c r="AE707" s="47"/>
      <c r="AF707" s="16" t="str" cm="1">
        <f t="array" ref="AF707">_xlfn.IFS(ISTEXT(#REF!),#REF!,ISTEXT(#REF!),#REF!, TRUE, AG707)</f>
        <v>BAYTOWN OLEFINS PLANT</v>
      </c>
      <c r="AG707" s="47" t="s">
        <v>4102</v>
      </c>
      <c r="AH707" s="26">
        <v>6</v>
      </c>
      <c r="AI707" s="26" t="s">
        <v>155</v>
      </c>
      <c r="AJ707" s="26" t="s">
        <v>4103</v>
      </c>
      <c r="AK707" s="47" t="s">
        <v>4104</v>
      </c>
      <c r="AL707" s="26" t="s">
        <v>4105</v>
      </c>
      <c r="AM707" s="26">
        <v>77520</v>
      </c>
      <c r="AN707" s="55" t="s">
        <v>4121</v>
      </c>
      <c r="AO707" s="26">
        <v>29.754816999999999</v>
      </c>
      <c r="AP707" s="21" t="s">
        <v>1541</v>
      </c>
    </row>
    <row r="708" spans="1:42" x14ac:dyDescent="0.25">
      <c r="A708" s="26">
        <v>429</v>
      </c>
      <c r="B708" s="15">
        <v>707</v>
      </c>
      <c r="C708" s="55" t="s">
        <v>4122</v>
      </c>
      <c r="D708" s="26">
        <v>29518213</v>
      </c>
      <c r="E708" s="187">
        <v>50625</v>
      </c>
      <c r="F708" s="189"/>
      <c r="G708" s="47" t="s">
        <v>4123</v>
      </c>
      <c r="H708" s="26" t="s">
        <v>4124</v>
      </c>
      <c r="I708" s="47"/>
      <c r="J708" s="16" t="s">
        <v>53</v>
      </c>
      <c r="K708" s="36" t="s">
        <v>227</v>
      </c>
      <c r="L708" s="26"/>
      <c r="M708" s="26"/>
      <c r="N708" s="26" t="s">
        <v>4100</v>
      </c>
      <c r="O708" s="26" t="s">
        <v>100</v>
      </c>
      <c r="P708" s="26" t="s">
        <v>110</v>
      </c>
      <c r="Q708" s="26" t="s">
        <v>4125</v>
      </c>
      <c r="R708" s="26" t="s">
        <v>4111</v>
      </c>
      <c r="S708" s="26"/>
      <c r="T708" s="47" t="s">
        <v>4091</v>
      </c>
      <c r="U708" s="15" t="s">
        <v>53</v>
      </c>
      <c r="V708" s="26">
        <v>40</v>
      </c>
      <c r="W708" s="26" t="s">
        <v>185</v>
      </c>
      <c r="X708" s="17">
        <f t="shared" si="22"/>
        <v>40</v>
      </c>
      <c r="Y708" s="26"/>
      <c r="Z708" s="26"/>
      <c r="AA708" s="26">
        <v>1993</v>
      </c>
      <c r="AB708" s="26">
        <v>1</v>
      </c>
      <c r="AC708" s="26" t="s">
        <v>63</v>
      </c>
      <c r="AD708" s="47"/>
      <c r="AE708" s="47"/>
      <c r="AF708" s="16" t="str" cm="1">
        <f t="array" ref="AF708">_xlfn.IFS(ISTEXT(#REF!),#REF!,ISTEXT(#REF!),#REF!, TRUE, AG708)</f>
        <v>BEAUMONT REFINERY</v>
      </c>
      <c r="AG708" s="47" t="s">
        <v>4126</v>
      </c>
      <c r="AH708" s="26">
        <v>6</v>
      </c>
      <c r="AI708" s="26" t="s">
        <v>155</v>
      </c>
      <c r="AJ708" s="26" t="s">
        <v>4127</v>
      </c>
      <c r="AK708" s="47" t="s">
        <v>4128</v>
      </c>
      <c r="AL708" s="26" t="s">
        <v>4129</v>
      </c>
      <c r="AM708" s="26">
        <v>77701</v>
      </c>
      <c r="AN708" s="55" t="s">
        <v>4130</v>
      </c>
      <c r="AO708" s="26">
        <v>30.058347000000001</v>
      </c>
      <c r="AP708" s="21" t="s">
        <v>1541</v>
      </c>
    </row>
    <row r="709" spans="1:42" x14ac:dyDescent="0.25">
      <c r="A709" s="26">
        <v>429</v>
      </c>
      <c r="B709" s="15">
        <v>708</v>
      </c>
      <c r="C709" s="55" t="s">
        <v>4122</v>
      </c>
      <c r="D709" s="26">
        <v>71060413</v>
      </c>
      <c r="E709" s="187">
        <v>50625</v>
      </c>
      <c r="F709" s="190" t="s">
        <v>4131</v>
      </c>
      <c r="G709" s="47" t="s">
        <v>4132</v>
      </c>
      <c r="H709" s="26" t="s">
        <v>4133</v>
      </c>
      <c r="I709" s="47"/>
      <c r="J709" s="16" t="s">
        <v>53</v>
      </c>
      <c r="K709" s="36" t="s">
        <v>227</v>
      </c>
      <c r="L709" s="26"/>
      <c r="M709" s="26"/>
      <c r="N709" s="26" t="s">
        <v>4100</v>
      </c>
      <c r="O709" s="26" t="s">
        <v>100</v>
      </c>
      <c r="P709" s="26" t="s">
        <v>110</v>
      </c>
      <c r="Q709" s="26" t="s">
        <v>4134</v>
      </c>
      <c r="R709" s="26" t="s">
        <v>4111</v>
      </c>
      <c r="S709" s="26" t="s">
        <v>100</v>
      </c>
      <c r="T709" s="47" t="s">
        <v>4135</v>
      </c>
      <c r="U709" s="15" t="s">
        <v>53</v>
      </c>
      <c r="V709" s="26">
        <v>172</v>
      </c>
      <c r="W709" s="26" t="s">
        <v>185</v>
      </c>
      <c r="X709" s="17">
        <f t="shared" si="22"/>
        <v>172</v>
      </c>
      <c r="Y709" s="26"/>
      <c r="Z709" s="26"/>
      <c r="AA709" s="26">
        <v>2005</v>
      </c>
      <c r="AB709" s="26">
        <v>1</v>
      </c>
      <c r="AC709" s="26" t="s">
        <v>101</v>
      </c>
      <c r="AD709" s="47"/>
      <c r="AE709" s="47"/>
      <c r="AF709" s="16" t="str" cm="1">
        <f t="array" ref="AF709">_xlfn.IFS(ISTEXT(#REF!),#REF!,ISTEXT(#REF!),#REF!, TRUE, AG709)</f>
        <v>BEAUMONT REFINERY</v>
      </c>
      <c r="AG709" s="47" t="s">
        <v>4126</v>
      </c>
      <c r="AH709" s="26">
        <v>6</v>
      </c>
      <c r="AI709" s="26" t="s">
        <v>155</v>
      </c>
      <c r="AJ709" s="26" t="s">
        <v>4127</v>
      </c>
      <c r="AK709" s="47" t="s">
        <v>4128</v>
      </c>
      <c r="AL709" s="26" t="s">
        <v>4129</v>
      </c>
      <c r="AM709" s="26">
        <v>77701</v>
      </c>
      <c r="AN709" s="163" t="s">
        <v>4136</v>
      </c>
      <c r="AO709" s="26">
        <v>30.061791372244599</v>
      </c>
      <c r="AP709" s="21" t="s">
        <v>139</v>
      </c>
    </row>
    <row r="710" spans="1:42" x14ac:dyDescent="0.25">
      <c r="A710" s="26">
        <v>429</v>
      </c>
      <c r="B710" s="15">
        <v>709</v>
      </c>
      <c r="C710" s="55" t="s">
        <v>4122</v>
      </c>
      <c r="D710" s="26">
        <v>71060513</v>
      </c>
      <c r="E710" s="187">
        <v>50625</v>
      </c>
      <c r="F710" s="190" t="s">
        <v>4137</v>
      </c>
      <c r="G710" s="47" t="s">
        <v>4138</v>
      </c>
      <c r="H710" s="26" t="s">
        <v>4139</v>
      </c>
      <c r="I710" s="47"/>
      <c r="J710" s="16" t="s">
        <v>53</v>
      </c>
      <c r="K710" s="36" t="s">
        <v>227</v>
      </c>
      <c r="L710" s="26"/>
      <c r="M710" s="26"/>
      <c r="N710" s="26" t="s">
        <v>4100</v>
      </c>
      <c r="O710" s="26" t="s">
        <v>100</v>
      </c>
      <c r="P710" s="26" t="s">
        <v>110</v>
      </c>
      <c r="Q710" s="26" t="s">
        <v>4134</v>
      </c>
      <c r="R710" s="26" t="s">
        <v>4111</v>
      </c>
      <c r="S710" s="26" t="s">
        <v>100</v>
      </c>
      <c r="T710" s="47" t="s">
        <v>4135</v>
      </c>
      <c r="U710" s="15" t="s">
        <v>53</v>
      </c>
      <c r="V710" s="26">
        <v>172</v>
      </c>
      <c r="W710" s="26" t="s">
        <v>185</v>
      </c>
      <c r="X710" s="17">
        <f t="shared" si="22"/>
        <v>172</v>
      </c>
      <c r="Y710" s="26"/>
      <c r="Z710" s="26"/>
      <c r="AA710" s="26">
        <v>2005</v>
      </c>
      <c r="AB710" s="26">
        <v>1</v>
      </c>
      <c r="AC710" s="26" t="s">
        <v>101</v>
      </c>
      <c r="AD710" s="47"/>
      <c r="AE710" s="47"/>
      <c r="AF710" s="16" t="str" cm="1">
        <f t="array" ref="AF710">_xlfn.IFS(ISTEXT(#REF!),#REF!,ISTEXT(#REF!),#REF!, TRUE, AG710)</f>
        <v>BEAUMONT REFINERY</v>
      </c>
      <c r="AG710" s="47" t="s">
        <v>4126</v>
      </c>
      <c r="AH710" s="26">
        <v>6</v>
      </c>
      <c r="AI710" s="26" t="s">
        <v>155</v>
      </c>
      <c r="AJ710" s="26" t="s">
        <v>4127</v>
      </c>
      <c r="AK710" s="47" t="s">
        <v>4128</v>
      </c>
      <c r="AL710" s="26" t="s">
        <v>4129</v>
      </c>
      <c r="AM710" s="26">
        <v>77701</v>
      </c>
      <c r="AN710" s="163" t="s">
        <v>4140</v>
      </c>
      <c r="AO710" s="26">
        <v>30.061805175450399</v>
      </c>
      <c r="AP710" s="21" t="s">
        <v>139</v>
      </c>
    </row>
    <row r="711" spans="1:42" x14ac:dyDescent="0.25">
      <c r="A711" s="26">
        <v>429</v>
      </c>
      <c r="B711" s="15">
        <v>710</v>
      </c>
      <c r="C711" s="55" t="s">
        <v>4122</v>
      </c>
      <c r="D711" s="26">
        <v>71060613</v>
      </c>
      <c r="E711" s="187">
        <v>50625</v>
      </c>
      <c r="F711" s="190" t="s">
        <v>4141</v>
      </c>
      <c r="G711" s="47" t="s">
        <v>4142</v>
      </c>
      <c r="H711" s="26" t="s">
        <v>4143</v>
      </c>
      <c r="I711" s="47"/>
      <c r="J711" s="16" t="s">
        <v>53</v>
      </c>
      <c r="K711" s="36" t="s">
        <v>227</v>
      </c>
      <c r="L711" s="26"/>
      <c r="M711" s="26"/>
      <c r="N711" s="26" t="s">
        <v>4100</v>
      </c>
      <c r="O711" s="26" t="s">
        <v>100</v>
      </c>
      <c r="P711" s="26" t="s">
        <v>110</v>
      </c>
      <c r="Q711" s="26" t="s">
        <v>4134</v>
      </c>
      <c r="R711" s="26" t="s">
        <v>4111</v>
      </c>
      <c r="S711" s="26" t="s">
        <v>100</v>
      </c>
      <c r="T711" s="47" t="s">
        <v>4135</v>
      </c>
      <c r="U711" s="15" t="s">
        <v>53</v>
      </c>
      <c r="V711" s="26">
        <v>172</v>
      </c>
      <c r="W711" s="26" t="s">
        <v>185</v>
      </c>
      <c r="X711" s="17">
        <f t="shared" si="22"/>
        <v>172</v>
      </c>
      <c r="Y711" s="26"/>
      <c r="Z711" s="26"/>
      <c r="AA711" s="26">
        <v>2004</v>
      </c>
      <c r="AB711" s="26">
        <v>1</v>
      </c>
      <c r="AC711" s="26" t="s">
        <v>101</v>
      </c>
      <c r="AD711" s="47"/>
      <c r="AE711" s="47"/>
      <c r="AF711" s="16" t="str" cm="1">
        <f t="array" ref="AF711">_xlfn.IFS(ISTEXT(#REF!),#REF!,ISTEXT(#REF!),#REF!, TRUE, AG711)</f>
        <v>BEAUMONT REFINERY</v>
      </c>
      <c r="AG711" s="47" t="s">
        <v>4126</v>
      </c>
      <c r="AH711" s="26">
        <v>6</v>
      </c>
      <c r="AI711" s="26" t="s">
        <v>155</v>
      </c>
      <c r="AJ711" s="26" t="s">
        <v>4127</v>
      </c>
      <c r="AK711" s="47" t="s">
        <v>4128</v>
      </c>
      <c r="AL711" s="26" t="s">
        <v>4129</v>
      </c>
      <c r="AM711" s="26">
        <v>77701</v>
      </c>
      <c r="AN711" s="163" t="s">
        <v>4144</v>
      </c>
      <c r="AO711" s="26">
        <v>30.061813457372899</v>
      </c>
      <c r="AP711" s="21" t="s">
        <v>139</v>
      </c>
    </row>
    <row r="712" spans="1:42" x14ac:dyDescent="0.25">
      <c r="A712" s="26">
        <v>430</v>
      </c>
      <c r="B712" s="15">
        <v>711</v>
      </c>
      <c r="C712" s="55" t="s">
        <v>4145</v>
      </c>
      <c r="D712" s="26">
        <v>31409913</v>
      </c>
      <c r="E712" s="187">
        <v>10436</v>
      </c>
      <c r="F712" s="189"/>
      <c r="G712" s="47" t="s">
        <v>4146</v>
      </c>
      <c r="H712" s="26" t="s">
        <v>4147</v>
      </c>
      <c r="I712" s="47"/>
      <c r="J712" s="16" t="s">
        <v>53</v>
      </c>
      <c r="K712" s="36" t="s">
        <v>227</v>
      </c>
      <c r="L712" s="26"/>
      <c r="M712" s="26"/>
      <c r="N712" s="26" t="s">
        <v>4100</v>
      </c>
      <c r="O712" s="26" t="s">
        <v>100</v>
      </c>
      <c r="P712" s="26" t="s">
        <v>59</v>
      </c>
      <c r="Q712" s="26" t="s">
        <v>4147</v>
      </c>
      <c r="R712" s="26" t="s">
        <v>4111</v>
      </c>
      <c r="S712" s="26"/>
      <c r="T712" s="47" t="s">
        <v>59</v>
      </c>
      <c r="U712" s="15"/>
      <c r="V712" s="26">
        <v>240</v>
      </c>
      <c r="W712" s="26" t="s">
        <v>131</v>
      </c>
      <c r="X712" s="17">
        <f>V712*Sheet1!$B$4*Sheet1!$B$3</f>
        <v>24.617879999999996</v>
      </c>
      <c r="Y712" s="26"/>
      <c r="Z712" s="26"/>
      <c r="AA712" s="26">
        <v>1989</v>
      </c>
      <c r="AB712" s="26">
        <v>1</v>
      </c>
      <c r="AC712" s="26" t="s">
        <v>63</v>
      </c>
      <c r="AD712" s="47"/>
      <c r="AE712" s="47"/>
      <c r="AF712" s="16" t="str" cm="1">
        <f t="array" ref="AF712">_xlfn.IFS(ISTEXT(#REF!),#REF!,ISTEXT(#REF!),#REF!, TRUE, AG712)</f>
        <v>BAYTOWN REFINERY</v>
      </c>
      <c r="AG712" s="47" t="s">
        <v>4148</v>
      </c>
      <c r="AH712" s="26">
        <v>6</v>
      </c>
      <c r="AI712" s="26" t="s">
        <v>155</v>
      </c>
      <c r="AJ712" s="26" t="s">
        <v>4103</v>
      </c>
      <c r="AK712" s="47" t="s">
        <v>4149</v>
      </c>
      <c r="AL712" s="26" t="s">
        <v>4150</v>
      </c>
      <c r="AM712" s="26">
        <v>77520</v>
      </c>
      <c r="AN712" s="55" t="s">
        <v>4151</v>
      </c>
      <c r="AO712" s="26">
        <v>29.745277999999999</v>
      </c>
      <c r="AP712" s="21" t="s">
        <v>1541</v>
      </c>
    </row>
    <row r="713" spans="1:42" x14ac:dyDescent="0.25">
      <c r="A713" s="26">
        <v>430</v>
      </c>
      <c r="B713" s="15">
        <v>712</v>
      </c>
      <c r="C713" s="55" t="s">
        <v>4145</v>
      </c>
      <c r="D713" s="26">
        <v>31434313</v>
      </c>
      <c r="E713" s="187">
        <v>10436</v>
      </c>
      <c r="F713" s="189"/>
      <c r="G713" s="47" t="s">
        <v>4152</v>
      </c>
      <c r="H713" s="26" t="s">
        <v>4152</v>
      </c>
      <c r="I713" s="47"/>
      <c r="J713" s="16" t="s">
        <v>53</v>
      </c>
      <c r="K713" s="36" t="s">
        <v>227</v>
      </c>
      <c r="L713" s="26"/>
      <c r="M713" s="26"/>
      <c r="N713" s="26" t="s">
        <v>4100</v>
      </c>
      <c r="O713" s="26" t="s">
        <v>100</v>
      </c>
      <c r="P713" s="26" t="s">
        <v>59</v>
      </c>
      <c r="Q713" s="26" t="s">
        <v>4152</v>
      </c>
      <c r="R713" s="26" t="s">
        <v>4111</v>
      </c>
      <c r="S713" s="26"/>
      <c r="T713" s="47" t="s">
        <v>59</v>
      </c>
      <c r="U713" s="15"/>
      <c r="V713" s="26">
        <v>326</v>
      </c>
      <c r="W713" s="26" t="s">
        <v>131</v>
      </c>
      <c r="X713" s="17">
        <f>V713*Sheet1!$B$4*Sheet1!$B$3</f>
        <v>33.439287</v>
      </c>
      <c r="Y713" s="26"/>
      <c r="Z713" s="26"/>
      <c r="AA713" s="26">
        <v>1977</v>
      </c>
      <c r="AB713" s="26">
        <v>1</v>
      </c>
      <c r="AC713" s="26" t="s">
        <v>63</v>
      </c>
      <c r="AD713" s="47"/>
      <c r="AE713" s="47"/>
      <c r="AF713" s="16" t="str" cm="1">
        <f t="array" ref="AF713">_xlfn.IFS(ISTEXT(#REF!),#REF!,ISTEXT(#REF!),#REF!, TRUE, AG713)</f>
        <v>BAYTOWN REFINERY</v>
      </c>
      <c r="AG713" s="47" t="s">
        <v>4148</v>
      </c>
      <c r="AH713" s="26">
        <v>6</v>
      </c>
      <c r="AI713" s="26" t="s">
        <v>155</v>
      </c>
      <c r="AJ713" s="26" t="s">
        <v>4103</v>
      </c>
      <c r="AK713" s="47" t="s">
        <v>4149</v>
      </c>
      <c r="AL713" s="26" t="s">
        <v>4150</v>
      </c>
      <c r="AM713" s="26">
        <v>77520</v>
      </c>
      <c r="AN713" s="55" t="s">
        <v>4153</v>
      </c>
      <c r="AO713" s="26">
        <v>29.742778000000001</v>
      </c>
      <c r="AP713" s="21" t="s">
        <v>1541</v>
      </c>
    </row>
    <row r="714" spans="1:42" x14ac:dyDescent="0.25">
      <c r="A714" s="26">
        <v>430</v>
      </c>
      <c r="B714" s="15">
        <v>713</v>
      </c>
      <c r="C714" s="55" t="s">
        <v>4145</v>
      </c>
      <c r="D714" s="26">
        <v>31434413</v>
      </c>
      <c r="E714" s="187">
        <v>10436</v>
      </c>
      <c r="F714" s="189"/>
      <c r="G714" s="47" t="s">
        <v>4154</v>
      </c>
      <c r="H714" s="26" t="s">
        <v>4154</v>
      </c>
      <c r="I714" s="47"/>
      <c r="J714" s="16" t="s">
        <v>53</v>
      </c>
      <c r="K714" s="36" t="s">
        <v>227</v>
      </c>
      <c r="L714" s="26"/>
      <c r="M714" s="26"/>
      <c r="N714" s="26" t="s">
        <v>4100</v>
      </c>
      <c r="O714" s="26" t="s">
        <v>100</v>
      </c>
      <c r="P714" s="26" t="s">
        <v>59</v>
      </c>
      <c r="Q714" s="26" t="s">
        <v>4154</v>
      </c>
      <c r="R714" s="26" t="s">
        <v>4111</v>
      </c>
      <c r="S714" s="26"/>
      <c r="T714" s="47" t="s">
        <v>59</v>
      </c>
      <c r="U714" s="15"/>
      <c r="V714" s="26">
        <v>326</v>
      </c>
      <c r="W714" s="26" t="s">
        <v>131</v>
      </c>
      <c r="X714" s="17">
        <f>V714*Sheet1!$B$4*Sheet1!$B$3</f>
        <v>33.439287</v>
      </c>
      <c r="Y714" s="26"/>
      <c r="Z714" s="26"/>
      <c r="AA714" s="26">
        <v>1977</v>
      </c>
      <c r="AB714" s="26">
        <v>1</v>
      </c>
      <c r="AC714" s="26" t="s">
        <v>63</v>
      </c>
      <c r="AD714" s="47"/>
      <c r="AE714" s="47"/>
      <c r="AF714" s="16" t="str" cm="1">
        <f t="array" ref="AF714">_xlfn.IFS(ISTEXT(#REF!),#REF!,ISTEXT(#REF!),#REF!, TRUE, AG714)</f>
        <v>BAYTOWN REFINERY</v>
      </c>
      <c r="AG714" s="47" t="s">
        <v>4148</v>
      </c>
      <c r="AH714" s="26">
        <v>6</v>
      </c>
      <c r="AI714" s="26" t="s">
        <v>155</v>
      </c>
      <c r="AJ714" s="26" t="s">
        <v>4103</v>
      </c>
      <c r="AK714" s="47" t="s">
        <v>4149</v>
      </c>
      <c r="AL714" s="26" t="s">
        <v>4150</v>
      </c>
      <c r="AM714" s="26">
        <v>77520</v>
      </c>
      <c r="AN714" s="55" t="s">
        <v>4155</v>
      </c>
      <c r="AO714" s="26">
        <v>29.7425</v>
      </c>
      <c r="AP714" s="21" t="s">
        <v>1541</v>
      </c>
    </row>
    <row r="715" spans="1:42" x14ac:dyDescent="0.25">
      <c r="A715" s="26">
        <v>430</v>
      </c>
      <c r="B715" s="15">
        <v>714</v>
      </c>
      <c r="C715" s="55" t="s">
        <v>4145</v>
      </c>
      <c r="D715" s="26">
        <v>31436813</v>
      </c>
      <c r="E715" s="187">
        <v>10436</v>
      </c>
      <c r="F715" s="189"/>
      <c r="G715" s="47" t="s">
        <v>4156</v>
      </c>
      <c r="H715" s="26" t="s">
        <v>4157</v>
      </c>
      <c r="I715" s="47"/>
      <c r="J715" s="16" t="s">
        <v>53</v>
      </c>
      <c r="K715" s="36" t="s">
        <v>227</v>
      </c>
      <c r="L715" s="26"/>
      <c r="M715" s="26"/>
      <c r="N715" s="26" t="s">
        <v>4158</v>
      </c>
      <c r="O715" s="26" t="s">
        <v>53</v>
      </c>
      <c r="P715" s="26" t="s">
        <v>59</v>
      </c>
      <c r="Q715" s="26" t="s">
        <v>4157</v>
      </c>
      <c r="R715" s="26" t="s">
        <v>4111</v>
      </c>
      <c r="S715" s="26"/>
      <c r="T715" s="47" t="s">
        <v>59</v>
      </c>
      <c r="U715" s="15"/>
      <c r="V715" s="26">
        <v>410</v>
      </c>
      <c r="W715" s="26" t="s">
        <v>131</v>
      </c>
      <c r="X715" s="17">
        <f>V715*Sheet1!$B$4*Sheet1!$B$3</f>
        <v>42.055544999999995</v>
      </c>
      <c r="Y715" s="26"/>
      <c r="Z715" s="26"/>
      <c r="AA715" s="26"/>
      <c r="AB715" s="26">
        <v>1</v>
      </c>
      <c r="AC715" s="26" t="s">
        <v>112</v>
      </c>
      <c r="AD715" s="47"/>
      <c r="AE715" s="47"/>
      <c r="AF715" s="16" t="str" cm="1">
        <f t="array" ref="AF715">_xlfn.IFS(ISTEXT(#REF!),#REF!,ISTEXT(#REF!),#REF!, TRUE, AG715)</f>
        <v>BAYTOWN REFINERY</v>
      </c>
      <c r="AG715" s="47" t="s">
        <v>4148</v>
      </c>
      <c r="AH715" s="26">
        <v>6</v>
      </c>
      <c r="AI715" s="26" t="s">
        <v>155</v>
      </c>
      <c r="AJ715" s="26" t="s">
        <v>4103</v>
      </c>
      <c r="AK715" s="47" t="s">
        <v>4149</v>
      </c>
      <c r="AL715" s="26" t="s">
        <v>4150</v>
      </c>
      <c r="AM715" s="26">
        <v>77520</v>
      </c>
      <c r="AN715" s="55" t="s">
        <v>4159</v>
      </c>
      <c r="AO715" s="26">
        <v>29.742222000000002</v>
      </c>
      <c r="AP715" s="21" t="s">
        <v>818</v>
      </c>
    </row>
    <row r="716" spans="1:42" x14ac:dyDescent="0.25">
      <c r="A716" s="26">
        <v>430</v>
      </c>
      <c r="B716" s="15">
        <v>715</v>
      </c>
      <c r="C716" s="55" t="s">
        <v>4145</v>
      </c>
      <c r="D716" s="26">
        <v>31452713</v>
      </c>
      <c r="E716" s="187">
        <v>10436</v>
      </c>
      <c r="F716" s="189"/>
      <c r="G716" s="47" t="s">
        <v>4160</v>
      </c>
      <c r="H716" s="26" t="s">
        <v>4160</v>
      </c>
      <c r="I716" s="47"/>
      <c r="J716" s="16" t="s">
        <v>53</v>
      </c>
      <c r="K716" s="36" t="s">
        <v>227</v>
      </c>
      <c r="L716" s="26"/>
      <c r="M716" s="26"/>
      <c r="N716" s="26" t="s">
        <v>4100</v>
      </c>
      <c r="O716" s="26" t="s">
        <v>100</v>
      </c>
      <c r="P716" s="26" t="s">
        <v>59</v>
      </c>
      <c r="Q716" s="26" t="s">
        <v>4160</v>
      </c>
      <c r="R716" s="26" t="s">
        <v>4111</v>
      </c>
      <c r="S716" s="26"/>
      <c r="T716" s="47" t="s">
        <v>59</v>
      </c>
      <c r="U716" s="15"/>
      <c r="V716" s="26">
        <v>326</v>
      </c>
      <c r="W716" s="26" t="s">
        <v>131</v>
      </c>
      <c r="X716" s="17">
        <f>V716*Sheet1!$B$4*Sheet1!$B$3</f>
        <v>33.439287</v>
      </c>
      <c r="Y716" s="26"/>
      <c r="Z716" s="26"/>
      <c r="AA716" s="26">
        <v>1977</v>
      </c>
      <c r="AB716" s="26">
        <v>1</v>
      </c>
      <c r="AC716" s="26" t="s">
        <v>63</v>
      </c>
      <c r="AD716" s="47"/>
      <c r="AE716" s="47"/>
      <c r="AF716" s="16" t="str" cm="1">
        <f t="array" ref="AF716">_xlfn.IFS(ISTEXT(#REF!),#REF!,ISTEXT(#REF!),#REF!, TRUE, AG716)</f>
        <v>BAYTOWN REFINERY</v>
      </c>
      <c r="AG716" s="47" t="s">
        <v>4148</v>
      </c>
      <c r="AH716" s="26">
        <v>6</v>
      </c>
      <c r="AI716" s="26" t="s">
        <v>155</v>
      </c>
      <c r="AJ716" s="26" t="s">
        <v>4103</v>
      </c>
      <c r="AK716" s="47" t="s">
        <v>4149</v>
      </c>
      <c r="AL716" s="26" t="s">
        <v>4150</v>
      </c>
      <c r="AM716" s="26">
        <v>77520</v>
      </c>
      <c r="AN716" s="55" t="s">
        <v>4155</v>
      </c>
      <c r="AO716" s="26">
        <v>29.742222000000002</v>
      </c>
      <c r="AP716" s="21" t="s">
        <v>1541</v>
      </c>
    </row>
    <row r="717" spans="1:42" x14ac:dyDescent="0.25">
      <c r="A717" s="26">
        <v>430</v>
      </c>
      <c r="B717" s="15">
        <v>716</v>
      </c>
      <c r="C717" s="55" t="s">
        <v>4145</v>
      </c>
      <c r="D717" s="26">
        <v>31452813</v>
      </c>
      <c r="E717" s="187">
        <v>10436</v>
      </c>
      <c r="F717" s="189"/>
      <c r="G717" s="47" t="s">
        <v>4161</v>
      </c>
      <c r="H717" s="26" t="s">
        <v>4161</v>
      </c>
      <c r="I717" s="47"/>
      <c r="J717" s="16" t="s">
        <v>53</v>
      </c>
      <c r="K717" s="36" t="s">
        <v>227</v>
      </c>
      <c r="L717" s="26"/>
      <c r="M717" s="26"/>
      <c r="N717" s="26" t="s">
        <v>4100</v>
      </c>
      <c r="O717" s="26" t="s">
        <v>100</v>
      </c>
      <c r="P717" s="26" t="s">
        <v>59</v>
      </c>
      <c r="Q717" s="26" t="s">
        <v>4161</v>
      </c>
      <c r="R717" s="26" t="s">
        <v>4111</v>
      </c>
      <c r="S717" s="26"/>
      <c r="T717" s="47" t="s">
        <v>59</v>
      </c>
      <c r="U717" s="15"/>
      <c r="V717" s="26">
        <v>326</v>
      </c>
      <c r="W717" s="26" t="s">
        <v>131</v>
      </c>
      <c r="X717" s="17">
        <f>V717*Sheet1!$B$4*Sheet1!$B$3</f>
        <v>33.439287</v>
      </c>
      <c r="Y717" s="26"/>
      <c r="Z717" s="26"/>
      <c r="AA717" s="26">
        <v>1977</v>
      </c>
      <c r="AB717" s="26">
        <v>1</v>
      </c>
      <c r="AC717" s="26" t="s">
        <v>63</v>
      </c>
      <c r="AD717" s="47"/>
      <c r="AE717" s="47"/>
      <c r="AF717" s="16" t="str" cm="1">
        <f t="array" ref="AF717">_xlfn.IFS(ISTEXT(#REF!),#REF!,ISTEXT(#REF!),#REF!, TRUE, AG717)</f>
        <v>BAYTOWN REFINERY</v>
      </c>
      <c r="AG717" s="47" t="s">
        <v>4148</v>
      </c>
      <c r="AH717" s="26">
        <v>6</v>
      </c>
      <c r="AI717" s="26" t="s">
        <v>155</v>
      </c>
      <c r="AJ717" s="26" t="s">
        <v>4103</v>
      </c>
      <c r="AK717" s="47" t="s">
        <v>4149</v>
      </c>
      <c r="AL717" s="26" t="s">
        <v>4150</v>
      </c>
      <c r="AM717" s="26">
        <v>77520</v>
      </c>
      <c r="AN717" s="55" t="s">
        <v>4162</v>
      </c>
      <c r="AO717" s="26">
        <v>29.741944</v>
      </c>
      <c r="AP717" s="21" t="s">
        <v>1541</v>
      </c>
    </row>
    <row r="718" spans="1:42" x14ac:dyDescent="0.25">
      <c r="A718" s="26">
        <v>430</v>
      </c>
      <c r="B718" s="15">
        <v>717</v>
      </c>
      <c r="C718" s="55" t="s">
        <v>4145</v>
      </c>
      <c r="D718" s="26">
        <v>31496613</v>
      </c>
      <c r="E718" s="187">
        <v>10436</v>
      </c>
      <c r="F718" s="189"/>
      <c r="G718" s="47" t="s">
        <v>4163</v>
      </c>
      <c r="H718" s="26" t="s">
        <v>4164</v>
      </c>
      <c r="I718" s="47"/>
      <c r="J718" s="16" t="s">
        <v>53</v>
      </c>
      <c r="K718" s="36" t="s">
        <v>227</v>
      </c>
      <c r="L718" s="26"/>
      <c r="M718" s="26"/>
      <c r="N718" s="26" t="s">
        <v>4100</v>
      </c>
      <c r="O718" s="26" t="s">
        <v>100</v>
      </c>
      <c r="P718" s="26" t="s">
        <v>59</v>
      </c>
      <c r="Q718" s="26" t="s">
        <v>4164</v>
      </c>
      <c r="R718" s="26" t="s">
        <v>4111</v>
      </c>
      <c r="S718" s="26"/>
      <c r="T718" s="47" t="s">
        <v>59</v>
      </c>
      <c r="U718" s="15"/>
      <c r="V718" s="26">
        <v>326</v>
      </c>
      <c r="W718" s="26" t="s">
        <v>131</v>
      </c>
      <c r="X718" s="17">
        <f>V718*Sheet1!$B$4*Sheet1!$B$3</f>
        <v>33.439287</v>
      </c>
      <c r="Y718" s="26"/>
      <c r="Z718" s="26"/>
      <c r="AA718" s="26">
        <v>1988</v>
      </c>
      <c r="AB718" s="26">
        <v>1</v>
      </c>
      <c r="AC718" s="26" t="s">
        <v>63</v>
      </c>
      <c r="AD718" s="47"/>
      <c r="AE718" s="47"/>
      <c r="AF718" s="16" t="str" cm="1">
        <f t="array" ref="AF718">_xlfn.IFS(ISTEXT(#REF!),#REF!,ISTEXT(#REF!),#REF!, TRUE, AG718)</f>
        <v>BAYTOWN REFINERY</v>
      </c>
      <c r="AG718" s="47" t="s">
        <v>4148</v>
      </c>
      <c r="AH718" s="26">
        <v>6</v>
      </c>
      <c r="AI718" s="26" t="s">
        <v>155</v>
      </c>
      <c r="AJ718" s="26" t="s">
        <v>4103</v>
      </c>
      <c r="AK718" s="47" t="s">
        <v>4149</v>
      </c>
      <c r="AL718" s="26" t="s">
        <v>4150</v>
      </c>
      <c r="AM718" s="26">
        <v>77520</v>
      </c>
      <c r="AN718" s="55" t="s">
        <v>4165</v>
      </c>
      <c r="AO718" s="26">
        <v>29.741389000000002</v>
      </c>
      <c r="AP718" s="21" t="s">
        <v>1541</v>
      </c>
    </row>
    <row r="719" spans="1:42" x14ac:dyDescent="0.25">
      <c r="A719" s="26">
        <v>431</v>
      </c>
      <c r="B719" s="15">
        <v>718</v>
      </c>
      <c r="C719" s="55" t="s">
        <v>4166</v>
      </c>
      <c r="D719" s="26">
        <v>67275313</v>
      </c>
      <c r="E719" s="187">
        <v>50971</v>
      </c>
      <c r="F719" s="189"/>
      <c r="G719" s="47" t="s">
        <v>4167</v>
      </c>
      <c r="H719" s="26" t="s">
        <v>4168</v>
      </c>
      <c r="I719" s="47"/>
      <c r="J719" s="16" t="s">
        <v>53</v>
      </c>
      <c r="K719" s="36" t="s">
        <v>227</v>
      </c>
      <c r="L719" s="26"/>
      <c r="M719" s="26"/>
      <c r="N719" s="26" t="s">
        <v>109</v>
      </c>
      <c r="O719" s="26" t="s">
        <v>53</v>
      </c>
      <c r="P719" s="26" t="s">
        <v>110</v>
      </c>
      <c r="Q719" s="26" t="s">
        <v>4169</v>
      </c>
      <c r="R719" s="26" t="s">
        <v>4111</v>
      </c>
      <c r="S719" s="26"/>
      <c r="T719" s="47" t="s">
        <v>4091</v>
      </c>
      <c r="U719" s="15" t="s">
        <v>53</v>
      </c>
      <c r="V719" s="26">
        <v>456</v>
      </c>
      <c r="W719" s="26" t="s">
        <v>131</v>
      </c>
      <c r="X719" s="17">
        <f>V719*Sheet1!$B$4*Sheet1!$B$3</f>
        <v>46.773971999999993</v>
      </c>
      <c r="Y719" s="26"/>
      <c r="Z719" s="26"/>
      <c r="AA719" s="26">
        <v>2001</v>
      </c>
      <c r="AB719" s="26">
        <v>1</v>
      </c>
      <c r="AC719" s="26" t="s">
        <v>63</v>
      </c>
      <c r="AD719" s="47"/>
      <c r="AE719" s="47"/>
      <c r="AF719" s="16" t="str" cm="1">
        <f t="array" ref="AF719">_xlfn.IFS(ISTEXT(#REF!),#REF!,ISTEXT(#REF!),#REF!, TRUE, AG719)</f>
        <v>TROPICANA MANUFACTURING COMPANY, INC.</v>
      </c>
      <c r="AG719" s="47" t="s">
        <v>4170</v>
      </c>
      <c r="AH719" s="26">
        <v>4</v>
      </c>
      <c r="AI719" s="26" t="s">
        <v>188</v>
      </c>
      <c r="AJ719" s="26" t="s">
        <v>4171</v>
      </c>
      <c r="AK719" s="47" t="s">
        <v>4172</v>
      </c>
      <c r="AL719" s="26" t="s">
        <v>4173</v>
      </c>
      <c r="AM719" s="26">
        <v>34208</v>
      </c>
      <c r="AN719" s="55" t="s">
        <v>4174</v>
      </c>
      <c r="AO719" s="26">
        <v>27.483271999999999</v>
      </c>
      <c r="AP719" s="21" t="s">
        <v>119</v>
      </c>
    </row>
    <row r="720" spans="1:42" x14ac:dyDescent="0.25">
      <c r="A720" s="26">
        <v>432</v>
      </c>
      <c r="B720" s="15">
        <v>719</v>
      </c>
      <c r="C720" s="55" t="s">
        <v>4175</v>
      </c>
      <c r="D720" s="26">
        <v>67276713</v>
      </c>
      <c r="E720" s="187">
        <v>6042</v>
      </c>
      <c r="F720" s="190" t="s">
        <v>4176</v>
      </c>
      <c r="G720" s="47" t="s">
        <v>4177</v>
      </c>
      <c r="H720" s="26" t="s">
        <v>1492</v>
      </c>
      <c r="I720" s="47" t="s">
        <v>4178</v>
      </c>
      <c r="J720" s="16" t="s">
        <v>53</v>
      </c>
      <c r="K720" s="16" t="s">
        <v>81</v>
      </c>
      <c r="L720" s="26"/>
      <c r="M720" s="26"/>
      <c r="N720" s="26" t="s">
        <v>109</v>
      </c>
      <c r="O720" s="26" t="s">
        <v>53</v>
      </c>
      <c r="P720" s="26" t="s">
        <v>110</v>
      </c>
      <c r="Q720" s="26" t="s">
        <v>4134</v>
      </c>
      <c r="R720" s="15" t="s">
        <v>205</v>
      </c>
      <c r="S720" s="26" t="s">
        <v>100</v>
      </c>
      <c r="T720" s="47" t="s">
        <v>4179</v>
      </c>
      <c r="U720" s="15" t="s">
        <v>53</v>
      </c>
      <c r="V720" s="26">
        <v>207.4</v>
      </c>
      <c r="W720" s="26" t="s">
        <v>185</v>
      </c>
      <c r="X720" s="17">
        <v>188.2</v>
      </c>
      <c r="Y720" s="26"/>
      <c r="Z720" s="26"/>
      <c r="AA720" s="24">
        <v>37620</v>
      </c>
      <c r="AB720" s="26">
        <v>1</v>
      </c>
      <c r="AC720" s="120" t="s">
        <v>63</v>
      </c>
      <c r="AD720" s="47" t="s">
        <v>4180</v>
      </c>
      <c r="AE720" s="47"/>
      <c r="AF720" s="16" t="str" cm="1">
        <f t="array" ref="AF720">_xlfn.IFS(ISTEXT(#REF!),#REF!,ISTEXT(#REF!),#REF!, TRUE, AG720)</f>
        <v>FLORIDA POWER &amp; LIGHT (PMT) Manatee Power Plant</v>
      </c>
      <c r="AG720" s="47" t="s">
        <v>4181</v>
      </c>
      <c r="AH720" s="26">
        <v>4</v>
      </c>
      <c r="AI720" s="26" t="s">
        <v>188</v>
      </c>
      <c r="AJ720" s="26" t="s">
        <v>4171</v>
      </c>
      <c r="AK720" s="47" t="s">
        <v>4182</v>
      </c>
      <c r="AL720" s="26" t="s">
        <v>4183</v>
      </c>
      <c r="AM720" s="26" t="s">
        <v>4184</v>
      </c>
      <c r="AN720" s="55" t="s">
        <v>4185</v>
      </c>
      <c r="AO720" s="26">
        <v>27.605599999999999</v>
      </c>
      <c r="AP720" s="21" t="s">
        <v>139</v>
      </c>
    </row>
    <row r="721" spans="1:42" x14ac:dyDescent="0.25">
      <c r="A721" s="26">
        <v>432</v>
      </c>
      <c r="B721" s="15">
        <v>720</v>
      </c>
      <c r="C721" s="55" t="s">
        <v>4175</v>
      </c>
      <c r="D721" s="26">
        <v>67276813</v>
      </c>
      <c r="E721" s="187">
        <v>6042</v>
      </c>
      <c r="F721" s="190" t="s">
        <v>4186</v>
      </c>
      <c r="G721" s="47" t="s">
        <v>4187</v>
      </c>
      <c r="H721" s="26" t="s">
        <v>523</v>
      </c>
      <c r="I721" s="47" t="s">
        <v>4188</v>
      </c>
      <c r="J721" s="16" t="s">
        <v>53</v>
      </c>
      <c r="K721" s="16" t="s">
        <v>81</v>
      </c>
      <c r="L721" s="26"/>
      <c r="M721" s="26"/>
      <c r="N721" s="26" t="s">
        <v>109</v>
      </c>
      <c r="O721" s="26" t="s">
        <v>53</v>
      </c>
      <c r="P721" s="26" t="s">
        <v>110</v>
      </c>
      <c r="Q721" s="26" t="s">
        <v>4134</v>
      </c>
      <c r="R721" s="15" t="s">
        <v>205</v>
      </c>
      <c r="S721" s="26" t="s">
        <v>100</v>
      </c>
      <c r="T721" s="47" t="s">
        <v>4179</v>
      </c>
      <c r="U721" s="15" t="s">
        <v>53</v>
      </c>
      <c r="V721" s="26">
        <v>207.4</v>
      </c>
      <c r="W721" s="26" t="s">
        <v>185</v>
      </c>
      <c r="X721" s="17">
        <v>188.2</v>
      </c>
      <c r="Y721" s="26"/>
      <c r="Z721" s="26"/>
      <c r="AA721" s="24">
        <v>37620</v>
      </c>
      <c r="AB721" s="26">
        <v>1</v>
      </c>
      <c r="AC721" s="120" t="s">
        <v>63</v>
      </c>
      <c r="AD721" s="47" t="s">
        <v>4180</v>
      </c>
      <c r="AE721" s="47"/>
      <c r="AF721" s="16" t="str" cm="1">
        <f t="array" ref="AF721">_xlfn.IFS(ISTEXT(#REF!),#REF!,ISTEXT(#REF!),#REF!, TRUE, AG721)</f>
        <v>FLORIDA POWER &amp; LIGHT (PMT) Manatee Power Plant</v>
      </c>
      <c r="AG721" s="47" t="s">
        <v>4181</v>
      </c>
      <c r="AH721" s="26">
        <v>4</v>
      </c>
      <c r="AI721" s="26" t="s">
        <v>188</v>
      </c>
      <c r="AJ721" s="26" t="s">
        <v>4171</v>
      </c>
      <c r="AK721" s="47" t="s">
        <v>4182</v>
      </c>
      <c r="AL721" s="26" t="s">
        <v>4183</v>
      </c>
      <c r="AM721" s="26" t="s">
        <v>4184</v>
      </c>
      <c r="AN721" s="55" t="s">
        <v>4185</v>
      </c>
      <c r="AO721" s="26">
        <v>27.605599999999999</v>
      </c>
      <c r="AP721" s="21" t="s">
        <v>139</v>
      </c>
    </row>
    <row r="722" spans="1:42" x14ac:dyDescent="0.25">
      <c r="A722" s="26">
        <v>432</v>
      </c>
      <c r="B722" s="15">
        <v>721</v>
      </c>
      <c r="C722" s="55" t="s">
        <v>4175</v>
      </c>
      <c r="D722" s="26">
        <v>67276913</v>
      </c>
      <c r="E722" s="187">
        <v>6042</v>
      </c>
      <c r="F722" s="190" t="s">
        <v>4189</v>
      </c>
      <c r="G722" s="47" t="s">
        <v>4190</v>
      </c>
      <c r="H722" s="26" t="s">
        <v>2860</v>
      </c>
      <c r="I722" s="47" t="s">
        <v>4191</v>
      </c>
      <c r="J722" s="16" t="s">
        <v>53</v>
      </c>
      <c r="K722" s="16" t="s">
        <v>81</v>
      </c>
      <c r="L722" s="26"/>
      <c r="M722" s="26"/>
      <c r="N722" s="26" t="s">
        <v>109</v>
      </c>
      <c r="O722" s="26" t="s">
        <v>53</v>
      </c>
      <c r="P722" s="26" t="s">
        <v>110</v>
      </c>
      <c r="Q722" s="26" t="s">
        <v>4134</v>
      </c>
      <c r="R722" s="15" t="s">
        <v>205</v>
      </c>
      <c r="S722" s="26" t="s">
        <v>100</v>
      </c>
      <c r="T722" s="47" t="s">
        <v>4179</v>
      </c>
      <c r="U722" s="15" t="s">
        <v>53</v>
      </c>
      <c r="V722" s="26">
        <v>207.4</v>
      </c>
      <c r="W722" s="26" t="s">
        <v>185</v>
      </c>
      <c r="X722" s="17">
        <v>188.2</v>
      </c>
      <c r="Y722" s="26"/>
      <c r="Z722" s="26"/>
      <c r="AA722" s="24">
        <v>37620</v>
      </c>
      <c r="AB722" s="26">
        <v>1</v>
      </c>
      <c r="AC722" s="120" t="s">
        <v>63</v>
      </c>
      <c r="AD722" s="47" t="s">
        <v>4180</v>
      </c>
      <c r="AE722" s="47"/>
      <c r="AF722" s="16" t="str" cm="1">
        <f t="array" ref="AF722">_xlfn.IFS(ISTEXT(#REF!),#REF!,ISTEXT(#REF!),#REF!, TRUE, AG722)</f>
        <v>FLORIDA POWER &amp; LIGHT (PMT) Manatee Power Plant</v>
      </c>
      <c r="AG722" s="47" t="s">
        <v>4181</v>
      </c>
      <c r="AH722" s="26">
        <v>4</v>
      </c>
      <c r="AI722" s="26" t="s">
        <v>188</v>
      </c>
      <c r="AJ722" s="26" t="s">
        <v>4171</v>
      </c>
      <c r="AK722" s="47" t="s">
        <v>4182</v>
      </c>
      <c r="AL722" s="26" t="s">
        <v>4183</v>
      </c>
      <c r="AM722" s="26" t="s">
        <v>4184</v>
      </c>
      <c r="AN722" s="55" t="s">
        <v>4185</v>
      </c>
      <c r="AO722" s="26">
        <v>27.605599999999999</v>
      </c>
      <c r="AP722" s="21" t="s">
        <v>139</v>
      </c>
    </row>
    <row r="723" spans="1:42" x14ac:dyDescent="0.25">
      <c r="A723" s="26">
        <v>432</v>
      </c>
      <c r="B723" s="15">
        <v>722</v>
      </c>
      <c r="C723" s="55" t="s">
        <v>4175</v>
      </c>
      <c r="D723" s="26">
        <v>67277013</v>
      </c>
      <c r="E723" s="187">
        <v>6042</v>
      </c>
      <c r="F723" s="190" t="s">
        <v>4192</v>
      </c>
      <c r="G723" s="47" t="s">
        <v>4193</v>
      </c>
      <c r="H723" s="26" t="s">
        <v>2095</v>
      </c>
      <c r="I723" s="47" t="s">
        <v>4194</v>
      </c>
      <c r="J723" s="16" t="s">
        <v>53</v>
      </c>
      <c r="K723" s="16" t="s">
        <v>81</v>
      </c>
      <c r="L723" s="26"/>
      <c r="M723" s="26"/>
      <c r="N723" s="26" t="s">
        <v>109</v>
      </c>
      <c r="O723" s="26" t="s">
        <v>53</v>
      </c>
      <c r="P723" s="26" t="s">
        <v>110</v>
      </c>
      <c r="Q723" s="26" t="s">
        <v>4134</v>
      </c>
      <c r="R723" s="15" t="s">
        <v>205</v>
      </c>
      <c r="S723" s="26" t="s">
        <v>100</v>
      </c>
      <c r="T723" s="47" t="s">
        <v>4179</v>
      </c>
      <c r="U723" s="15" t="s">
        <v>53</v>
      </c>
      <c r="V723" s="26">
        <v>207.4</v>
      </c>
      <c r="W723" s="26" t="s">
        <v>185</v>
      </c>
      <c r="X723" s="17">
        <v>188.2</v>
      </c>
      <c r="Y723" s="26"/>
      <c r="Z723" s="26"/>
      <c r="AA723" s="24">
        <v>37620</v>
      </c>
      <c r="AB723" s="26">
        <v>1</v>
      </c>
      <c r="AC723" s="120" t="s">
        <v>63</v>
      </c>
      <c r="AD723" s="47" t="s">
        <v>4180</v>
      </c>
      <c r="AE723" s="47"/>
      <c r="AF723" s="16" t="str" cm="1">
        <f t="array" ref="AF723">_xlfn.IFS(ISTEXT(#REF!),#REF!,ISTEXT(#REF!),#REF!, TRUE, AG723)</f>
        <v>FLORIDA POWER &amp; LIGHT (PMT) Manatee Power Plant</v>
      </c>
      <c r="AG723" s="47" t="s">
        <v>4181</v>
      </c>
      <c r="AH723" s="26">
        <v>4</v>
      </c>
      <c r="AI723" s="26" t="s">
        <v>188</v>
      </c>
      <c r="AJ723" s="26" t="s">
        <v>4171</v>
      </c>
      <c r="AK723" s="47" t="s">
        <v>4182</v>
      </c>
      <c r="AL723" s="26" t="s">
        <v>4183</v>
      </c>
      <c r="AM723" s="26" t="s">
        <v>4184</v>
      </c>
      <c r="AN723" s="55" t="s">
        <v>4185</v>
      </c>
      <c r="AO723" s="26">
        <v>27.605599999999999</v>
      </c>
      <c r="AP723" s="21" t="s">
        <v>139</v>
      </c>
    </row>
    <row r="724" spans="1:42" x14ac:dyDescent="0.25">
      <c r="A724" s="26">
        <v>434</v>
      </c>
      <c r="B724" s="15">
        <v>723</v>
      </c>
      <c r="C724" s="55" t="s">
        <v>4195</v>
      </c>
      <c r="D724" s="26">
        <v>22205813</v>
      </c>
      <c r="E724" s="187">
        <v>3403</v>
      </c>
      <c r="F724" s="190" t="s">
        <v>4196</v>
      </c>
      <c r="G724" s="47" t="s">
        <v>4197</v>
      </c>
      <c r="H724" s="26" t="s">
        <v>4198</v>
      </c>
      <c r="I724" s="47"/>
      <c r="J724" s="16" t="s">
        <v>53</v>
      </c>
      <c r="K724" s="36" t="s">
        <v>81</v>
      </c>
      <c r="L724" s="26"/>
      <c r="M724" s="26"/>
      <c r="N724" s="26" t="s">
        <v>182</v>
      </c>
      <c r="O724" s="26" t="s">
        <v>100</v>
      </c>
      <c r="P724" s="26" t="s">
        <v>110</v>
      </c>
      <c r="Q724" s="26" t="s">
        <v>4199</v>
      </c>
      <c r="R724" s="26" t="s">
        <v>4090</v>
      </c>
      <c r="S724" s="26"/>
      <c r="T724" s="47" t="s">
        <v>59</v>
      </c>
      <c r="U724" s="15"/>
      <c r="V724" s="26">
        <v>4380</v>
      </c>
      <c r="W724" s="26" t="s">
        <v>4200</v>
      </c>
      <c r="X724" s="17">
        <f>V724*Sheet1!$B$4*Sheet1!$B$3</f>
        <v>449.27630999999997</v>
      </c>
      <c r="Y724" s="26"/>
      <c r="Z724" s="26"/>
      <c r="AA724" s="26">
        <v>2000</v>
      </c>
      <c r="AB724" s="26">
        <v>1</v>
      </c>
      <c r="AC724" s="26" t="s">
        <v>63</v>
      </c>
      <c r="AD724" s="47"/>
      <c r="AE724" s="47"/>
      <c r="AF724" s="16" t="str" cm="1">
        <f t="array" ref="AF724">_xlfn.IFS(ISTEXT(#REF!),#REF!,ISTEXT(#REF!),#REF!, TRUE, AG724)</f>
        <v>TVA GALLATIN FOSSIL PLANT</v>
      </c>
      <c r="AG724" s="47" t="s">
        <v>4201</v>
      </c>
      <c r="AH724" s="26">
        <v>4</v>
      </c>
      <c r="AI724" s="26" t="s">
        <v>114</v>
      </c>
      <c r="AJ724" s="26" t="s">
        <v>4202</v>
      </c>
      <c r="AK724" s="47" t="s">
        <v>4203</v>
      </c>
      <c r="AL724" s="26" t="s">
        <v>4204</v>
      </c>
      <c r="AM724" s="26" t="s">
        <v>4205</v>
      </c>
      <c r="AN724" s="55" t="s">
        <v>4206</v>
      </c>
      <c r="AO724" s="26">
        <v>36.318100000000001</v>
      </c>
      <c r="AP724" s="21" t="s">
        <v>193</v>
      </c>
    </row>
    <row r="725" spans="1:42" x14ac:dyDescent="0.25">
      <c r="A725" s="26">
        <v>434</v>
      </c>
      <c r="B725" s="15">
        <v>724</v>
      </c>
      <c r="C725" s="55" t="s">
        <v>4195</v>
      </c>
      <c r="D725" s="26">
        <v>22205813</v>
      </c>
      <c r="E725" s="187">
        <v>3403</v>
      </c>
      <c r="F725" s="190" t="s">
        <v>4207</v>
      </c>
      <c r="G725" s="47" t="s">
        <v>4197</v>
      </c>
      <c r="H725" s="26" t="s">
        <v>4198</v>
      </c>
      <c r="I725" s="47"/>
      <c r="J725" s="16" t="s">
        <v>53</v>
      </c>
      <c r="K725" s="16" t="s">
        <v>81</v>
      </c>
      <c r="L725" s="26"/>
      <c r="M725" s="26"/>
      <c r="N725" s="26" t="s">
        <v>182</v>
      </c>
      <c r="O725" s="26" t="s">
        <v>100</v>
      </c>
      <c r="P725" s="26" t="s">
        <v>110</v>
      </c>
      <c r="Q725" s="26" t="s">
        <v>4199</v>
      </c>
      <c r="R725" s="26" t="s">
        <v>4090</v>
      </c>
      <c r="S725" s="26"/>
      <c r="T725" s="47" t="s">
        <v>59</v>
      </c>
      <c r="U725" s="15"/>
      <c r="V725" s="26">
        <v>4380</v>
      </c>
      <c r="W725" s="26" t="s">
        <v>4200</v>
      </c>
      <c r="X725" s="17">
        <f>V725*Sheet1!$B$4*Sheet1!$B$3</f>
        <v>449.27630999999997</v>
      </c>
      <c r="Y725" s="26"/>
      <c r="Z725" s="26"/>
      <c r="AA725" s="26">
        <v>2000</v>
      </c>
      <c r="AB725" s="26">
        <v>1</v>
      </c>
      <c r="AC725" s="26" t="s">
        <v>63</v>
      </c>
      <c r="AD725" s="47"/>
      <c r="AE725" s="47"/>
      <c r="AF725" s="16" t="str" cm="1">
        <f t="array" ref="AF725">_xlfn.IFS(ISTEXT(#REF!),#REF!,ISTEXT(#REF!),#REF!, TRUE, AG725)</f>
        <v>TVA GALLATIN FOSSIL PLANT</v>
      </c>
      <c r="AG725" s="47" t="s">
        <v>4201</v>
      </c>
      <c r="AH725" s="26">
        <v>4</v>
      </c>
      <c r="AI725" s="26" t="s">
        <v>114</v>
      </c>
      <c r="AJ725" s="26" t="s">
        <v>4202</v>
      </c>
      <c r="AK725" s="47" t="s">
        <v>4203</v>
      </c>
      <c r="AL725" s="26" t="s">
        <v>4204</v>
      </c>
      <c r="AM725" s="26" t="s">
        <v>4205</v>
      </c>
      <c r="AN725" s="55" t="s">
        <v>4208</v>
      </c>
      <c r="AO725" s="26">
        <v>36.3185</v>
      </c>
      <c r="AP725" s="21" t="s">
        <v>193</v>
      </c>
    </row>
    <row r="726" spans="1:42" x14ac:dyDescent="0.25">
      <c r="A726" s="26">
        <v>434</v>
      </c>
      <c r="B726" s="15">
        <v>725</v>
      </c>
      <c r="C726" s="55" t="s">
        <v>4195</v>
      </c>
      <c r="D726" s="26">
        <v>22205813</v>
      </c>
      <c r="E726" s="187">
        <v>3403</v>
      </c>
      <c r="F726" s="190" t="s">
        <v>4209</v>
      </c>
      <c r="G726" s="47" t="s">
        <v>4197</v>
      </c>
      <c r="H726" s="26" t="s">
        <v>4198</v>
      </c>
      <c r="I726" s="47"/>
      <c r="J726" s="16" t="s">
        <v>53</v>
      </c>
      <c r="K726" s="16" t="s">
        <v>81</v>
      </c>
      <c r="L726" s="26"/>
      <c r="M726" s="26"/>
      <c r="N726" s="26" t="s">
        <v>182</v>
      </c>
      <c r="O726" s="26" t="s">
        <v>100</v>
      </c>
      <c r="P726" s="26" t="s">
        <v>110</v>
      </c>
      <c r="Q726" s="26" t="s">
        <v>4199</v>
      </c>
      <c r="R726" s="26" t="s">
        <v>4090</v>
      </c>
      <c r="S726" s="26"/>
      <c r="T726" s="47" t="s">
        <v>59</v>
      </c>
      <c r="U726" s="15"/>
      <c r="V726" s="26">
        <v>4380</v>
      </c>
      <c r="W726" s="26" t="s">
        <v>4200</v>
      </c>
      <c r="X726" s="17">
        <f>V726*Sheet1!$B$4*Sheet1!$B$3</f>
        <v>449.27630999999997</v>
      </c>
      <c r="Y726" s="26"/>
      <c r="Z726" s="26"/>
      <c r="AA726" s="26">
        <v>2000</v>
      </c>
      <c r="AB726" s="26">
        <v>1</v>
      </c>
      <c r="AC726" s="26" t="s">
        <v>63</v>
      </c>
      <c r="AD726" s="47"/>
      <c r="AE726" s="47"/>
      <c r="AF726" s="16" t="str" cm="1">
        <f t="array" ref="AF726">_xlfn.IFS(ISTEXT(#REF!),#REF!,ISTEXT(#REF!),#REF!, TRUE, AG726)</f>
        <v>TVA GALLATIN FOSSIL PLANT</v>
      </c>
      <c r="AG726" s="47" t="s">
        <v>4201</v>
      </c>
      <c r="AH726" s="26">
        <v>4</v>
      </c>
      <c r="AI726" s="26" t="s">
        <v>114</v>
      </c>
      <c r="AJ726" s="26" t="s">
        <v>4202</v>
      </c>
      <c r="AK726" s="47" t="s">
        <v>4203</v>
      </c>
      <c r="AL726" s="26" t="s">
        <v>4204</v>
      </c>
      <c r="AM726" s="26" t="s">
        <v>4205</v>
      </c>
      <c r="AN726" s="55" t="s">
        <v>4210</v>
      </c>
      <c r="AO726" s="26">
        <v>36.317799999999998</v>
      </c>
      <c r="AP726" s="21" t="s">
        <v>193</v>
      </c>
    </row>
    <row r="727" spans="1:42" x14ac:dyDescent="0.25">
      <c r="A727" s="26">
        <v>434</v>
      </c>
      <c r="B727" s="15">
        <v>726</v>
      </c>
      <c r="C727" s="55" t="s">
        <v>4195</v>
      </c>
      <c r="D727" s="26">
        <v>22205813</v>
      </c>
      <c r="E727" s="187">
        <v>3403</v>
      </c>
      <c r="F727" s="190" t="s">
        <v>4211</v>
      </c>
      <c r="G727" s="47" t="s">
        <v>4197</v>
      </c>
      <c r="H727" s="26" t="s">
        <v>4198</v>
      </c>
      <c r="I727" s="47"/>
      <c r="J727" s="16" t="s">
        <v>53</v>
      </c>
      <c r="K727" s="16" t="s">
        <v>81</v>
      </c>
      <c r="L727" s="26"/>
      <c r="M727" s="26"/>
      <c r="N727" s="26" t="s">
        <v>182</v>
      </c>
      <c r="O727" s="26" t="s">
        <v>100</v>
      </c>
      <c r="P727" s="26" t="s">
        <v>110</v>
      </c>
      <c r="Q727" s="26" t="s">
        <v>4199</v>
      </c>
      <c r="R727" s="26" t="s">
        <v>4090</v>
      </c>
      <c r="S727" s="26"/>
      <c r="T727" s="47" t="s">
        <v>59</v>
      </c>
      <c r="U727" s="15"/>
      <c r="V727" s="26">
        <v>4380</v>
      </c>
      <c r="W727" s="26" t="s">
        <v>4200</v>
      </c>
      <c r="X727" s="17">
        <f>V727*Sheet1!$B$4*Sheet1!$B$3</f>
        <v>449.27630999999997</v>
      </c>
      <c r="Y727" s="26"/>
      <c r="Z727" s="26"/>
      <c r="AA727" s="26">
        <v>2000</v>
      </c>
      <c r="AB727" s="26">
        <v>1</v>
      </c>
      <c r="AC727" s="26" t="s">
        <v>63</v>
      </c>
      <c r="AD727" s="47"/>
      <c r="AE727" s="47"/>
      <c r="AF727" s="16" t="str" cm="1">
        <f t="array" ref="AF727">_xlfn.IFS(ISTEXT(#REF!),#REF!,ISTEXT(#REF!),#REF!, TRUE, AG727)</f>
        <v>TVA GALLATIN FOSSIL PLANT</v>
      </c>
      <c r="AG727" s="47" t="s">
        <v>4201</v>
      </c>
      <c r="AH727" s="26">
        <v>4</v>
      </c>
      <c r="AI727" s="26" t="s">
        <v>114</v>
      </c>
      <c r="AJ727" s="26" t="s">
        <v>4202</v>
      </c>
      <c r="AK727" s="47" t="s">
        <v>4203</v>
      </c>
      <c r="AL727" s="26" t="s">
        <v>4204</v>
      </c>
      <c r="AM727" s="26" t="s">
        <v>4205</v>
      </c>
      <c r="AN727" s="55" t="s">
        <v>4212</v>
      </c>
      <c r="AO727" s="26">
        <v>36.318199999999997</v>
      </c>
      <c r="AP727" s="21" t="s">
        <v>193</v>
      </c>
    </row>
    <row r="728" spans="1:42" x14ac:dyDescent="0.25">
      <c r="A728" s="26">
        <v>434</v>
      </c>
      <c r="B728" s="15">
        <v>727</v>
      </c>
      <c r="C728" s="55" t="s">
        <v>4195</v>
      </c>
      <c r="D728" s="26">
        <v>22206213</v>
      </c>
      <c r="E728" s="187">
        <v>3403</v>
      </c>
      <c r="F728" s="190" t="s">
        <v>4213</v>
      </c>
      <c r="G728" s="47" t="s">
        <v>4214</v>
      </c>
      <c r="H728" s="26" t="s">
        <v>4215</v>
      </c>
      <c r="I728" s="47"/>
      <c r="J728" s="16" t="s">
        <v>53</v>
      </c>
      <c r="K728" s="16" t="s">
        <v>81</v>
      </c>
      <c r="L728" s="26"/>
      <c r="M728" s="26"/>
      <c r="N728" s="26" t="s">
        <v>182</v>
      </c>
      <c r="O728" s="26" t="s">
        <v>100</v>
      </c>
      <c r="P728" s="26" t="s">
        <v>1094</v>
      </c>
      <c r="Q728" s="26" t="s">
        <v>4216</v>
      </c>
      <c r="R728" s="26" t="s">
        <v>124</v>
      </c>
      <c r="S728" s="26"/>
      <c r="T728" s="47" t="s">
        <v>59</v>
      </c>
      <c r="U728" s="15"/>
      <c r="V728" s="26">
        <v>5140</v>
      </c>
      <c r="W728" s="26" t="s">
        <v>4200</v>
      </c>
      <c r="X728" s="17">
        <f>V728*Sheet1!$B$4*Sheet1!$B$3</f>
        <v>527.2329299999999</v>
      </c>
      <c r="Y728" s="26"/>
      <c r="Z728" s="26"/>
      <c r="AA728" s="26">
        <v>1975</v>
      </c>
      <c r="AB728" s="26">
        <v>1</v>
      </c>
      <c r="AC728" s="26" t="s">
        <v>63</v>
      </c>
      <c r="AD728" s="47"/>
      <c r="AE728" s="47"/>
      <c r="AF728" s="16" t="str" cm="1">
        <f t="array" ref="AF728">_xlfn.IFS(ISTEXT(#REF!),#REF!,ISTEXT(#REF!),#REF!, TRUE, AG728)</f>
        <v>TVA GALLATIN FOSSIL PLANT</v>
      </c>
      <c r="AG728" s="47" t="s">
        <v>4201</v>
      </c>
      <c r="AH728" s="26">
        <v>4</v>
      </c>
      <c r="AI728" s="26" t="s">
        <v>114</v>
      </c>
      <c r="AJ728" s="26" t="s">
        <v>4202</v>
      </c>
      <c r="AK728" s="47" t="s">
        <v>4203</v>
      </c>
      <c r="AL728" s="26" t="s">
        <v>4204</v>
      </c>
      <c r="AM728" s="26" t="s">
        <v>4205</v>
      </c>
      <c r="AN728" s="55" t="s">
        <v>4217</v>
      </c>
      <c r="AO728" s="26">
        <v>36.317100000000003</v>
      </c>
      <c r="AP728" s="21" t="s">
        <v>193</v>
      </c>
    </row>
    <row r="729" spans="1:42" x14ac:dyDescent="0.25">
      <c r="A729" s="26">
        <v>434</v>
      </c>
      <c r="B729" s="15">
        <v>728</v>
      </c>
      <c r="C729" s="55" t="s">
        <v>4195</v>
      </c>
      <c r="D729" s="26">
        <v>22206213</v>
      </c>
      <c r="E729" s="187">
        <v>3403</v>
      </c>
      <c r="F729" s="190" t="s">
        <v>4218</v>
      </c>
      <c r="G729" s="47" t="s">
        <v>4214</v>
      </c>
      <c r="H729" s="26" t="s">
        <v>4215</v>
      </c>
      <c r="I729" s="47"/>
      <c r="J729" s="16" t="s">
        <v>53</v>
      </c>
      <c r="K729" s="16" t="s">
        <v>81</v>
      </c>
      <c r="L729" s="26"/>
      <c r="M729" s="26"/>
      <c r="N729" s="26" t="s">
        <v>182</v>
      </c>
      <c r="O729" s="26" t="s">
        <v>100</v>
      </c>
      <c r="P729" s="26" t="s">
        <v>1094</v>
      </c>
      <c r="Q729" s="26" t="s">
        <v>4216</v>
      </c>
      <c r="R729" s="26" t="s">
        <v>4090</v>
      </c>
      <c r="S729" s="26"/>
      <c r="T729" s="47" t="s">
        <v>59</v>
      </c>
      <c r="U729" s="15"/>
      <c r="V729" s="26">
        <v>5140</v>
      </c>
      <c r="W729" s="26" t="s">
        <v>4200</v>
      </c>
      <c r="X729" s="17">
        <f>V729*Sheet1!$B$4*Sheet1!$B$3</f>
        <v>527.2329299999999</v>
      </c>
      <c r="Y729" s="26"/>
      <c r="Z729" s="26"/>
      <c r="AA729" s="26">
        <v>1975</v>
      </c>
      <c r="AB729" s="26">
        <v>1</v>
      </c>
      <c r="AC729" s="26" t="s">
        <v>63</v>
      </c>
      <c r="AD729" s="47"/>
      <c r="AE729" s="47"/>
      <c r="AF729" s="16" t="str" cm="1">
        <f t="array" ref="AF729">_xlfn.IFS(ISTEXT(#REF!),#REF!,ISTEXT(#REF!),#REF!, TRUE, AG729)</f>
        <v>TVA GALLATIN FOSSIL PLANT</v>
      </c>
      <c r="AG729" s="47" t="s">
        <v>4201</v>
      </c>
      <c r="AH729" s="26">
        <v>4</v>
      </c>
      <c r="AI729" s="26" t="s">
        <v>114</v>
      </c>
      <c r="AJ729" s="26" t="s">
        <v>4202</v>
      </c>
      <c r="AK729" s="47" t="s">
        <v>4203</v>
      </c>
      <c r="AL729" s="26" t="s">
        <v>4204</v>
      </c>
      <c r="AM729" s="26" t="s">
        <v>4205</v>
      </c>
      <c r="AN729" s="55" t="s">
        <v>4219</v>
      </c>
      <c r="AO729" s="26">
        <v>36.316899999999997</v>
      </c>
      <c r="AP729" s="21" t="s">
        <v>193</v>
      </c>
    </row>
    <row r="730" spans="1:42" x14ac:dyDescent="0.25">
      <c r="A730" s="26">
        <v>434</v>
      </c>
      <c r="B730" s="15">
        <v>729</v>
      </c>
      <c r="C730" s="55" t="s">
        <v>4195</v>
      </c>
      <c r="D730" s="26">
        <v>22206213</v>
      </c>
      <c r="E730" s="187">
        <v>3403</v>
      </c>
      <c r="F730" s="190" t="s">
        <v>4220</v>
      </c>
      <c r="G730" s="47" t="s">
        <v>4214</v>
      </c>
      <c r="H730" s="26" t="s">
        <v>4215</v>
      </c>
      <c r="I730" s="47"/>
      <c r="J730" s="16" t="s">
        <v>53</v>
      </c>
      <c r="K730" s="16" t="s">
        <v>81</v>
      </c>
      <c r="L730" s="26"/>
      <c r="M730" s="26"/>
      <c r="N730" s="26" t="s">
        <v>182</v>
      </c>
      <c r="O730" s="26" t="s">
        <v>100</v>
      </c>
      <c r="P730" s="26" t="s">
        <v>1094</v>
      </c>
      <c r="Q730" s="26" t="s">
        <v>4216</v>
      </c>
      <c r="R730" s="26" t="s">
        <v>4090</v>
      </c>
      <c r="S730" s="26"/>
      <c r="T730" s="47" t="s">
        <v>59</v>
      </c>
      <c r="U730" s="15"/>
      <c r="V730" s="26">
        <v>5140</v>
      </c>
      <c r="W730" s="26" t="s">
        <v>4200</v>
      </c>
      <c r="X730" s="17">
        <f>V730*Sheet1!$B$4*Sheet1!$B$3</f>
        <v>527.2329299999999</v>
      </c>
      <c r="Y730" s="26"/>
      <c r="Z730" s="26"/>
      <c r="AA730" s="26">
        <v>1975</v>
      </c>
      <c r="AB730" s="26">
        <v>1</v>
      </c>
      <c r="AC730" s="26" t="s">
        <v>63</v>
      </c>
      <c r="AD730" s="47"/>
      <c r="AE730" s="47"/>
      <c r="AF730" s="16" t="str" cm="1">
        <f t="array" ref="AF730">_xlfn.IFS(ISTEXT(#REF!),#REF!,ISTEXT(#REF!),#REF!, TRUE, AG730)</f>
        <v>TVA GALLATIN FOSSIL PLANT</v>
      </c>
      <c r="AG730" s="47" t="s">
        <v>4201</v>
      </c>
      <c r="AH730" s="26">
        <v>4</v>
      </c>
      <c r="AI730" s="26" t="s">
        <v>114</v>
      </c>
      <c r="AJ730" s="26" t="s">
        <v>4202</v>
      </c>
      <c r="AK730" s="47" t="s">
        <v>4203</v>
      </c>
      <c r="AL730" s="26" t="s">
        <v>4204</v>
      </c>
      <c r="AM730" s="26" t="s">
        <v>4205</v>
      </c>
      <c r="AN730" s="55" t="s">
        <v>4221</v>
      </c>
      <c r="AO730" s="26">
        <v>36.316000000000003</v>
      </c>
      <c r="AP730" s="21" t="s">
        <v>193</v>
      </c>
    </row>
    <row r="731" spans="1:42" x14ac:dyDescent="0.25">
      <c r="A731" s="26">
        <v>434</v>
      </c>
      <c r="B731" s="15">
        <v>730</v>
      </c>
      <c r="C731" s="55" t="s">
        <v>4195</v>
      </c>
      <c r="D731" s="26">
        <v>22206213</v>
      </c>
      <c r="E731" s="187">
        <v>3403</v>
      </c>
      <c r="F731" s="190" t="s">
        <v>4222</v>
      </c>
      <c r="G731" s="47" t="s">
        <v>4214</v>
      </c>
      <c r="H731" s="26" t="s">
        <v>4215</v>
      </c>
      <c r="I731" s="47"/>
      <c r="J731" s="16" t="s">
        <v>53</v>
      </c>
      <c r="K731" s="36" t="s">
        <v>81</v>
      </c>
      <c r="L731" s="26"/>
      <c r="M731" s="26"/>
      <c r="N731" s="26" t="s">
        <v>182</v>
      </c>
      <c r="O731" s="26" t="s">
        <v>100</v>
      </c>
      <c r="P731" s="26" t="s">
        <v>1094</v>
      </c>
      <c r="Q731" s="26" t="s">
        <v>4216</v>
      </c>
      <c r="R731" s="26" t="s">
        <v>4090</v>
      </c>
      <c r="S731" s="26"/>
      <c r="T731" s="47" t="s">
        <v>59</v>
      </c>
      <c r="U731" s="15"/>
      <c r="V731" s="26">
        <v>5140</v>
      </c>
      <c r="W731" s="26" t="s">
        <v>4200</v>
      </c>
      <c r="X731" s="17">
        <f>V731*Sheet1!$B$4*Sheet1!$B$3</f>
        <v>527.2329299999999</v>
      </c>
      <c r="Y731" s="26"/>
      <c r="Z731" s="26"/>
      <c r="AA731" s="26">
        <v>1975</v>
      </c>
      <c r="AB731" s="26">
        <v>1</v>
      </c>
      <c r="AC731" s="26" t="s">
        <v>63</v>
      </c>
      <c r="AD731" s="47"/>
      <c r="AE731" s="47"/>
      <c r="AF731" s="16" t="str" cm="1">
        <f t="array" ref="AF731">_xlfn.IFS(ISTEXT(#REF!),#REF!,ISTEXT(#REF!),#REF!, TRUE, AG731)</f>
        <v>TVA GALLATIN FOSSIL PLANT</v>
      </c>
      <c r="AG731" s="47" t="s">
        <v>4201</v>
      </c>
      <c r="AH731" s="26">
        <v>4</v>
      </c>
      <c r="AI731" s="26" t="s">
        <v>114</v>
      </c>
      <c r="AJ731" s="26" t="s">
        <v>4202</v>
      </c>
      <c r="AK731" s="47" t="s">
        <v>4203</v>
      </c>
      <c r="AL731" s="26" t="s">
        <v>4204</v>
      </c>
      <c r="AM731" s="26" t="s">
        <v>4205</v>
      </c>
      <c r="AN731" s="55" t="s">
        <v>4223</v>
      </c>
      <c r="AO731" s="26">
        <v>36.316200000000002</v>
      </c>
      <c r="AP731" s="21" t="s">
        <v>193</v>
      </c>
    </row>
    <row r="732" spans="1:42" x14ac:dyDescent="0.25">
      <c r="A732" s="26">
        <v>435</v>
      </c>
      <c r="B732" s="15">
        <v>731</v>
      </c>
      <c r="C732" s="55" t="s">
        <v>4224</v>
      </c>
      <c r="D732" s="26">
        <v>23015513</v>
      </c>
      <c r="E732" s="187">
        <v>3406</v>
      </c>
      <c r="F732" s="190" t="s">
        <v>4225</v>
      </c>
      <c r="G732" s="47" t="s">
        <v>4226</v>
      </c>
      <c r="H732" s="26" t="s">
        <v>4227</v>
      </c>
      <c r="I732" s="47"/>
      <c r="J732" s="16" t="s">
        <v>53</v>
      </c>
      <c r="K732" s="16" t="s">
        <v>81</v>
      </c>
      <c r="L732" s="26"/>
      <c r="M732" s="26"/>
      <c r="N732" s="26" t="s">
        <v>182</v>
      </c>
      <c r="O732" s="26" t="s">
        <v>100</v>
      </c>
      <c r="P732" s="26" t="s">
        <v>110</v>
      </c>
      <c r="Q732" s="26" t="s">
        <v>1438</v>
      </c>
      <c r="R732" s="26" t="s">
        <v>4090</v>
      </c>
      <c r="S732" s="26" t="s">
        <v>206</v>
      </c>
      <c r="T732" s="47" t="s">
        <v>4228</v>
      </c>
      <c r="U732" s="15" t="s">
        <v>53</v>
      </c>
      <c r="V732" s="26">
        <v>3296</v>
      </c>
      <c r="W732" s="26" t="s">
        <v>4200</v>
      </c>
      <c r="X732" s="17">
        <f>V732*Sheet1!$B$4*Sheet1!$B$3</f>
        <v>338.08555199999995</v>
      </c>
      <c r="Y732" s="26"/>
      <c r="Z732" s="26"/>
      <c r="AA732" s="26">
        <v>2000</v>
      </c>
      <c r="AB732" s="26">
        <v>1</v>
      </c>
      <c r="AC732" s="26" t="s">
        <v>63</v>
      </c>
      <c r="AD732" s="47"/>
      <c r="AE732" s="47"/>
      <c r="AF732" s="16" t="str" cm="1">
        <f t="array" ref="AF732">_xlfn.IFS(ISTEXT(#REF!),#REF!,ISTEXT(#REF!),#REF!, TRUE, AG732)</f>
        <v>TVA JOHNSONVILLE FOSSIL PLANT</v>
      </c>
      <c r="AG732" s="47" t="s">
        <v>4229</v>
      </c>
      <c r="AH732" s="26">
        <v>4</v>
      </c>
      <c r="AI732" s="26" t="s">
        <v>114</v>
      </c>
      <c r="AJ732" s="26" t="s">
        <v>4230</v>
      </c>
      <c r="AK732" s="47" t="s">
        <v>4231</v>
      </c>
      <c r="AL732" s="26" t="s">
        <v>4232</v>
      </c>
      <c r="AM732" s="26" t="s">
        <v>4233</v>
      </c>
      <c r="AN732" s="55" t="s">
        <v>4234</v>
      </c>
      <c r="AO732" s="26">
        <v>36.036000000000001</v>
      </c>
      <c r="AP732" s="21" t="s">
        <v>208</v>
      </c>
    </row>
    <row r="733" spans="1:42" x14ac:dyDescent="0.25">
      <c r="A733" s="26">
        <v>435</v>
      </c>
      <c r="B733" s="15">
        <v>732</v>
      </c>
      <c r="C733" s="55" t="s">
        <v>4224</v>
      </c>
      <c r="D733" s="26">
        <v>23015513</v>
      </c>
      <c r="E733" s="187">
        <v>3406</v>
      </c>
      <c r="F733" s="190" t="s">
        <v>4235</v>
      </c>
      <c r="G733" s="47" t="s">
        <v>4226</v>
      </c>
      <c r="H733" s="26" t="s">
        <v>4227</v>
      </c>
      <c r="I733" s="47"/>
      <c r="J733" s="16" t="s">
        <v>53</v>
      </c>
      <c r="K733" s="16" t="s">
        <v>81</v>
      </c>
      <c r="L733" s="26"/>
      <c r="M733" s="26"/>
      <c r="N733" s="26" t="s">
        <v>182</v>
      </c>
      <c r="O733" s="26" t="s">
        <v>100</v>
      </c>
      <c r="P733" s="26" t="s">
        <v>110</v>
      </c>
      <c r="Q733" s="26" t="s">
        <v>1438</v>
      </c>
      <c r="R733" s="26" t="s">
        <v>4090</v>
      </c>
      <c r="S733" s="26" t="s">
        <v>206</v>
      </c>
      <c r="T733" s="47" t="s">
        <v>4228</v>
      </c>
      <c r="U733" s="15" t="s">
        <v>53</v>
      </c>
      <c r="V733" s="26">
        <v>3296</v>
      </c>
      <c r="W733" s="26" t="s">
        <v>4200</v>
      </c>
      <c r="X733" s="17">
        <f>V733*Sheet1!$B$4*Sheet1!$B$3</f>
        <v>338.08555199999995</v>
      </c>
      <c r="Y733" s="26"/>
      <c r="Z733" s="26"/>
      <c r="AA733" s="26">
        <v>2000</v>
      </c>
      <c r="AB733" s="26">
        <v>1</v>
      </c>
      <c r="AC733" s="26" t="s">
        <v>63</v>
      </c>
      <c r="AD733" s="47"/>
      <c r="AE733" s="47"/>
      <c r="AF733" s="16" t="str" cm="1">
        <f t="array" ref="AF733">_xlfn.IFS(ISTEXT(#REF!),#REF!,ISTEXT(#REF!),#REF!, TRUE, AG733)</f>
        <v>TVA JOHNSONVILLE FOSSIL PLANT</v>
      </c>
      <c r="AG733" s="47" t="s">
        <v>4229</v>
      </c>
      <c r="AH733" s="26">
        <v>4</v>
      </c>
      <c r="AI733" s="26" t="s">
        <v>114</v>
      </c>
      <c r="AJ733" s="26" t="s">
        <v>4230</v>
      </c>
      <c r="AK733" s="47" t="s">
        <v>4231</v>
      </c>
      <c r="AL733" s="26" t="s">
        <v>4232</v>
      </c>
      <c r="AM733" s="26" t="s">
        <v>4233</v>
      </c>
      <c r="AN733" s="55" t="s">
        <v>4234</v>
      </c>
      <c r="AO733" s="26">
        <v>36.036000000000001</v>
      </c>
      <c r="AP733" s="21" t="s">
        <v>208</v>
      </c>
    </row>
    <row r="734" spans="1:42" x14ac:dyDescent="0.25">
      <c r="A734" s="26">
        <v>435</v>
      </c>
      <c r="B734" s="15">
        <v>733</v>
      </c>
      <c r="C734" s="55" t="s">
        <v>4224</v>
      </c>
      <c r="D734" s="26">
        <v>23015513</v>
      </c>
      <c r="E734" s="187">
        <v>3406</v>
      </c>
      <c r="F734" s="190" t="s">
        <v>4236</v>
      </c>
      <c r="G734" s="47" t="s">
        <v>4226</v>
      </c>
      <c r="H734" s="26" t="s">
        <v>4227</v>
      </c>
      <c r="I734" s="47"/>
      <c r="J734" s="16" t="s">
        <v>53</v>
      </c>
      <c r="K734" s="16" t="s">
        <v>81</v>
      </c>
      <c r="L734" s="26"/>
      <c r="M734" s="26"/>
      <c r="N734" s="26" t="s">
        <v>182</v>
      </c>
      <c r="O734" s="26" t="s">
        <v>100</v>
      </c>
      <c r="P734" s="26" t="s">
        <v>110</v>
      </c>
      <c r="Q734" s="26" t="s">
        <v>1438</v>
      </c>
      <c r="R734" s="26" t="s">
        <v>4090</v>
      </c>
      <c r="S734" s="26" t="s">
        <v>206</v>
      </c>
      <c r="T734" s="47" t="s">
        <v>4228</v>
      </c>
      <c r="U734" s="15" t="s">
        <v>53</v>
      </c>
      <c r="V734" s="26">
        <v>3296</v>
      </c>
      <c r="W734" s="26" t="s">
        <v>4200</v>
      </c>
      <c r="X734" s="17">
        <f>V734*Sheet1!$B$4*Sheet1!$B$3</f>
        <v>338.08555199999995</v>
      </c>
      <c r="Y734" s="26"/>
      <c r="Z734" s="26"/>
      <c r="AA734" s="26">
        <v>2000</v>
      </c>
      <c r="AB734" s="26">
        <v>1</v>
      </c>
      <c r="AC734" s="26" t="s">
        <v>63</v>
      </c>
      <c r="AD734" s="47"/>
      <c r="AE734" s="47"/>
      <c r="AF734" s="16" t="str" cm="1">
        <f t="array" ref="AF734">_xlfn.IFS(ISTEXT(#REF!),#REF!,ISTEXT(#REF!),#REF!, TRUE, AG734)</f>
        <v>TVA JOHNSONVILLE FOSSIL PLANT</v>
      </c>
      <c r="AG734" s="47" t="s">
        <v>4229</v>
      </c>
      <c r="AH734" s="26">
        <v>4</v>
      </c>
      <c r="AI734" s="26" t="s">
        <v>114</v>
      </c>
      <c r="AJ734" s="26" t="s">
        <v>4230</v>
      </c>
      <c r="AK734" s="47" t="s">
        <v>4231</v>
      </c>
      <c r="AL734" s="26" t="s">
        <v>4232</v>
      </c>
      <c r="AM734" s="26" t="s">
        <v>4233</v>
      </c>
      <c r="AN734" s="55" t="s">
        <v>4234</v>
      </c>
      <c r="AO734" s="26">
        <v>36.036000000000001</v>
      </c>
      <c r="AP734" s="21" t="s">
        <v>208</v>
      </c>
    </row>
    <row r="735" spans="1:42" x14ac:dyDescent="0.25">
      <c r="A735" s="26">
        <v>435</v>
      </c>
      <c r="B735" s="15">
        <v>734</v>
      </c>
      <c r="C735" s="55" t="s">
        <v>4224</v>
      </c>
      <c r="D735" s="26">
        <v>23016213</v>
      </c>
      <c r="E735" s="187">
        <v>3406</v>
      </c>
      <c r="F735" s="190" t="s">
        <v>4237</v>
      </c>
      <c r="G735" s="47" t="s">
        <v>4238</v>
      </c>
      <c r="H735" s="26" t="s">
        <v>4239</v>
      </c>
      <c r="I735" s="47"/>
      <c r="J735" s="16" t="s">
        <v>53</v>
      </c>
      <c r="K735" s="16" t="s">
        <v>81</v>
      </c>
      <c r="L735" s="26"/>
      <c r="M735" s="26"/>
      <c r="N735" s="26" t="s">
        <v>182</v>
      </c>
      <c r="O735" s="26" t="s">
        <v>100</v>
      </c>
      <c r="P735" s="26" t="s">
        <v>110</v>
      </c>
      <c r="Q735" s="26" t="s">
        <v>4240</v>
      </c>
      <c r="R735" s="26" t="s">
        <v>4090</v>
      </c>
      <c r="S735" s="26"/>
      <c r="T735" s="47" t="s">
        <v>4091</v>
      </c>
      <c r="U735" s="15" t="s">
        <v>53</v>
      </c>
      <c r="V735" s="26">
        <v>14848</v>
      </c>
      <c r="W735" s="26" t="s">
        <v>4200</v>
      </c>
      <c r="X735" s="17">
        <f>V735*Sheet1!$B$4*Sheet1!$B$3</f>
        <v>1523.0261759999999</v>
      </c>
      <c r="Y735" s="26"/>
      <c r="Z735" s="26"/>
      <c r="AA735" s="26">
        <v>1975</v>
      </c>
      <c r="AB735" s="26">
        <v>1</v>
      </c>
      <c r="AC735" s="26" t="s">
        <v>63</v>
      </c>
      <c r="AD735" s="47"/>
      <c r="AE735" s="47"/>
      <c r="AF735" s="16" t="str" cm="1">
        <f t="array" ref="AF735">_xlfn.IFS(ISTEXT(#REF!),#REF!,ISTEXT(#REF!),#REF!, TRUE, AG735)</f>
        <v>TVA JOHNSONVILLE FOSSIL PLANT</v>
      </c>
      <c r="AG735" s="47" t="s">
        <v>4229</v>
      </c>
      <c r="AH735" s="26">
        <v>4</v>
      </c>
      <c r="AI735" s="26" t="s">
        <v>114</v>
      </c>
      <c r="AJ735" s="26" t="s">
        <v>4230</v>
      </c>
      <c r="AK735" s="47" t="s">
        <v>4231</v>
      </c>
      <c r="AL735" s="26" t="s">
        <v>4232</v>
      </c>
      <c r="AM735" s="26" t="s">
        <v>4233</v>
      </c>
      <c r="AN735" s="55" t="s">
        <v>4241</v>
      </c>
      <c r="AO735" s="26">
        <v>36.034599999999998</v>
      </c>
      <c r="AP735" s="21" t="s">
        <v>193</v>
      </c>
    </row>
    <row r="736" spans="1:42" x14ac:dyDescent="0.25">
      <c r="A736" s="26">
        <v>435</v>
      </c>
      <c r="B736" s="15">
        <v>735</v>
      </c>
      <c r="C736" s="55" t="s">
        <v>4224</v>
      </c>
      <c r="D736" s="26">
        <v>23016213</v>
      </c>
      <c r="E736" s="187">
        <v>3406</v>
      </c>
      <c r="F736" s="190" t="s">
        <v>4242</v>
      </c>
      <c r="G736" s="47" t="s">
        <v>4238</v>
      </c>
      <c r="H736" s="26" t="s">
        <v>4239</v>
      </c>
      <c r="I736" s="47"/>
      <c r="J736" s="16" t="s">
        <v>53</v>
      </c>
      <c r="K736" s="16" t="s">
        <v>81</v>
      </c>
      <c r="L736" s="26"/>
      <c r="M736" s="26"/>
      <c r="N736" s="26" t="s">
        <v>182</v>
      </c>
      <c r="O736" s="26" t="s">
        <v>100</v>
      </c>
      <c r="P736" s="26" t="s">
        <v>110</v>
      </c>
      <c r="Q736" s="26" t="s">
        <v>4240</v>
      </c>
      <c r="R736" s="26" t="s">
        <v>4090</v>
      </c>
      <c r="S736" s="26"/>
      <c r="T736" s="47" t="s">
        <v>4091</v>
      </c>
      <c r="U736" s="15" t="s">
        <v>53</v>
      </c>
      <c r="V736" s="26">
        <v>14848</v>
      </c>
      <c r="W736" s="26" t="s">
        <v>4200</v>
      </c>
      <c r="X736" s="17">
        <f>V736*Sheet1!$B$4*Sheet1!$B$3</f>
        <v>1523.0261759999999</v>
      </c>
      <c r="Y736" s="26"/>
      <c r="Z736" s="26"/>
      <c r="AA736" s="26">
        <v>1975</v>
      </c>
      <c r="AB736" s="26">
        <v>1</v>
      </c>
      <c r="AC736" s="26" t="s">
        <v>63</v>
      </c>
      <c r="AD736" s="47"/>
      <c r="AE736" s="47"/>
      <c r="AF736" s="16" t="str" cm="1">
        <f t="array" ref="AF736">_xlfn.IFS(ISTEXT(#REF!),#REF!,ISTEXT(#REF!),#REF!, TRUE, AG736)</f>
        <v>TVA JOHNSONVILLE FOSSIL PLANT</v>
      </c>
      <c r="AG736" s="47" t="s">
        <v>4229</v>
      </c>
      <c r="AH736" s="26">
        <v>4</v>
      </c>
      <c r="AI736" s="26" t="s">
        <v>114</v>
      </c>
      <c r="AJ736" s="26" t="s">
        <v>4230</v>
      </c>
      <c r="AK736" s="47" t="s">
        <v>4231</v>
      </c>
      <c r="AL736" s="26" t="s">
        <v>4232</v>
      </c>
      <c r="AM736" s="26" t="s">
        <v>4233</v>
      </c>
      <c r="AN736" s="55" t="s">
        <v>4241</v>
      </c>
      <c r="AO736" s="26">
        <v>36.034599999999998</v>
      </c>
      <c r="AP736" s="21" t="s">
        <v>193</v>
      </c>
    </row>
    <row r="737" spans="1:42" x14ac:dyDescent="0.25">
      <c r="A737" s="26">
        <v>435</v>
      </c>
      <c r="B737" s="15">
        <v>736</v>
      </c>
      <c r="C737" s="55" t="s">
        <v>4224</v>
      </c>
      <c r="D737" s="26">
        <v>23016213</v>
      </c>
      <c r="E737" s="187">
        <v>3406</v>
      </c>
      <c r="F737" s="190" t="s">
        <v>4243</v>
      </c>
      <c r="G737" s="47" t="s">
        <v>4238</v>
      </c>
      <c r="H737" s="26" t="s">
        <v>4239</v>
      </c>
      <c r="I737" s="47"/>
      <c r="J737" s="16" t="s">
        <v>53</v>
      </c>
      <c r="K737" s="16" t="s">
        <v>81</v>
      </c>
      <c r="L737" s="26"/>
      <c r="M737" s="26"/>
      <c r="N737" s="26" t="s">
        <v>182</v>
      </c>
      <c r="O737" s="26" t="s">
        <v>100</v>
      </c>
      <c r="P737" s="26" t="s">
        <v>110</v>
      </c>
      <c r="Q737" s="26" t="s">
        <v>4240</v>
      </c>
      <c r="R737" s="26" t="s">
        <v>4090</v>
      </c>
      <c r="S737" s="26"/>
      <c r="T737" s="47" t="s">
        <v>4091</v>
      </c>
      <c r="U737" s="15" t="s">
        <v>53</v>
      </c>
      <c r="V737" s="26">
        <v>14848</v>
      </c>
      <c r="W737" s="26" t="s">
        <v>4200</v>
      </c>
      <c r="X737" s="17">
        <f>V737*Sheet1!$B$4*Sheet1!$B$3</f>
        <v>1523.0261759999999</v>
      </c>
      <c r="Y737" s="26"/>
      <c r="Z737" s="26"/>
      <c r="AA737" s="26">
        <v>1975</v>
      </c>
      <c r="AB737" s="26">
        <v>1</v>
      </c>
      <c r="AC737" s="26" t="s">
        <v>63</v>
      </c>
      <c r="AD737" s="47"/>
      <c r="AE737" s="47"/>
      <c r="AF737" s="16" t="str" cm="1">
        <f t="array" ref="AF737">_xlfn.IFS(ISTEXT(#REF!),#REF!,ISTEXT(#REF!),#REF!, TRUE, AG737)</f>
        <v>TVA JOHNSONVILLE FOSSIL PLANT</v>
      </c>
      <c r="AG737" s="47" t="s">
        <v>4229</v>
      </c>
      <c r="AH737" s="26">
        <v>4</v>
      </c>
      <c r="AI737" s="26" t="s">
        <v>114</v>
      </c>
      <c r="AJ737" s="26" t="s">
        <v>4230</v>
      </c>
      <c r="AK737" s="47" t="s">
        <v>4231</v>
      </c>
      <c r="AL737" s="26" t="s">
        <v>4232</v>
      </c>
      <c r="AM737" s="26" t="s">
        <v>4233</v>
      </c>
      <c r="AN737" s="55" t="s">
        <v>4241</v>
      </c>
      <c r="AO737" s="26">
        <v>36.034599999999998</v>
      </c>
      <c r="AP737" s="21" t="s">
        <v>193</v>
      </c>
    </row>
    <row r="738" spans="1:42" x14ac:dyDescent="0.25">
      <c r="A738" s="26">
        <v>435</v>
      </c>
      <c r="B738" s="15">
        <v>737</v>
      </c>
      <c r="C738" s="55" t="s">
        <v>4224</v>
      </c>
      <c r="D738" s="26">
        <v>23016213</v>
      </c>
      <c r="E738" s="187">
        <v>3406</v>
      </c>
      <c r="F738" s="190" t="s">
        <v>4244</v>
      </c>
      <c r="G738" s="47" t="s">
        <v>4238</v>
      </c>
      <c r="H738" s="26" t="s">
        <v>4239</v>
      </c>
      <c r="I738" s="47"/>
      <c r="J738" s="16" t="s">
        <v>53</v>
      </c>
      <c r="K738" s="16" t="s">
        <v>81</v>
      </c>
      <c r="L738" s="26"/>
      <c r="M738" s="26"/>
      <c r="N738" s="26" t="s">
        <v>182</v>
      </c>
      <c r="O738" s="26" t="s">
        <v>100</v>
      </c>
      <c r="P738" s="26" t="s">
        <v>110</v>
      </c>
      <c r="Q738" s="26" t="s">
        <v>4240</v>
      </c>
      <c r="R738" s="26" t="s">
        <v>4090</v>
      </c>
      <c r="S738" s="26"/>
      <c r="T738" s="47" t="s">
        <v>4091</v>
      </c>
      <c r="U738" s="15" t="s">
        <v>53</v>
      </c>
      <c r="V738" s="26">
        <v>14848</v>
      </c>
      <c r="W738" s="26" t="s">
        <v>4200</v>
      </c>
      <c r="X738" s="17">
        <f>V738*Sheet1!$B$4*Sheet1!$B$3</f>
        <v>1523.0261759999999</v>
      </c>
      <c r="Y738" s="26"/>
      <c r="Z738" s="26"/>
      <c r="AA738" s="26">
        <v>1975</v>
      </c>
      <c r="AB738" s="26">
        <v>1</v>
      </c>
      <c r="AC738" s="26" t="s">
        <v>63</v>
      </c>
      <c r="AD738" s="47"/>
      <c r="AE738" s="47"/>
      <c r="AF738" s="16" t="str" cm="1">
        <f t="array" ref="AF738">_xlfn.IFS(ISTEXT(#REF!),#REF!,ISTEXT(#REF!),#REF!, TRUE, AG738)</f>
        <v>TVA JOHNSONVILLE FOSSIL PLANT</v>
      </c>
      <c r="AG738" s="47" t="s">
        <v>4229</v>
      </c>
      <c r="AH738" s="26">
        <v>4</v>
      </c>
      <c r="AI738" s="26" t="s">
        <v>114</v>
      </c>
      <c r="AJ738" s="26" t="s">
        <v>4230</v>
      </c>
      <c r="AK738" s="47" t="s">
        <v>4231</v>
      </c>
      <c r="AL738" s="26" t="s">
        <v>4232</v>
      </c>
      <c r="AM738" s="26" t="s">
        <v>4233</v>
      </c>
      <c r="AN738" s="55" t="s">
        <v>4241</v>
      </c>
      <c r="AO738" s="26">
        <v>36.034599999999998</v>
      </c>
      <c r="AP738" s="21" t="s">
        <v>193</v>
      </c>
    </row>
    <row r="739" spans="1:42" x14ac:dyDescent="0.25">
      <c r="A739" s="26">
        <v>435</v>
      </c>
      <c r="B739" s="15">
        <v>738</v>
      </c>
      <c r="C739" s="55" t="s">
        <v>4224</v>
      </c>
      <c r="D739" s="26">
        <v>23016213</v>
      </c>
      <c r="E739" s="187">
        <v>3406</v>
      </c>
      <c r="F739" s="190" t="s">
        <v>4245</v>
      </c>
      <c r="G739" s="47" t="s">
        <v>4238</v>
      </c>
      <c r="H739" s="26" t="s">
        <v>4239</v>
      </c>
      <c r="I739" s="47"/>
      <c r="J739" s="16" t="s">
        <v>53</v>
      </c>
      <c r="K739" s="16" t="s">
        <v>81</v>
      </c>
      <c r="L739" s="26"/>
      <c r="M739" s="26"/>
      <c r="N739" s="26" t="s">
        <v>182</v>
      </c>
      <c r="O739" s="26" t="s">
        <v>100</v>
      </c>
      <c r="P739" s="26" t="s">
        <v>110</v>
      </c>
      <c r="Q739" s="26" t="s">
        <v>4240</v>
      </c>
      <c r="R739" s="26" t="s">
        <v>4090</v>
      </c>
      <c r="S739" s="26"/>
      <c r="T739" s="47" t="s">
        <v>4091</v>
      </c>
      <c r="U739" s="15" t="s">
        <v>53</v>
      </c>
      <c r="V739" s="26">
        <v>14848</v>
      </c>
      <c r="W739" s="26" t="s">
        <v>4200</v>
      </c>
      <c r="X739" s="17">
        <f>V739*Sheet1!$B$4*Sheet1!$B$3</f>
        <v>1523.0261759999999</v>
      </c>
      <c r="Y739" s="26"/>
      <c r="Z739" s="26"/>
      <c r="AA739" s="26">
        <v>1975</v>
      </c>
      <c r="AB739" s="26">
        <v>1</v>
      </c>
      <c r="AC739" s="26" t="s">
        <v>63</v>
      </c>
      <c r="AD739" s="47"/>
      <c r="AE739" s="47"/>
      <c r="AF739" s="16" t="str" cm="1">
        <f t="array" ref="AF739">_xlfn.IFS(ISTEXT(#REF!),#REF!,ISTEXT(#REF!),#REF!, TRUE, AG739)</f>
        <v>TVA JOHNSONVILLE FOSSIL PLANT</v>
      </c>
      <c r="AG739" s="47" t="s">
        <v>4229</v>
      </c>
      <c r="AH739" s="26">
        <v>4</v>
      </c>
      <c r="AI739" s="26" t="s">
        <v>114</v>
      </c>
      <c r="AJ739" s="26" t="s">
        <v>4230</v>
      </c>
      <c r="AK739" s="47" t="s">
        <v>4231</v>
      </c>
      <c r="AL739" s="26" t="s">
        <v>4232</v>
      </c>
      <c r="AM739" s="26" t="s">
        <v>4233</v>
      </c>
      <c r="AN739" s="55" t="s">
        <v>4241</v>
      </c>
      <c r="AO739" s="26">
        <v>36.034599999999998</v>
      </c>
      <c r="AP739" s="21" t="s">
        <v>193</v>
      </c>
    </row>
    <row r="740" spans="1:42" x14ac:dyDescent="0.25">
      <c r="A740" s="26">
        <v>435</v>
      </c>
      <c r="B740" s="15">
        <v>739</v>
      </c>
      <c r="C740" s="55" t="s">
        <v>4224</v>
      </c>
      <c r="D740" s="26">
        <v>23016213</v>
      </c>
      <c r="E740" s="187">
        <v>3406</v>
      </c>
      <c r="F740" s="190" t="s">
        <v>4246</v>
      </c>
      <c r="G740" s="47" t="s">
        <v>4238</v>
      </c>
      <c r="H740" s="26" t="s">
        <v>4239</v>
      </c>
      <c r="I740" s="47"/>
      <c r="J740" s="16" t="s">
        <v>53</v>
      </c>
      <c r="K740" s="16" t="s">
        <v>81</v>
      </c>
      <c r="L740" s="26"/>
      <c r="M740" s="26"/>
      <c r="N740" s="26" t="s">
        <v>182</v>
      </c>
      <c r="O740" s="26" t="s">
        <v>100</v>
      </c>
      <c r="P740" s="26" t="s">
        <v>110</v>
      </c>
      <c r="Q740" s="26" t="s">
        <v>4240</v>
      </c>
      <c r="R740" s="26" t="s">
        <v>4090</v>
      </c>
      <c r="S740" s="26"/>
      <c r="T740" s="47" t="s">
        <v>4091</v>
      </c>
      <c r="U740" s="15" t="s">
        <v>53</v>
      </c>
      <c r="V740" s="26">
        <v>14848</v>
      </c>
      <c r="W740" s="26" t="s">
        <v>4200</v>
      </c>
      <c r="X740" s="17">
        <f>V740*Sheet1!$B$4*Sheet1!$B$3</f>
        <v>1523.0261759999999</v>
      </c>
      <c r="Y740" s="26"/>
      <c r="Z740" s="26"/>
      <c r="AA740" s="26">
        <v>1975</v>
      </c>
      <c r="AB740" s="26">
        <v>1</v>
      </c>
      <c r="AC740" s="26" t="s">
        <v>63</v>
      </c>
      <c r="AD740" s="47"/>
      <c r="AE740" s="47"/>
      <c r="AF740" s="16" t="str" cm="1">
        <f t="array" ref="AF740">_xlfn.IFS(ISTEXT(#REF!),#REF!,ISTEXT(#REF!),#REF!, TRUE, AG740)</f>
        <v>TVA JOHNSONVILLE FOSSIL PLANT</v>
      </c>
      <c r="AG740" s="47" t="s">
        <v>4229</v>
      </c>
      <c r="AH740" s="26">
        <v>4</v>
      </c>
      <c r="AI740" s="26" t="s">
        <v>114</v>
      </c>
      <c r="AJ740" s="26" t="s">
        <v>4230</v>
      </c>
      <c r="AK740" s="47" t="s">
        <v>4231</v>
      </c>
      <c r="AL740" s="26" t="s">
        <v>4232</v>
      </c>
      <c r="AM740" s="26" t="s">
        <v>4233</v>
      </c>
      <c r="AN740" s="55" t="s">
        <v>4241</v>
      </c>
      <c r="AO740" s="26">
        <v>36.034599999999998</v>
      </c>
      <c r="AP740" s="21" t="s">
        <v>193</v>
      </c>
    </row>
    <row r="741" spans="1:42" x14ac:dyDescent="0.25">
      <c r="A741" s="26">
        <v>435</v>
      </c>
      <c r="B741" s="15">
        <v>740</v>
      </c>
      <c r="C741" s="55" t="s">
        <v>4224</v>
      </c>
      <c r="D741" s="26">
        <v>23016213</v>
      </c>
      <c r="E741" s="187">
        <v>3406</v>
      </c>
      <c r="F741" s="190" t="s">
        <v>4247</v>
      </c>
      <c r="G741" s="47" t="s">
        <v>4238</v>
      </c>
      <c r="H741" s="26" t="s">
        <v>4239</v>
      </c>
      <c r="I741" s="47"/>
      <c r="J741" s="16" t="s">
        <v>53</v>
      </c>
      <c r="K741" s="16" t="s">
        <v>81</v>
      </c>
      <c r="L741" s="26"/>
      <c r="M741" s="26"/>
      <c r="N741" s="26" t="s">
        <v>182</v>
      </c>
      <c r="O741" s="26" t="s">
        <v>100</v>
      </c>
      <c r="P741" s="26" t="s">
        <v>110</v>
      </c>
      <c r="Q741" s="26" t="s">
        <v>4240</v>
      </c>
      <c r="R741" s="26" t="s">
        <v>4090</v>
      </c>
      <c r="S741" s="26"/>
      <c r="T741" s="47" t="s">
        <v>4091</v>
      </c>
      <c r="U741" s="15" t="s">
        <v>53</v>
      </c>
      <c r="V741" s="26">
        <v>14848</v>
      </c>
      <c r="W741" s="26" t="s">
        <v>4200</v>
      </c>
      <c r="X741" s="17">
        <f>V741*Sheet1!$B$4*Sheet1!$B$3</f>
        <v>1523.0261759999999</v>
      </c>
      <c r="Y741" s="26"/>
      <c r="Z741" s="26"/>
      <c r="AA741" s="26">
        <v>1975</v>
      </c>
      <c r="AB741" s="26">
        <v>1</v>
      </c>
      <c r="AC741" s="26" t="s">
        <v>63</v>
      </c>
      <c r="AD741" s="47"/>
      <c r="AE741" s="47"/>
      <c r="AF741" s="16" t="str" cm="1">
        <f t="array" ref="AF741">_xlfn.IFS(ISTEXT(#REF!),#REF!,ISTEXT(#REF!),#REF!, TRUE, AG741)</f>
        <v>TVA JOHNSONVILLE FOSSIL PLANT</v>
      </c>
      <c r="AG741" s="47" t="s">
        <v>4229</v>
      </c>
      <c r="AH741" s="26">
        <v>4</v>
      </c>
      <c r="AI741" s="26" t="s">
        <v>114</v>
      </c>
      <c r="AJ741" s="26" t="s">
        <v>4230</v>
      </c>
      <c r="AK741" s="47" t="s">
        <v>4231</v>
      </c>
      <c r="AL741" s="26" t="s">
        <v>4232</v>
      </c>
      <c r="AM741" s="26" t="s">
        <v>4233</v>
      </c>
      <c r="AN741" s="55" t="s">
        <v>4241</v>
      </c>
      <c r="AO741" s="26">
        <v>36.034599999999998</v>
      </c>
      <c r="AP741" s="21" t="s">
        <v>193</v>
      </c>
    </row>
    <row r="742" spans="1:42" x14ac:dyDescent="0.25">
      <c r="A742" s="26">
        <v>435</v>
      </c>
      <c r="B742" s="15">
        <v>741</v>
      </c>
      <c r="C742" s="55" t="s">
        <v>4224</v>
      </c>
      <c r="D742" s="26">
        <v>23016213</v>
      </c>
      <c r="E742" s="187">
        <v>3406</v>
      </c>
      <c r="F742" s="190" t="s">
        <v>4248</v>
      </c>
      <c r="G742" s="47" t="s">
        <v>4238</v>
      </c>
      <c r="H742" s="26" t="s">
        <v>4239</v>
      </c>
      <c r="I742" s="47"/>
      <c r="J742" s="16" t="s">
        <v>53</v>
      </c>
      <c r="K742" s="16" t="s">
        <v>81</v>
      </c>
      <c r="L742" s="26"/>
      <c r="M742" s="26"/>
      <c r="N742" s="26" t="s">
        <v>182</v>
      </c>
      <c r="O742" s="26" t="s">
        <v>100</v>
      </c>
      <c r="P742" s="26" t="s">
        <v>110</v>
      </c>
      <c r="Q742" s="26" t="s">
        <v>4240</v>
      </c>
      <c r="R742" s="26" t="s">
        <v>4090</v>
      </c>
      <c r="S742" s="26"/>
      <c r="T742" s="47" t="s">
        <v>4091</v>
      </c>
      <c r="U742" s="15" t="s">
        <v>53</v>
      </c>
      <c r="V742" s="26">
        <v>14848</v>
      </c>
      <c r="W742" s="26" t="s">
        <v>4200</v>
      </c>
      <c r="X742" s="17">
        <f>V742*Sheet1!$B$4*Sheet1!$B$3</f>
        <v>1523.0261759999999</v>
      </c>
      <c r="Y742" s="26"/>
      <c r="Z742" s="26"/>
      <c r="AA742" s="26">
        <v>1975</v>
      </c>
      <c r="AB742" s="26">
        <v>1</v>
      </c>
      <c r="AC742" s="26" t="s">
        <v>63</v>
      </c>
      <c r="AD742" s="47"/>
      <c r="AE742" s="47"/>
      <c r="AF742" s="16" t="str" cm="1">
        <f t="array" ref="AF742">_xlfn.IFS(ISTEXT(#REF!),#REF!,ISTEXT(#REF!),#REF!, TRUE, AG742)</f>
        <v>TVA JOHNSONVILLE FOSSIL PLANT</v>
      </c>
      <c r="AG742" s="47" t="s">
        <v>4229</v>
      </c>
      <c r="AH742" s="26">
        <v>4</v>
      </c>
      <c r="AI742" s="26" t="s">
        <v>114</v>
      </c>
      <c r="AJ742" s="26" t="s">
        <v>4230</v>
      </c>
      <c r="AK742" s="47" t="s">
        <v>4231</v>
      </c>
      <c r="AL742" s="26" t="s">
        <v>4232</v>
      </c>
      <c r="AM742" s="26" t="s">
        <v>4233</v>
      </c>
      <c r="AN742" s="55" t="s">
        <v>4241</v>
      </c>
      <c r="AO742" s="26">
        <v>36.034599999999998</v>
      </c>
      <c r="AP742" s="21" t="s">
        <v>193</v>
      </c>
    </row>
    <row r="743" spans="1:42" x14ac:dyDescent="0.25">
      <c r="A743" s="26">
        <v>435</v>
      </c>
      <c r="B743" s="15">
        <v>742</v>
      </c>
      <c r="C743" s="55" t="s">
        <v>4224</v>
      </c>
      <c r="D743" s="26">
        <v>23016213</v>
      </c>
      <c r="E743" s="187">
        <v>3406</v>
      </c>
      <c r="F743" s="190" t="s">
        <v>4249</v>
      </c>
      <c r="G743" s="47" t="s">
        <v>4238</v>
      </c>
      <c r="H743" s="26" t="s">
        <v>4239</v>
      </c>
      <c r="I743" s="47"/>
      <c r="J743" s="16" t="s">
        <v>53</v>
      </c>
      <c r="K743" s="16" t="s">
        <v>81</v>
      </c>
      <c r="L743" s="26"/>
      <c r="M743" s="26"/>
      <c r="N743" s="26" t="s">
        <v>182</v>
      </c>
      <c r="O743" s="26" t="s">
        <v>100</v>
      </c>
      <c r="P743" s="26" t="s">
        <v>110</v>
      </c>
      <c r="Q743" s="26" t="s">
        <v>4240</v>
      </c>
      <c r="R743" s="26" t="s">
        <v>4090</v>
      </c>
      <c r="S743" s="26"/>
      <c r="T743" s="47" t="s">
        <v>4091</v>
      </c>
      <c r="U743" s="15" t="s">
        <v>53</v>
      </c>
      <c r="V743" s="26">
        <v>14848</v>
      </c>
      <c r="W743" s="26" t="s">
        <v>4200</v>
      </c>
      <c r="X743" s="17">
        <f>V743*Sheet1!$B$4*Sheet1!$B$3</f>
        <v>1523.0261759999999</v>
      </c>
      <c r="Y743" s="26"/>
      <c r="Z743" s="26"/>
      <c r="AA743" s="26">
        <v>1975</v>
      </c>
      <c r="AB743" s="26">
        <v>1</v>
      </c>
      <c r="AC743" s="26" t="s">
        <v>63</v>
      </c>
      <c r="AD743" s="47"/>
      <c r="AE743" s="47"/>
      <c r="AF743" s="16" t="str" cm="1">
        <f t="array" ref="AF743">_xlfn.IFS(ISTEXT(#REF!),#REF!,ISTEXT(#REF!),#REF!, TRUE, AG743)</f>
        <v>TVA JOHNSONVILLE FOSSIL PLANT</v>
      </c>
      <c r="AG743" s="47" t="s">
        <v>4229</v>
      </c>
      <c r="AH743" s="26">
        <v>4</v>
      </c>
      <c r="AI743" s="26" t="s">
        <v>114</v>
      </c>
      <c r="AJ743" s="26" t="s">
        <v>4230</v>
      </c>
      <c r="AK743" s="47" t="s">
        <v>4231</v>
      </c>
      <c r="AL743" s="26" t="s">
        <v>4232</v>
      </c>
      <c r="AM743" s="26" t="s">
        <v>4233</v>
      </c>
      <c r="AN743" s="55" t="s">
        <v>4241</v>
      </c>
      <c r="AO743" s="26">
        <v>36.034599999999998</v>
      </c>
      <c r="AP743" s="21" t="s">
        <v>193</v>
      </c>
    </row>
    <row r="744" spans="1:42" x14ac:dyDescent="0.25">
      <c r="A744" s="26">
        <v>435</v>
      </c>
      <c r="B744" s="15">
        <v>743</v>
      </c>
      <c r="C744" s="55" t="s">
        <v>4224</v>
      </c>
      <c r="D744" s="26">
        <v>23016213</v>
      </c>
      <c r="E744" s="187">
        <v>3406</v>
      </c>
      <c r="F744" s="190" t="s">
        <v>4250</v>
      </c>
      <c r="G744" s="47" t="s">
        <v>4238</v>
      </c>
      <c r="H744" s="26" t="s">
        <v>4239</v>
      </c>
      <c r="I744" s="47"/>
      <c r="J744" s="16" t="s">
        <v>53</v>
      </c>
      <c r="K744" s="16" t="s">
        <v>81</v>
      </c>
      <c r="L744" s="26"/>
      <c r="M744" s="26"/>
      <c r="N744" s="26" t="s">
        <v>182</v>
      </c>
      <c r="O744" s="26" t="s">
        <v>100</v>
      </c>
      <c r="P744" s="26" t="s">
        <v>110</v>
      </c>
      <c r="Q744" s="26" t="s">
        <v>4240</v>
      </c>
      <c r="R744" s="26" t="s">
        <v>4090</v>
      </c>
      <c r="S744" s="26"/>
      <c r="T744" s="47" t="s">
        <v>4091</v>
      </c>
      <c r="U744" s="15" t="s">
        <v>53</v>
      </c>
      <c r="V744" s="26">
        <v>14848</v>
      </c>
      <c r="W744" s="26" t="s">
        <v>4200</v>
      </c>
      <c r="X744" s="17">
        <f>V744*Sheet1!$B$4*Sheet1!$B$3</f>
        <v>1523.0261759999999</v>
      </c>
      <c r="Y744" s="26"/>
      <c r="Z744" s="26"/>
      <c r="AA744" s="26">
        <v>1975</v>
      </c>
      <c r="AB744" s="26">
        <v>1</v>
      </c>
      <c r="AC744" s="26" t="s">
        <v>63</v>
      </c>
      <c r="AD744" s="47"/>
      <c r="AE744" s="47"/>
      <c r="AF744" s="16" t="str" cm="1">
        <f t="array" ref="AF744">_xlfn.IFS(ISTEXT(#REF!),#REF!,ISTEXT(#REF!),#REF!, TRUE, AG744)</f>
        <v>TVA JOHNSONVILLE FOSSIL PLANT</v>
      </c>
      <c r="AG744" s="47" t="s">
        <v>4229</v>
      </c>
      <c r="AH744" s="26">
        <v>4</v>
      </c>
      <c r="AI744" s="26" t="s">
        <v>114</v>
      </c>
      <c r="AJ744" s="26" t="s">
        <v>4230</v>
      </c>
      <c r="AK744" s="47" t="s">
        <v>4231</v>
      </c>
      <c r="AL744" s="26" t="s">
        <v>4232</v>
      </c>
      <c r="AM744" s="26" t="s">
        <v>4233</v>
      </c>
      <c r="AN744" s="55" t="s">
        <v>4241</v>
      </c>
      <c r="AO744" s="26">
        <v>36.034599999999998</v>
      </c>
      <c r="AP744" s="21" t="s">
        <v>193</v>
      </c>
    </row>
    <row r="745" spans="1:42" x14ac:dyDescent="0.25">
      <c r="A745" s="26">
        <v>435</v>
      </c>
      <c r="B745" s="15">
        <v>744</v>
      </c>
      <c r="C745" s="55" t="s">
        <v>4224</v>
      </c>
      <c r="D745" s="26">
        <v>23016213</v>
      </c>
      <c r="E745" s="187">
        <v>3406</v>
      </c>
      <c r="F745" s="190" t="s">
        <v>4251</v>
      </c>
      <c r="G745" s="47" t="s">
        <v>4238</v>
      </c>
      <c r="H745" s="26" t="s">
        <v>4239</v>
      </c>
      <c r="I745" s="47"/>
      <c r="J745" s="16" t="s">
        <v>53</v>
      </c>
      <c r="K745" s="16" t="s">
        <v>81</v>
      </c>
      <c r="L745" s="26"/>
      <c r="M745" s="26"/>
      <c r="N745" s="26" t="s">
        <v>182</v>
      </c>
      <c r="O745" s="26" t="s">
        <v>100</v>
      </c>
      <c r="P745" s="26" t="s">
        <v>110</v>
      </c>
      <c r="Q745" s="26" t="s">
        <v>4240</v>
      </c>
      <c r="R745" s="26" t="s">
        <v>4090</v>
      </c>
      <c r="S745" s="26"/>
      <c r="T745" s="47" t="s">
        <v>4091</v>
      </c>
      <c r="U745" s="15" t="s">
        <v>53</v>
      </c>
      <c r="V745" s="26">
        <v>14848</v>
      </c>
      <c r="W745" s="26" t="s">
        <v>4200</v>
      </c>
      <c r="X745" s="17">
        <f>V745*Sheet1!$B$4*Sheet1!$B$3</f>
        <v>1523.0261759999999</v>
      </c>
      <c r="Y745" s="26"/>
      <c r="Z745" s="26"/>
      <c r="AA745" s="26">
        <v>1975</v>
      </c>
      <c r="AB745" s="26">
        <v>1</v>
      </c>
      <c r="AC745" s="26" t="s">
        <v>63</v>
      </c>
      <c r="AD745" s="47"/>
      <c r="AE745" s="47"/>
      <c r="AF745" s="16" t="str" cm="1">
        <f t="array" ref="AF745">_xlfn.IFS(ISTEXT(#REF!),#REF!,ISTEXT(#REF!),#REF!, TRUE, AG745)</f>
        <v>TVA JOHNSONVILLE FOSSIL PLANT</v>
      </c>
      <c r="AG745" s="47" t="s">
        <v>4229</v>
      </c>
      <c r="AH745" s="26">
        <v>4</v>
      </c>
      <c r="AI745" s="26" t="s">
        <v>114</v>
      </c>
      <c r="AJ745" s="26" t="s">
        <v>4230</v>
      </c>
      <c r="AK745" s="47" t="s">
        <v>4231</v>
      </c>
      <c r="AL745" s="26" t="s">
        <v>4232</v>
      </c>
      <c r="AM745" s="26" t="s">
        <v>4233</v>
      </c>
      <c r="AN745" s="55" t="s">
        <v>4241</v>
      </c>
      <c r="AO745" s="26">
        <v>36.034599999999998</v>
      </c>
      <c r="AP745" s="21" t="s">
        <v>193</v>
      </c>
    </row>
    <row r="746" spans="1:42" x14ac:dyDescent="0.25">
      <c r="A746" s="26">
        <v>435</v>
      </c>
      <c r="B746" s="15">
        <v>745</v>
      </c>
      <c r="C746" s="55" t="s">
        <v>4224</v>
      </c>
      <c r="D746" s="26">
        <v>23016213</v>
      </c>
      <c r="E746" s="187">
        <v>3406</v>
      </c>
      <c r="F746" s="190" t="s">
        <v>4252</v>
      </c>
      <c r="G746" s="47" t="s">
        <v>4238</v>
      </c>
      <c r="H746" s="26" t="s">
        <v>4239</v>
      </c>
      <c r="I746" s="47"/>
      <c r="J746" s="16" t="s">
        <v>53</v>
      </c>
      <c r="K746" s="16" t="s">
        <v>81</v>
      </c>
      <c r="L746" s="26"/>
      <c r="M746" s="26"/>
      <c r="N746" s="26" t="s">
        <v>182</v>
      </c>
      <c r="O746" s="26" t="s">
        <v>100</v>
      </c>
      <c r="P746" s="26" t="s">
        <v>110</v>
      </c>
      <c r="Q746" s="26" t="s">
        <v>4240</v>
      </c>
      <c r="R746" s="26" t="s">
        <v>4090</v>
      </c>
      <c r="S746" s="26"/>
      <c r="T746" s="47" t="s">
        <v>4091</v>
      </c>
      <c r="U746" s="15" t="s">
        <v>53</v>
      </c>
      <c r="V746" s="26">
        <v>14848</v>
      </c>
      <c r="W746" s="26" t="s">
        <v>4200</v>
      </c>
      <c r="X746" s="17">
        <f>V746*Sheet1!$B$4*Sheet1!$B$3</f>
        <v>1523.0261759999999</v>
      </c>
      <c r="Y746" s="26"/>
      <c r="Z746" s="26"/>
      <c r="AA746" s="26">
        <v>1975</v>
      </c>
      <c r="AB746" s="26">
        <v>1</v>
      </c>
      <c r="AC746" s="26" t="s">
        <v>63</v>
      </c>
      <c r="AD746" s="47"/>
      <c r="AE746" s="47"/>
      <c r="AF746" s="16" t="str" cm="1">
        <f t="array" ref="AF746">_xlfn.IFS(ISTEXT(#REF!),#REF!,ISTEXT(#REF!),#REF!, TRUE, AG746)</f>
        <v>TVA JOHNSONVILLE FOSSIL PLANT</v>
      </c>
      <c r="AG746" s="47" t="s">
        <v>4229</v>
      </c>
      <c r="AH746" s="26">
        <v>4</v>
      </c>
      <c r="AI746" s="26" t="s">
        <v>114</v>
      </c>
      <c r="AJ746" s="26" t="s">
        <v>4230</v>
      </c>
      <c r="AK746" s="47" t="s">
        <v>4231</v>
      </c>
      <c r="AL746" s="26" t="s">
        <v>4232</v>
      </c>
      <c r="AM746" s="26" t="s">
        <v>4233</v>
      </c>
      <c r="AN746" s="55" t="s">
        <v>4241</v>
      </c>
      <c r="AO746" s="26">
        <v>36.034599999999998</v>
      </c>
      <c r="AP746" s="21" t="s">
        <v>193</v>
      </c>
    </row>
    <row r="747" spans="1:42" x14ac:dyDescent="0.25">
      <c r="A747" s="26">
        <v>435</v>
      </c>
      <c r="B747" s="15">
        <v>746</v>
      </c>
      <c r="C747" s="55" t="s">
        <v>4224</v>
      </c>
      <c r="D747" s="26">
        <v>23016213</v>
      </c>
      <c r="E747" s="187">
        <v>3406</v>
      </c>
      <c r="F747" s="190" t="s">
        <v>4253</v>
      </c>
      <c r="G747" s="47" t="s">
        <v>4238</v>
      </c>
      <c r="H747" s="26" t="s">
        <v>4239</v>
      </c>
      <c r="I747" s="47"/>
      <c r="J747" s="16" t="s">
        <v>53</v>
      </c>
      <c r="K747" s="16" t="s">
        <v>81</v>
      </c>
      <c r="L747" s="26"/>
      <c r="M747" s="26"/>
      <c r="N747" s="26" t="s">
        <v>182</v>
      </c>
      <c r="O747" s="26" t="s">
        <v>100</v>
      </c>
      <c r="P747" s="26" t="s">
        <v>110</v>
      </c>
      <c r="Q747" s="26" t="s">
        <v>4240</v>
      </c>
      <c r="R747" s="26" t="s">
        <v>4090</v>
      </c>
      <c r="S747" s="26"/>
      <c r="T747" s="47" t="s">
        <v>4091</v>
      </c>
      <c r="U747" s="15" t="s">
        <v>53</v>
      </c>
      <c r="V747" s="26">
        <v>14848</v>
      </c>
      <c r="W747" s="26" t="s">
        <v>4200</v>
      </c>
      <c r="X747" s="17">
        <f>V747*Sheet1!$B$4*Sheet1!$B$3</f>
        <v>1523.0261759999999</v>
      </c>
      <c r="Y747" s="26"/>
      <c r="Z747" s="26"/>
      <c r="AA747" s="26">
        <v>1975</v>
      </c>
      <c r="AB747" s="26">
        <v>1</v>
      </c>
      <c r="AC747" s="26" t="s">
        <v>63</v>
      </c>
      <c r="AD747" s="47"/>
      <c r="AE747" s="47"/>
      <c r="AF747" s="16" t="str" cm="1">
        <f t="array" ref="AF747">_xlfn.IFS(ISTEXT(#REF!),#REF!,ISTEXT(#REF!),#REF!, TRUE, AG747)</f>
        <v>TVA JOHNSONVILLE FOSSIL PLANT</v>
      </c>
      <c r="AG747" s="47" t="s">
        <v>4229</v>
      </c>
      <c r="AH747" s="26">
        <v>4</v>
      </c>
      <c r="AI747" s="26" t="s">
        <v>114</v>
      </c>
      <c r="AJ747" s="26" t="s">
        <v>4230</v>
      </c>
      <c r="AK747" s="47" t="s">
        <v>4231</v>
      </c>
      <c r="AL747" s="26" t="s">
        <v>4232</v>
      </c>
      <c r="AM747" s="26" t="s">
        <v>4233</v>
      </c>
      <c r="AN747" s="55" t="s">
        <v>4241</v>
      </c>
      <c r="AO747" s="26">
        <v>36.034599999999998</v>
      </c>
      <c r="AP747" s="21" t="s">
        <v>193</v>
      </c>
    </row>
    <row r="748" spans="1:42" x14ac:dyDescent="0.25">
      <c r="A748" s="26">
        <v>435</v>
      </c>
      <c r="B748" s="15">
        <v>747</v>
      </c>
      <c r="C748" s="55" t="s">
        <v>4224</v>
      </c>
      <c r="D748" s="26">
        <v>23016213</v>
      </c>
      <c r="E748" s="187">
        <v>3406</v>
      </c>
      <c r="F748" s="190" t="s">
        <v>4254</v>
      </c>
      <c r="G748" s="47" t="s">
        <v>4238</v>
      </c>
      <c r="H748" s="26" t="s">
        <v>4239</v>
      </c>
      <c r="I748" s="47"/>
      <c r="J748" s="16" t="s">
        <v>53</v>
      </c>
      <c r="K748" s="16" t="s">
        <v>81</v>
      </c>
      <c r="L748" s="26"/>
      <c r="M748" s="26"/>
      <c r="N748" s="26" t="s">
        <v>182</v>
      </c>
      <c r="O748" s="26" t="s">
        <v>100</v>
      </c>
      <c r="P748" s="26" t="s">
        <v>110</v>
      </c>
      <c r="Q748" s="26" t="s">
        <v>4240</v>
      </c>
      <c r="R748" s="26" t="s">
        <v>4090</v>
      </c>
      <c r="S748" s="26"/>
      <c r="T748" s="47" t="s">
        <v>4091</v>
      </c>
      <c r="U748" s="15" t="s">
        <v>53</v>
      </c>
      <c r="V748" s="26">
        <v>14848</v>
      </c>
      <c r="W748" s="26" t="s">
        <v>4200</v>
      </c>
      <c r="X748" s="17">
        <f>V748*Sheet1!$B$4*Sheet1!$B$3</f>
        <v>1523.0261759999999</v>
      </c>
      <c r="Y748" s="26"/>
      <c r="Z748" s="26"/>
      <c r="AA748" s="26">
        <v>1975</v>
      </c>
      <c r="AB748" s="26">
        <v>1</v>
      </c>
      <c r="AC748" s="26" t="s">
        <v>63</v>
      </c>
      <c r="AD748" s="47"/>
      <c r="AE748" s="47"/>
      <c r="AF748" s="16" t="str" cm="1">
        <f t="array" ref="AF748">_xlfn.IFS(ISTEXT(#REF!),#REF!,ISTEXT(#REF!),#REF!, TRUE, AG748)</f>
        <v>TVA JOHNSONVILLE FOSSIL PLANT</v>
      </c>
      <c r="AG748" s="47" t="s">
        <v>4229</v>
      </c>
      <c r="AH748" s="26">
        <v>4</v>
      </c>
      <c r="AI748" s="26" t="s">
        <v>114</v>
      </c>
      <c r="AJ748" s="26" t="s">
        <v>4230</v>
      </c>
      <c r="AK748" s="47" t="s">
        <v>4231</v>
      </c>
      <c r="AL748" s="26" t="s">
        <v>4232</v>
      </c>
      <c r="AM748" s="26" t="s">
        <v>4233</v>
      </c>
      <c r="AN748" s="55" t="s">
        <v>4241</v>
      </c>
      <c r="AO748" s="26">
        <v>36.034599999999998</v>
      </c>
      <c r="AP748" s="21" t="s">
        <v>193</v>
      </c>
    </row>
    <row r="749" spans="1:42" x14ac:dyDescent="0.25">
      <c r="A749" s="26">
        <v>435</v>
      </c>
      <c r="B749" s="15">
        <v>748</v>
      </c>
      <c r="C749" s="55" t="s">
        <v>4224</v>
      </c>
      <c r="D749" s="26">
        <v>23016213</v>
      </c>
      <c r="E749" s="187">
        <v>3406</v>
      </c>
      <c r="F749" s="190" t="s">
        <v>4255</v>
      </c>
      <c r="G749" s="47" t="s">
        <v>4238</v>
      </c>
      <c r="H749" s="26" t="s">
        <v>4239</v>
      </c>
      <c r="I749" s="47"/>
      <c r="J749" s="16" t="s">
        <v>53</v>
      </c>
      <c r="K749" s="16" t="s">
        <v>81</v>
      </c>
      <c r="L749" s="26"/>
      <c r="M749" s="26"/>
      <c r="N749" s="26" t="s">
        <v>182</v>
      </c>
      <c r="O749" s="26" t="s">
        <v>100</v>
      </c>
      <c r="P749" s="26" t="s">
        <v>110</v>
      </c>
      <c r="Q749" s="26" t="s">
        <v>4240</v>
      </c>
      <c r="R749" s="26" t="s">
        <v>4090</v>
      </c>
      <c r="S749" s="26"/>
      <c r="T749" s="47" t="s">
        <v>4091</v>
      </c>
      <c r="U749" s="15" t="s">
        <v>53</v>
      </c>
      <c r="V749" s="26">
        <v>14848</v>
      </c>
      <c r="W749" s="26" t="s">
        <v>4200</v>
      </c>
      <c r="X749" s="17">
        <f>V749*Sheet1!$B$4*Sheet1!$B$3</f>
        <v>1523.0261759999999</v>
      </c>
      <c r="Y749" s="26"/>
      <c r="Z749" s="26"/>
      <c r="AA749" s="26">
        <v>1975</v>
      </c>
      <c r="AB749" s="26">
        <v>1</v>
      </c>
      <c r="AC749" s="26" t="s">
        <v>63</v>
      </c>
      <c r="AD749" s="47"/>
      <c r="AE749" s="47"/>
      <c r="AF749" s="16" t="str" cm="1">
        <f t="array" ref="AF749">_xlfn.IFS(ISTEXT(#REF!),#REF!,ISTEXT(#REF!),#REF!, TRUE, AG749)</f>
        <v>TVA JOHNSONVILLE FOSSIL PLANT</v>
      </c>
      <c r="AG749" s="47" t="s">
        <v>4229</v>
      </c>
      <c r="AH749" s="26">
        <v>4</v>
      </c>
      <c r="AI749" s="26" t="s">
        <v>114</v>
      </c>
      <c r="AJ749" s="26" t="s">
        <v>4230</v>
      </c>
      <c r="AK749" s="47" t="s">
        <v>4231</v>
      </c>
      <c r="AL749" s="26" t="s">
        <v>4232</v>
      </c>
      <c r="AM749" s="26" t="s">
        <v>4233</v>
      </c>
      <c r="AN749" s="55" t="s">
        <v>4241</v>
      </c>
      <c r="AO749" s="26">
        <v>36.034599999999998</v>
      </c>
      <c r="AP749" s="21" t="s">
        <v>193</v>
      </c>
    </row>
    <row r="750" spans="1:42" x14ac:dyDescent="0.25">
      <c r="A750" s="26">
        <v>435</v>
      </c>
      <c r="B750" s="15">
        <v>749</v>
      </c>
      <c r="C750" s="55" t="s">
        <v>4224</v>
      </c>
      <c r="D750" s="26">
        <v>23016213</v>
      </c>
      <c r="E750" s="187">
        <v>3406</v>
      </c>
      <c r="F750" s="190" t="s">
        <v>4256</v>
      </c>
      <c r="G750" s="47" t="s">
        <v>4238</v>
      </c>
      <c r="H750" s="26" t="s">
        <v>4239</v>
      </c>
      <c r="I750" s="47"/>
      <c r="J750" s="16" t="s">
        <v>53</v>
      </c>
      <c r="K750" s="16" t="s">
        <v>81</v>
      </c>
      <c r="L750" s="26"/>
      <c r="M750" s="26"/>
      <c r="N750" s="26" t="s">
        <v>182</v>
      </c>
      <c r="O750" s="26" t="s">
        <v>100</v>
      </c>
      <c r="P750" s="26" t="s">
        <v>110</v>
      </c>
      <c r="Q750" s="26" t="s">
        <v>4240</v>
      </c>
      <c r="R750" s="26" t="s">
        <v>4090</v>
      </c>
      <c r="S750" s="26"/>
      <c r="T750" s="47" t="s">
        <v>4091</v>
      </c>
      <c r="U750" s="15" t="s">
        <v>53</v>
      </c>
      <c r="V750" s="26">
        <v>14848</v>
      </c>
      <c r="W750" s="26" t="s">
        <v>4200</v>
      </c>
      <c r="X750" s="17">
        <f>V750*Sheet1!$B$4*Sheet1!$B$3</f>
        <v>1523.0261759999999</v>
      </c>
      <c r="Y750" s="26"/>
      <c r="Z750" s="26"/>
      <c r="AA750" s="26">
        <v>1975</v>
      </c>
      <c r="AB750" s="26">
        <v>1</v>
      </c>
      <c r="AC750" s="26" t="s">
        <v>63</v>
      </c>
      <c r="AD750" s="47"/>
      <c r="AE750" s="47"/>
      <c r="AF750" s="16" t="str" cm="1">
        <f t="array" ref="AF750">_xlfn.IFS(ISTEXT(#REF!),#REF!,ISTEXT(#REF!),#REF!, TRUE, AG750)</f>
        <v>TVA JOHNSONVILLE FOSSIL PLANT</v>
      </c>
      <c r="AG750" s="47" t="s">
        <v>4229</v>
      </c>
      <c r="AH750" s="26">
        <v>4</v>
      </c>
      <c r="AI750" s="26" t="s">
        <v>114</v>
      </c>
      <c r="AJ750" s="26" t="s">
        <v>4230</v>
      </c>
      <c r="AK750" s="47" t="s">
        <v>4231</v>
      </c>
      <c r="AL750" s="26" t="s">
        <v>4232</v>
      </c>
      <c r="AM750" s="26" t="s">
        <v>4233</v>
      </c>
      <c r="AN750" s="55" t="s">
        <v>4241</v>
      </c>
      <c r="AO750" s="26">
        <v>36.034599999999998</v>
      </c>
      <c r="AP750" s="21" t="s">
        <v>193</v>
      </c>
    </row>
    <row r="751" spans="1:42" x14ac:dyDescent="0.25">
      <c r="A751" s="26">
        <v>435</v>
      </c>
      <c r="B751" s="15">
        <v>750</v>
      </c>
      <c r="C751" s="55" t="s">
        <v>4224</v>
      </c>
      <c r="D751" s="26" t="s">
        <v>120</v>
      </c>
      <c r="E751" s="187">
        <v>3406</v>
      </c>
      <c r="F751" s="190" t="s">
        <v>4257</v>
      </c>
      <c r="G751" s="47" t="s">
        <v>4258</v>
      </c>
      <c r="H751" s="26" t="s">
        <v>59</v>
      </c>
      <c r="I751" s="47"/>
      <c r="J751" s="16" t="s">
        <v>53</v>
      </c>
      <c r="K751" s="16" t="s">
        <v>81</v>
      </c>
      <c r="L751" s="26"/>
      <c r="M751" s="26"/>
      <c r="N751" s="26" t="s">
        <v>182</v>
      </c>
      <c r="O751" s="26" t="s">
        <v>100</v>
      </c>
      <c r="P751" s="26" t="s">
        <v>110</v>
      </c>
      <c r="Q751" s="26" t="s">
        <v>1438</v>
      </c>
      <c r="R751" s="26" t="s">
        <v>4090</v>
      </c>
      <c r="S751" s="26" t="s">
        <v>100</v>
      </c>
      <c r="T751" s="47" t="s">
        <v>4259</v>
      </c>
      <c r="U751" s="15" t="s">
        <v>53</v>
      </c>
      <c r="V751" s="26">
        <v>1099</v>
      </c>
      <c r="W751" s="26" t="s">
        <v>131</v>
      </c>
      <c r="X751" s="17">
        <f>V751*Sheet1!$B$4*Sheet1!$B$3</f>
        <v>112.72937549999999</v>
      </c>
      <c r="Y751" s="26"/>
      <c r="Z751" s="26"/>
      <c r="AA751" s="26">
        <v>2000</v>
      </c>
      <c r="AB751" s="26">
        <v>1</v>
      </c>
      <c r="AC751" s="26" t="s">
        <v>63</v>
      </c>
      <c r="AD751" s="47"/>
      <c r="AE751" s="47"/>
      <c r="AF751" s="16" t="str" cm="1">
        <f t="array" ref="AF751">_xlfn.IFS(ISTEXT(#REF!),#REF!,ISTEXT(#REF!),#REF!, TRUE, AG751)</f>
        <v>TVA JOHNSONVILLE FOSSIL PLANT</v>
      </c>
      <c r="AG751" s="47" t="s">
        <v>4229</v>
      </c>
      <c r="AH751" s="26">
        <v>4</v>
      </c>
      <c r="AI751" s="26" t="s">
        <v>114</v>
      </c>
      <c r="AJ751" s="26" t="s">
        <v>4230</v>
      </c>
      <c r="AK751" s="47" t="s">
        <v>4231</v>
      </c>
      <c r="AL751" s="26" t="s">
        <v>4232</v>
      </c>
      <c r="AM751" s="26" t="s">
        <v>4233</v>
      </c>
      <c r="AN751" s="55" t="s">
        <v>4234</v>
      </c>
      <c r="AO751" s="26">
        <v>36.036000000000001</v>
      </c>
      <c r="AP751" s="21" t="s">
        <v>321</v>
      </c>
    </row>
    <row r="752" spans="1:42" x14ac:dyDescent="0.25">
      <c r="A752" s="26">
        <v>436</v>
      </c>
      <c r="B752" s="15">
        <v>751</v>
      </c>
      <c r="C752" s="55" t="s">
        <v>4260</v>
      </c>
      <c r="D752" s="26">
        <v>21806413</v>
      </c>
      <c r="E752" s="187"/>
      <c r="F752" s="189"/>
      <c r="G752" s="47" t="s">
        <v>3143</v>
      </c>
      <c r="H752" s="26" t="s">
        <v>4261</v>
      </c>
      <c r="I752" s="47"/>
      <c r="J752" s="16" t="s">
        <v>53</v>
      </c>
      <c r="K752" s="122" t="s">
        <v>4262</v>
      </c>
      <c r="L752" s="26"/>
      <c r="M752" s="26"/>
      <c r="N752" s="26" t="s">
        <v>109</v>
      </c>
      <c r="O752" s="26" t="s">
        <v>53</v>
      </c>
      <c r="P752" s="26" t="s">
        <v>59</v>
      </c>
      <c r="Q752" s="26" t="s">
        <v>59</v>
      </c>
      <c r="R752" s="26" t="s">
        <v>4111</v>
      </c>
      <c r="S752" s="26" t="s">
        <v>100</v>
      </c>
      <c r="T752" s="47" t="s">
        <v>4263</v>
      </c>
      <c r="U752" s="15" t="s">
        <v>100</v>
      </c>
      <c r="V752" s="26">
        <v>893</v>
      </c>
      <c r="W752" s="26" t="s">
        <v>131</v>
      </c>
      <c r="X752" s="17">
        <f>V752*Sheet1!$B$4*Sheet1!$B$3</f>
        <v>91.599028499999989</v>
      </c>
      <c r="Y752" s="26"/>
      <c r="Z752" s="26"/>
      <c r="AA752" s="26"/>
      <c r="AB752" s="26">
        <v>1</v>
      </c>
      <c r="AC752" s="26" t="s">
        <v>63</v>
      </c>
      <c r="AD752" s="47"/>
      <c r="AE752" s="47"/>
      <c r="AF752" s="16" t="str" cm="1">
        <f t="array" ref="AF752">_xlfn.IFS(ISTEXT(#REF!),#REF!,ISTEXT(#REF!),#REF!, TRUE, AG752)</f>
        <v>International Paper Company - Franklin Mill</v>
      </c>
      <c r="AG752" s="47" t="s">
        <v>4264</v>
      </c>
      <c r="AH752" s="26">
        <v>3</v>
      </c>
      <c r="AI752" s="26" t="s">
        <v>4265</v>
      </c>
      <c r="AJ752" s="26" t="s">
        <v>4266</v>
      </c>
      <c r="AK752" s="47" t="s">
        <v>4267</v>
      </c>
      <c r="AL752" s="26" t="s">
        <v>423</v>
      </c>
      <c r="AM752" s="26">
        <v>23851</v>
      </c>
      <c r="AN752" s="55" t="s">
        <v>4268</v>
      </c>
      <c r="AO752" s="26">
        <v>36.678240000000002</v>
      </c>
      <c r="AP752" s="21" t="s">
        <v>139</v>
      </c>
    </row>
    <row r="753" spans="1:42" x14ac:dyDescent="0.25">
      <c r="A753" s="26">
        <v>437</v>
      </c>
      <c r="B753" s="15">
        <v>752</v>
      </c>
      <c r="C753" s="55" t="s">
        <v>4269</v>
      </c>
      <c r="D753" s="26">
        <v>46177613</v>
      </c>
      <c r="E753" s="187">
        <v>52193</v>
      </c>
      <c r="F753" s="190" t="s">
        <v>4270</v>
      </c>
      <c r="G753" s="47" t="s">
        <v>4271</v>
      </c>
      <c r="H753" s="26" t="s">
        <v>4272</v>
      </c>
      <c r="I753" s="47"/>
      <c r="J753" s="16" t="s">
        <v>53</v>
      </c>
      <c r="K753" s="36" t="s">
        <v>227</v>
      </c>
      <c r="L753" s="26"/>
      <c r="M753" s="26"/>
      <c r="N753" s="26" t="s">
        <v>109</v>
      </c>
      <c r="O753" s="26" t="s">
        <v>53</v>
      </c>
      <c r="P753" s="26" t="s">
        <v>59</v>
      </c>
      <c r="Q753" s="26" t="s">
        <v>59</v>
      </c>
      <c r="R753" s="26" t="s">
        <v>4111</v>
      </c>
      <c r="S753" s="26"/>
      <c r="T753" s="47" t="s">
        <v>59</v>
      </c>
      <c r="U753" s="15"/>
      <c r="V753" s="26">
        <v>780</v>
      </c>
      <c r="W753" s="26" t="s">
        <v>4273</v>
      </c>
      <c r="X753" s="17">
        <f>V753*Sheet1!$B$4*Sheet1!$B$3</f>
        <v>80.008109999999988</v>
      </c>
      <c r="Y753" s="26"/>
      <c r="Z753" s="26"/>
      <c r="AA753" s="26"/>
      <c r="AB753" s="26">
        <v>1</v>
      </c>
      <c r="AC753" s="15" t="s">
        <v>63</v>
      </c>
      <c r="AD753" s="47"/>
      <c r="AE753" s="47"/>
      <c r="AF753" s="16" t="str" cm="1">
        <f t="array" ref="AF753">_xlfn.IFS(ISTEXT(#REF!),#REF!,ISTEXT(#REF!),#REF!, TRUE, AG753)</f>
        <v>Delaware City Refinery</v>
      </c>
      <c r="AG753" s="47" t="s">
        <v>4274</v>
      </c>
      <c r="AH753" s="26">
        <v>3</v>
      </c>
      <c r="AI753" s="26" t="s">
        <v>1196</v>
      </c>
      <c r="AJ753" s="26" t="s">
        <v>4275</v>
      </c>
      <c r="AK753" s="47" t="s">
        <v>4276</v>
      </c>
      <c r="AL753" s="26" t="s">
        <v>4277</v>
      </c>
      <c r="AM753" s="26">
        <v>19706</v>
      </c>
      <c r="AN753" s="55" t="s">
        <v>4278</v>
      </c>
      <c r="AO753" s="26">
        <v>39.596665999999999</v>
      </c>
      <c r="AP753" s="21" t="s">
        <v>119</v>
      </c>
    </row>
    <row r="754" spans="1:42" x14ac:dyDescent="0.25">
      <c r="A754" s="26">
        <v>437</v>
      </c>
      <c r="B754" s="15">
        <v>753</v>
      </c>
      <c r="C754" s="55" t="s">
        <v>4269</v>
      </c>
      <c r="D754" s="26">
        <v>46178313</v>
      </c>
      <c r="E754" s="187">
        <v>52193</v>
      </c>
      <c r="F754" s="190" t="s">
        <v>4279</v>
      </c>
      <c r="G754" s="47" t="s">
        <v>4280</v>
      </c>
      <c r="H754" s="26" t="s">
        <v>4281</v>
      </c>
      <c r="I754" s="47"/>
      <c r="J754" s="16" t="s">
        <v>53</v>
      </c>
      <c r="K754" s="36" t="s">
        <v>227</v>
      </c>
      <c r="L754" s="26"/>
      <c r="M754" s="26"/>
      <c r="N754" s="26" t="s">
        <v>109</v>
      </c>
      <c r="O754" s="26" t="s">
        <v>53</v>
      </c>
      <c r="P754" s="26" t="s">
        <v>59</v>
      </c>
      <c r="Q754" s="26" t="s">
        <v>59</v>
      </c>
      <c r="R754" s="26" t="s">
        <v>4111</v>
      </c>
      <c r="S754" s="26"/>
      <c r="T754" s="47" t="s">
        <v>59</v>
      </c>
      <c r="U754" s="15"/>
      <c r="V754" s="26">
        <v>780</v>
      </c>
      <c r="W754" s="26" t="s">
        <v>4273</v>
      </c>
      <c r="X754" s="17">
        <f>V754*Sheet1!$B$4*Sheet1!$B$3</f>
        <v>80.008109999999988</v>
      </c>
      <c r="Y754" s="26"/>
      <c r="Z754" s="26"/>
      <c r="AA754" s="26"/>
      <c r="AB754" s="26">
        <v>1</v>
      </c>
      <c r="AC754" s="15" t="s">
        <v>63</v>
      </c>
      <c r="AD754" s="47"/>
      <c r="AE754" s="47"/>
      <c r="AF754" s="16" t="str" cm="1">
        <f t="array" ref="AF754">_xlfn.IFS(ISTEXT(#REF!),#REF!,ISTEXT(#REF!),#REF!, TRUE, AG754)</f>
        <v>Delaware City Refinery</v>
      </c>
      <c r="AG754" s="47" t="s">
        <v>4274</v>
      </c>
      <c r="AH754" s="26">
        <v>3</v>
      </c>
      <c r="AI754" s="26" t="s">
        <v>1196</v>
      </c>
      <c r="AJ754" s="26" t="s">
        <v>4275</v>
      </c>
      <c r="AK754" s="47" t="s">
        <v>4276</v>
      </c>
      <c r="AL754" s="26" t="s">
        <v>4277</v>
      </c>
      <c r="AM754" s="26">
        <v>19706</v>
      </c>
      <c r="AN754" s="55" t="s">
        <v>4278</v>
      </c>
      <c r="AO754" s="26">
        <v>39.596389000000002</v>
      </c>
      <c r="AP754" s="21" t="s">
        <v>119</v>
      </c>
    </row>
    <row r="755" spans="1:42" x14ac:dyDescent="0.25">
      <c r="A755" s="26">
        <v>438</v>
      </c>
      <c r="B755" s="15">
        <v>754</v>
      </c>
      <c r="C755" s="55" t="s">
        <v>4282</v>
      </c>
      <c r="D755" s="26">
        <v>46483313</v>
      </c>
      <c r="E755" s="187">
        <v>667</v>
      </c>
      <c r="F755" s="190" t="s">
        <v>4283</v>
      </c>
      <c r="G755" s="47" t="s">
        <v>4284</v>
      </c>
      <c r="H755" s="26" t="s">
        <v>2095</v>
      </c>
      <c r="I755" s="47"/>
      <c r="J755" s="16" t="s">
        <v>53</v>
      </c>
      <c r="K755" s="122" t="s">
        <v>81</v>
      </c>
      <c r="L755" s="26"/>
      <c r="M755" s="26"/>
      <c r="N755" s="26" t="s">
        <v>83</v>
      </c>
      <c r="O755" s="26" t="s">
        <v>53</v>
      </c>
      <c r="P755" s="26" t="s">
        <v>110</v>
      </c>
      <c r="Q755" s="26" t="s">
        <v>4285</v>
      </c>
      <c r="R755" s="26" t="s">
        <v>4090</v>
      </c>
      <c r="S755" s="26"/>
      <c r="T755" s="47" t="s">
        <v>4091</v>
      </c>
      <c r="U755" s="15" t="s">
        <v>53</v>
      </c>
      <c r="V755" s="26">
        <v>901</v>
      </c>
      <c r="W755" s="26" t="s">
        <v>4286</v>
      </c>
      <c r="X755" s="17">
        <f>V755*Sheet1!$B$4*Sheet1!$B$3</f>
        <v>92.419624499999983</v>
      </c>
      <c r="Y755" s="26"/>
      <c r="Z755" s="26"/>
      <c r="AA755" s="26">
        <v>1974</v>
      </c>
      <c r="AB755" s="26">
        <v>1</v>
      </c>
      <c r="AC755" s="26" t="s">
        <v>63</v>
      </c>
      <c r="AD755" s="47"/>
      <c r="AE755" s="47"/>
      <c r="AF755" s="16" t="str" cm="1">
        <f t="array" ref="AF755">_xlfn.IFS(ISTEXT(#REF!),#REF!,ISTEXT(#REF!),#REF!, TRUE, AG755)</f>
        <v>JEA-NORTHSIDE/SJRPP</v>
      </c>
      <c r="AG755" s="47" t="s">
        <v>4287</v>
      </c>
      <c r="AH755" s="26">
        <v>4</v>
      </c>
      <c r="AI755" s="26" t="s">
        <v>188</v>
      </c>
      <c r="AJ755" s="26" t="s">
        <v>4288</v>
      </c>
      <c r="AK755" s="47" t="s">
        <v>4289</v>
      </c>
      <c r="AL755" s="26" t="s">
        <v>4290</v>
      </c>
      <c r="AM755" s="26" t="s">
        <v>4291</v>
      </c>
      <c r="AN755" s="55" t="s">
        <v>4292</v>
      </c>
      <c r="AO755" s="26">
        <v>30.421600000000002</v>
      </c>
      <c r="AP755" s="21" t="s">
        <v>92</v>
      </c>
    </row>
    <row r="756" spans="1:42" x14ac:dyDescent="0.25">
      <c r="A756" s="26">
        <v>438</v>
      </c>
      <c r="B756" s="15">
        <v>755</v>
      </c>
      <c r="C756" s="55" t="s">
        <v>4282</v>
      </c>
      <c r="D756" s="26">
        <v>46483413</v>
      </c>
      <c r="E756" s="187">
        <v>667</v>
      </c>
      <c r="F756" s="190" t="s">
        <v>470</v>
      </c>
      <c r="G756" s="47" t="s">
        <v>4293</v>
      </c>
      <c r="H756" s="26" t="s">
        <v>2860</v>
      </c>
      <c r="I756" s="47"/>
      <c r="J756" s="16" t="s">
        <v>53</v>
      </c>
      <c r="K756" s="16" t="s">
        <v>81</v>
      </c>
      <c r="L756" s="26"/>
      <c r="M756" s="26"/>
      <c r="N756" s="26" t="s">
        <v>83</v>
      </c>
      <c r="O756" s="26" t="s">
        <v>53</v>
      </c>
      <c r="P756" s="26" t="s">
        <v>110</v>
      </c>
      <c r="Q756" s="26" t="s">
        <v>4285</v>
      </c>
      <c r="R756" s="26" t="s">
        <v>4090</v>
      </c>
      <c r="S756" s="26"/>
      <c r="T756" s="47" t="s">
        <v>4091</v>
      </c>
      <c r="U756" s="15" t="s">
        <v>53</v>
      </c>
      <c r="V756" s="26">
        <v>901</v>
      </c>
      <c r="W756" s="26" t="s">
        <v>4286</v>
      </c>
      <c r="X756" s="17">
        <f>V756*Sheet1!$B$4*Sheet1!$B$3</f>
        <v>92.419624499999983</v>
      </c>
      <c r="Y756" s="26"/>
      <c r="Z756" s="26"/>
      <c r="AA756" s="26">
        <v>1975</v>
      </c>
      <c r="AB756" s="26">
        <v>1</v>
      </c>
      <c r="AC756" s="26" t="s">
        <v>63</v>
      </c>
      <c r="AD756" s="47"/>
      <c r="AE756" s="47"/>
      <c r="AF756" s="16" t="str" cm="1">
        <f t="array" ref="AF756">_xlfn.IFS(ISTEXT(#REF!),#REF!,ISTEXT(#REF!),#REF!, TRUE, AG756)</f>
        <v>JEA-NORTHSIDE/SJRPP</v>
      </c>
      <c r="AG756" s="47" t="s">
        <v>4287</v>
      </c>
      <c r="AH756" s="26">
        <v>4</v>
      </c>
      <c r="AI756" s="26" t="s">
        <v>188</v>
      </c>
      <c r="AJ756" s="26" t="s">
        <v>4288</v>
      </c>
      <c r="AK756" s="47" t="s">
        <v>4289</v>
      </c>
      <c r="AL756" s="26" t="s">
        <v>4290</v>
      </c>
      <c r="AM756" s="26" t="s">
        <v>4291</v>
      </c>
      <c r="AN756" s="55" t="s">
        <v>4292</v>
      </c>
      <c r="AO756" s="26">
        <v>30.421600000000002</v>
      </c>
      <c r="AP756" s="21" t="s">
        <v>92</v>
      </c>
    </row>
    <row r="757" spans="1:42" ht="13.35" customHeight="1" x14ac:dyDescent="0.25">
      <c r="A757" s="26">
        <v>438</v>
      </c>
      <c r="B757" s="15">
        <v>756</v>
      </c>
      <c r="C757" s="55" t="s">
        <v>4282</v>
      </c>
      <c r="D757" s="26">
        <v>46483713</v>
      </c>
      <c r="E757" s="187">
        <v>667</v>
      </c>
      <c r="F757" s="190" t="s">
        <v>4294</v>
      </c>
      <c r="G757" s="47" t="s">
        <v>4295</v>
      </c>
      <c r="H757" s="26" t="s">
        <v>523</v>
      </c>
      <c r="I757" s="47"/>
      <c r="J757" s="16" t="s">
        <v>53</v>
      </c>
      <c r="K757" s="16" t="s">
        <v>81</v>
      </c>
      <c r="L757" s="26"/>
      <c r="M757" s="26"/>
      <c r="N757" s="26" t="s">
        <v>83</v>
      </c>
      <c r="O757" s="26" t="s">
        <v>53</v>
      </c>
      <c r="P757" s="26" t="s">
        <v>110</v>
      </c>
      <c r="Q757" s="26" t="s">
        <v>4285</v>
      </c>
      <c r="R757" s="26" t="s">
        <v>4090</v>
      </c>
      <c r="S757" s="26"/>
      <c r="T757" s="47" t="s">
        <v>4091</v>
      </c>
      <c r="U757" s="15" t="s">
        <v>53</v>
      </c>
      <c r="V757" s="26">
        <v>901</v>
      </c>
      <c r="W757" s="26" t="s">
        <v>4286</v>
      </c>
      <c r="X757" s="17">
        <f>V757*Sheet1!$B$4*Sheet1!$B$3</f>
        <v>92.419624499999983</v>
      </c>
      <c r="Y757" s="26"/>
      <c r="Z757" s="26"/>
      <c r="AA757" s="26">
        <v>1975</v>
      </c>
      <c r="AB757" s="26">
        <v>1</v>
      </c>
      <c r="AC757" s="26" t="s">
        <v>63</v>
      </c>
      <c r="AD757" s="47"/>
      <c r="AE757" s="47"/>
      <c r="AF757" s="16" t="str" cm="1">
        <f t="array" ref="AF757">_xlfn.IFS(ISTEXT(#REF!),#REF!,ISTEXT(#REF!),#REF!, TRUE, AG757)</f>
        <v>JEA-NORTHSIDE/SJRPP</v>
      </c>
      <c r="AG757" s="47" t="s">
        <v>4287</v>
      </c>
      <c r="AH757" s="26">
        <v>4</v>
      </c>
      <c r="AI757" s="26" t="s">
        <v>188</v>
      </c>
      <c r="AJ757" s="26" t="s">
        <v>4288</v>
      </c>
      <c r="AK757" s="47" t="s">
        <v>4289</v>
      </c>
      <c r="AL757" s="26" t="s">
        <v>4290</v>
      </c>
      <c r="AM757" s="26" t="s">
        <v>4291</v>
      </c>
      <c r="AN757" s="55" t="s">
        <v>4292</v>
      </c>
      <c r="AO757" s="26">
        <v>30.421600000000002</v>
      </c>
      <c r="AP757" s="21" t="s">
        <v>92</v>
      </c>
    </row>
    <row r="758" spans="1:42" ht="13.35" customHeight="1" x14ac:dyDescent="0.25">
      <c r="A758" s="26">
        <v>438</v>
      </c>
      <c r="B758" s="15">
        <v>757</v>
      </c>
      <c r="C758" s="55" t="s">
        <v>4282</v>
      </c>
      <c r="D758" s="26">
        <v>46484413</v>
      </c>
      <c r="E758" s="187">
        <v>667</v>
      </c>
      <c r="F758" s="190" t="s">
        <v>4296</v>
      </c>
      <c r="G758" s="47" t="s">
        <v>4297</v>
      </c>
      <c r="H758" s="26" t="s">
        <v>1074</v>
      </c>
      <c r="I758" s="47"/>
      <c r="J758" s="16" t="s">
        <v>53</v>
      </c>
      <c r="K758" s="16" t="s">
        <v>81</v>
      </c>
      <c r="L758" s="26"/>
      <c r="M758" s="26"/>
      <c r="N758" s="26" t="s">
        <v>83</v>
      </c>
      <c r="O758" s="26" t="s">
        <v>53</v>
      </c>
      <c r="P758" s="26" t="s">
        <v>110</v>
      </c>
      <c r="Q758" s="26" t="s">
        <v>4285</v>
      </c>
      <c r="R758" s="26" t="s">
        <v>4090</v>
      </c>
      <c r="S758" s="26"/>
      <c r="T758" s="47" t="s">
        <v>4091</v>
      </c>
      <c r="U758" s="15" t="s">
        <v>53</v>
      </c>
      <c r="V758" s="26">
        <v>901</v>
      </c>
      <c r="W758" s="26" t="s">
        <v>4286</v>
      </c>
      <c r="X758" s="17">
        <f>V758*Sheet1!$B$4*Sheet1!$B$3</f>
        <v>92.419624499999983</v>
      </c>
      <c r="Y758" s="26"/>
      <c r="Z758" s="26"/>
      <c r="AA758" s="26">
        <v>1974</v>
      </c>
      <c r="AB758" s="26">
        <v>1</v>
      </c>
      <c r="AC758" s="26" t="s">
        <v>63</v>
      </c>
      <c r="AD758" s="47"/>
      <c r="AE758" s="47"/>
      <c r="AF758" s="16" t="str" cm="1">
        <f t="array" ref="AF758">_xlfn.IFS(ISTEXT(#REF!),#REF!,ISTEXT(#REF!),#REF!, TRUE, AG758)</f>
        <v>JEA-NORTHSIDE/SJRPP</v>
      </c>
      <c r="AG758" s="47" t="s">
        <v>4287</v>
      </c>
      <c r="AH758" s="26">
        <v>4</v>
      </c>
      <c r="AI758" s="26" t="s">
        <v>188</v>
      </c>
      <c r="AJ758" s="26" t="s">
        <v>4288</v>
      </c>
      <c r="AK758" s="47" t="s">
        <v>4289</v>
      </c>
      <c r="AL758" s="26" t="s">
        <v>4290</v>
      </c>
      <c r="AM758" s="26" t="s">
        <v>4291</v>
      </c>
      <c r="AN758" s="163" t="s">
        <v>4292</v>
      </c>
      <c r="AO758" s="26">
        <v>30.421600000000002</v>
      </c>
      <c r="AP758" s="21" t="s">
        <v>92</v>
      </c>
    </row>
    <row r="759" spans="1:42" ht="13.35" customHeight="1" x14ac:dyDescent="0.25">
      <c r="A759" s="26">
        <v>439</v>
      </c>
      <c r="B759" s="15">
        <v>758</v>
      </c>
      <c r="C759" s="55" t="s">
        <v>4298</v>
      </c>
      <c r="D759" s="26">
        <v>97213113</v>
      </c>
      <c r="E759" s="187"/>
      <c r="F759" s="189"/>
      <c r="G759" s="47" t="s">
        <v>4299</v>
      </c>
      <c r="H759" s="26" t="s">
        <v>4300</v>
      </c>
      <c r="I759" s="47"/>
      <c r="J759" s="16" t="s">
        <v>53</v>
      </c>
      <c r="K759" s="16" t="s">
        <v>81</v>
      </c>
      <c r="L759" s="26"/>
      <c r="M759" s="26"/>
      <c r="N759" s="26" t="s">
        <v>83</v>
      </c>
      <c r="O759" s="26" t="s">
        <v>53</v>
      </c>
      <c r="P759" s="26" t="s">
        <v>1094</v>
      </c>
      <c r="Q759" s="26" t="s">
        <v>4301</v>
      </c>
      <c r="R759" s="26" t="s">
        <v>4302</v>
      </c>
      <c r="S759" s="26"/>
      <c r="T759" s="47" t="s">
        <v>538</v>
      </c>
      <c r="U759" s="15" t="s">
        <v>53</v>
      </c>
      <c r="V759" s="26">
        <v>171</v>
      </c>
      <c r="W759" s="26" t="s">
        <v>185</v>
      </c>
      <c r="X759" s="17">
        <f>V759</f>
        <v>171</v>
      </c>
      <c r="Y759" s="26"/>
      <c r="Z759" s="26"/>
      <c r="AA759" s="26">
        <v>2005</v>
      </c>
      <c r="AB759" s="26">
        <v>1</v>
      </c>
      <c r="AC759" s="26" t="s">
        <v>101</v>
      </c>
      <c r="AD759" s="47"/>
      <c r="AE759" s="47"/>
      <c r="AF759" s="16" t="str" cm="1">
        <f t="array" ref="AF759">_xlfn.IFS(ISTEXT(#REF!),#REF!,ISTEXT(#REF!),#REF!, TRUE, AG759)</f>
        <v>Puerto Rico Electric Power Authority, San Juan</v>
      </c>
      <c r="AG759" s="47" t="s">
        <v>4303</v>
      </c>
      <c r="AH759" s="26">
        <v>2</v>
      </c>
      <c r="AI759" s="26" t="s">
        <v>2061</v>
      </c>
      <c r="AJ759" s="26" t="s">
        <v>4304</v>
      </c>
      <c r="AK759" s="47" t="s">
        <v>4305</v>
      </c>
      <c r="AL759" s="26" t="s">
        <v>4304</v>
      </c>
      <c r="AM759" s="26">
        <v>936</v>
      </c>
      <c r="AN759" s="163" t="s">
        <v>4306</v>
      </c>
      <c r="AO759" s="26">
        <v>18.427219999999998</v>
      </c>
      <c r="AP759" s="21" t="s">
        <v>92</v>
      </c>
    </row>
    <row r="760" spans="1:42" ht="13.35" customHeight="1" x14ac:dyDescent="0.25">
      <c r="A760" s="26">
        <v>439</v>
      </c>
      <c r="B760" s="15">
        <v>759</v>
      </c>
      <c r="C760" s="55" t="s">
        <v>4298</v>
      </c>
      <c r="D760" s="26">
        <v>97213113</v>
      </c>
      <c r="E760" s="187"/>
      <c r="F760" s="189"/>
      <c r="G760" s="47" t="s">
        <v>4307</v>
      </c>
      <c r="H760" s="26" t="s">
        <v>4308</v>
      </c>
      <c r="I760" s="47"/>
      <c r="J760" s="16" t="s">
        <v>53</v>
      </c>
      <c r="K760" s="16" t="s">
        <v>81</v>
      </c>
      <c r="L760" s="26"/>
      <c r="M760" s="26"/>
      <c r="N760" s="26" t="s">
        <v>83</v>
      </c>
      <c r="O760" s="26" t="s">
        <v>53</v>
      </c>
      <c r="P760" s="26" t="s">
        <v>1094</v>
      </c>
      <c r="Q760" s="26" t="s">
        <v>4301</v>
      </c>
      <c r="R760" s="26" t="s">
        <v>4302</v>
      </c>
      <c r="S760" s="26"/>
      <c r="T760" s="47" t="s">
        <v>538</v>
      </c>
      <c r="U760" s="15" t="s">
        <v>53</v>
      </c>
      <c r="V760" s="26">
        <v>171</v>
      </c>
      <c r="W760" s="26" t="s">
        <v>185</v>
      </c>
      <c r="X760" s="17">
        <v>171</v>
      </c>
      <c r="Y760" s="26"/>
      <c r="Z760" s="26"/>
      <c r="AA760" s="26">
        <v>2005</v>
      </c>
      <c r="AB760" s="26">
        <v>1</v>
      </c>
      <c r="AC760" s="26" t="s">
        <v>101</v>
      </c>
      <c r="AD760" s="47"/>
      <c r="AE760" s="47"/>
      <c r="AF760" s="16" t="s">
        <v>4303</v>
      </c>
      <c r="AG760" s="47" t="s">
        <v>4303</v>
      </c>
      <c r="AH760" s="26">
        <v>2</v>
      </c>
      <c r="AI760" s="26" t="s">
        <v>2061</v>
      </c>
      <c r="AJ760" s="26" t="s">
        <v>4304</v>
      </c>
      <c r="AK760" s="47" t="s">
        <v>4305</v>
      </c>
      <c r="AL760" s="26" t="s">
        <v>4304</v>
      </c>
      <c r="AM760" s="26">
        <v>936</v>
      </c>
      <c r="AN760" s="163" t="s">
        <v>4306</v>
      </c>
      <c r="AO760" s="26">
        <v>18.427219999999998</v>
      </c>
      <c r="AP760" s="21" t="s">
        <v>92</v>
      </c>
    </row>
    <row r="761" spans="1:42" ht="13.35" customHeight="1" x14ac:dyDescent="0.25">
      <c r="A761" s="26">
        <v>439</v>
      </c>
      <c r="B761" s="15">
        <v>760</v>
      </c>
      <c r="C761" s="55" t="s">
        <v>4298</v>
      </c>
      <c r="D761" s="18" t="s">
        <v>4309</v>
      </c>
      <c r="E761" s="187"/>
      <c r="F761" s="189"/>
      <c r="G761" s="34" t="s">
        <v>4309</v>
      </c>
      <c r="H761" s="18" t="s">
        <v>4309</v>
      </c>
      <c r="I761" s="47"/>
      <c r="J761" s="16" t="s">
        <v>53</v>
      </c>
      <c r="K761" s="16" t="s">
        <v>81</v>
      </c>
      <c r="L761" s="26"/>
      <c r="M761" s="26"/>
      <c r="N761" s="26" t="s">
        <v>4310</v>
      </c>
      <c r="O761" s="26" t="s">
        <v>100</v>
      </c>
      <c r="P761" s="26" t="s">
        <v>110</v>
      </c>
      <c r="Q761" s="26" t="s">
        <v>4311</v>
      </c>
      <c r="R761" s="26" t="s">
        <v>4312</v>
      </c>
      <c r="S761" s="26" t="s">
        <v>53</v>
      </c>
      <c r="T761" s="47" t="s">
        <v>726</v>
      </c>
      <c r="U761" s="15" t="s">
        <v>53</v>
      </c>
      <c r="V761" s="18">
        <v>268.89999999999998</v>
      </c>
      <c r="W761" s="18" t="s">
        <v>84</v>
      </c>
      <c r="X761" s="18">
        <v>24.1</v>
      </c>
      <c r="Y761" s="26"/>
      <c r="Z761" s="26"/>
      <c r="AA761" s="26"/>
      <c r="AB761" s="26">
        <v>1</v>
      </c>
      <c r="AC761" s="26"/>
      <c r="AD761" s="172" t="s">
        <v>4313</v>
      </c>
      <c r="AE761" s="47"/>
      <c r="AF761" s="16" t="str" cm="1">
        <f t="array" ref="AF761">_xlfn.IFS(ISTEXT(#REF!),#REF!,ISTEXT(#REF!),#REF!, TRUE, AG761)</f>
        <v>Puerto Rico Electric Power Authority, San Juan</v>
      </c>
      <c r="AG761" s="47" t="s">
        <v>4303</v>
      </c>
      <c r="AH761" s="26">
        <v>2</v>
      </c>
      <c r="AI761" s="26" t="s">
        <v>2061</v>
      </c>
      <c r="AJ761" s="26" t="s">
        <v>4304</v>
      </c>
      <c r="AK761" s="47" t="s">
        <v>4305</v>
      </c>
      <c r="AL761" s="26" t="s">
        <v>4304</v>
      </c>
      <c r="AM761" s="26">
        <v>936</v>
      </c>
      <c r="AN761" s="163" t="s">
        <v>4306</v>
      </c>
      <c r="AO761" s="26">
        <v>18.427219999999998</v>
      </c>
    </row>
    <row r="762" spans="1:42" ht="13.35" customHeight="1" x14ac:dyDescent="0.25">
      <c r="A762" s="26">
        <v>439</v>
      </c>
      <c r="B762" s="15">
        <v>761</v>
      </c>
      <c r="C762" s="55" t="s">
        <v>4298</v>
      </c>
      <c r="D762" s="18" t="s">
        <v>4314</v>
      </c>
      <c r="E762" s="187"/>
      <c r="F762" s="189"/>
      <c r="G762" s="34" t="s">
        <v>4314</v>
      </c>
      <c r="H762" s="18" t="s">
        <v>4314</v>
      </c>
      <c r="I762" s="47"/>
      <c r="J762" s="16" t="s">
        <v>53</v>
      </c>
      <c r="K762" s="16" t="s">
        <v>81</v>
      </c>
      <c r="L762" s="26"/>
      <c r="M762" s="26"/>
      <c r="N762" s="26" t="s">
        <v>4310</v>
      </c>
      <c r="O762" s="26" t="s">
        <v>100</v>
      </c>
      <c r="P762" s="26" t="s">
        <v>110</v>
      </c>
      <c r="Q762" s="26" t="s">
        <v>4311</v>
      </c>
      <c r="R762" s="26" t="s">
        <v>4312</v>
      </c>
      <c r="S762" s="26" t="s">
        <v>53</v>
      </c>
      <c r="T762" s="47" t="s">
        <v>726</v>
      </c>
      <c r="U762" s="15" t="s">
        <v>53</v>
      </c>
      <c r="V762" s="18">
        <v>268.89999999999998</v>
      </c>
      <c r="W762" s="18" t="s">
        <v>84</v>
      </c>
      <c r="X762" s="18">
        <v>24.1</v>
      </c>
      <c r="Y762" s="26"/>
      <c r="Z762" s="26"/>
      <c r="AA762" s="26"/>
      <c r="AB762" s="26">
        <v>1</v>
      </c>
      <c r="AC762" s="26"/>
      <c r="AD762" s="172" t="s">
        <v>4315</v>
      </c>
      <c r="AE762" s="47"/>
      <c r="AF762" s="16" t="str" cm="1">
        <f t="array" ref="AF762">_xlfn.IFS(ISTEXT(#REF!),#REF!,ISTEXT(#REF!),#REF!, TRUE, AG762)</f>
        <v>Puerto Rico Electric Power Authority, San Juan</v>
      </c>
      <c r="AG762" s="47" t="s">
        <v>4303</v>
      </c>
      <c r="AH762" s="26">
        <v>2</v>
      </c>
      <c r="AI762" s="26" t="s">
        <v>2061</v>
      </c>
      <c r="AJ762" s="26" t="s">
        <v>4304</v>
      </c>
      <c r="AK762" s="47" t="s">
        <v>4305</v>
      </c>
      <c r="AL762" s="26" t="s">
        <v>4304</v>
      </c>
      <c r="AM762" s="26">
        <v>936</v>
      </c>
      <c r="AN762" s="163" t="s">
        <v>4306</v>
      </c>
      <c r="AO762" s="26">
        <v>18.427219999999998</v>
      </c>
    </row>
    <row r="763" spans="1:42" ht="13.35" customHeight="1" x14ac:dyDescent="0.25">
      <c r="A763" s="26">
        <v>439</v>
      </c>
      <c r="B763" s="15">
        <v>762</v>
      </c>
      <c r="C763" s="55" t="s">
        <v>4298</v>
      </c>
      <c r="D763" s="18" t="s">
        <v>4316</v>
      </c>
      <c r="E763" s="187"/>
      <c r="F763" s="189"/>
      <c r="G763" s="34" t="s">
        <v>4316</v>
      </c>
      <c r="H763" s="18" t="s">
        <v>4316</v>
      </c>
      <c r="I763" s="47"/>
      <c r="J763" s="16" t="s">
        <v>53</v>
      </c>
      <c r="K763" s="16" t="s">
        <v>81</v>
      </c>
      <c r="L763" s="26"/>
      <c r="M763" s="26"/>
      <c r="N763" s="26" t="s">
        <v>4310</v>
      </c>
      <c r="O763" s="26" t="s">
        <v>100</v>
      </c>
      <c r="P763" s="26" t="s">
        <v>110</v>
      </c>
      <c r="Q763" s="26" t="s">
        <v>4311</v>
      </c>
      <c r="R763" s="26" t="s">
        <v>4312</v>
      </c>
      <c r="S763" s="26" t="s">
        <v>53</v>
      </c>
      <c r="T763" s="47" t="s">
        <v>726</v>
      </c>
      <c r="U763" s="15" t="s">
        <v>53</v>
      </c>
      <c r="V763" s="18">
        <v>268.89999999999998</v>
      </c>
      <c r="W763" s="18" t="s">
        <v>84</v>
      </c>
      <c r="X763" s="18">
        <v>24.1</v>
      </c>
      <c r="Y763" s="26"/>
      <c r="Z763" s="26"/>
      <c r="AA763" s="26"/>
      <c r="AB763" s="26">
        <v>1</v>
      </c>
      <c r="AC763" s="26"/>
      <c r="AD763" s="172" t="s">
        <v>4317</v>
      </c>
      <c r="AE763" s="47"/>
      <c r="AF763" s="16" t="str" cm="1">
        <f t="array" ref="AF763">_xlfn.IFS(ISTEXT(#REF!),#REF!,ISTEXT(#REF!),#REF!, TRUE, AG763)</f>
        <v>Puerto Rico Electric Power Authority, San Juan</v>
      </c>
      <c r="AG763" s="47" t="s">
        <v>4303</v>
      </c>
      <c r="AH763" s="26">
        <v>2</v>
      </c>
      <c r="AI763" s="26" t="s">
        <v>2061</v>
      </c>
      <c r="AJ763" s="26" t="s">
        <v>4304</v>
      </c>
      <c r="AK763" s="47" t="s">
        <v>4305</v>
      </c>
      <c r="AL763" s="26" t="s">
        <v>4304</v>
      </c>
      <c r="AM763" s="26">
        <v>936</v>
      </c>
      <c r="AN763" s="163" t="s">
        <v>4306</v>
      </c>
      <c r="AO763" s="26">
        <v>18.427219999999998</v>
      </c>
    </row>
    <row r="764" spans="1:42" ht="13.35" customHeight="1" x14ac:dyDescent="0.25">
      <c r="A764" s="26">
        <v>439</v>
      </c>
      <c r="B764" s="15">
        <v>763</v>
      </c>
      <c r="C764" s="55" t="s">
        <v>4298</v>
      </c>
      <c r="D764" s="18" t="s">
        <v>4318</v>
      </c>
      <c r="E764" s="187"/>
      <c r="F764" s="189"/>
      <c r="G764" s="34" t="s">
        <v>4318</v>
      </c>
      <c r="H764" s="18" t="s">
        <v>4318</v>
      </c>
      <c r="I764" s="47"/>
      <c r="J764" s="16" t="s">
        <v>53</v>
      </c>
      <c r="K764" s="16" t="s">
        <v>81</v>
      </c>
      <c r="L764" s="26"/>
      <c r="M764" s="26"/>
      <c r="N764" s="26" t="s">
        <v>4310</v>
      </c>
      <c r="O764" s="26" t="s">
        <v>100</v>
      </c>
      <c r="P764" s="26" t="s">
        <v>110</v>
      </c>
      <c r="Q764" s="26" t="s">
        <v>4311</v>
      </c>
      <c r="R764" s="26" t="s">
        <v>4312</v>
      </c>
      <c r="S764" s="26" t="s">
        <v>53</v>
      </c>
      <c r="T764" s="47" t="s">
        <v>726</v>
      </c>
      <c r="U764" s="15" t="s">
        <v>53</v>
      </c>
      <c r="V764" s="18">
        <v>268.89999999999998</v>
      </c>
      <c r="W764" s="18" t="s">
        <v>84</v>
      </c>
      <c r="X764" s="18">
        <v>24.1</v>
      </c>
      <c r="Y764" s="26"/>
      <c r="Z764" s="26"/>
      <c r="AA764" s="26"/>
      <c r="AB764" s="26">
        <v>1</v>
      </c>
      <c r="AC764" s="26"/>
      <c r="AD764" s="172" t="s">
        <v>4319</v>
      </c>
      <c r="AE764" s="47"/>
      <c r="AF764" s="16" t="str" cm="1">
        <f t="array" ref="AF764">_xlfn.IFS(ISTEXT(#REF!),#REF!,ISTEXT(#REF!),#REF!, TRUE, AG764)</f>
        <v>Puerto Rico Electric Power Authority, San Juan</v>
      </c>
      <c r="AG764" s="47" t="s">
        <v>4303</v>
      </c>
      <c r="AH764" s="26">
        <v>2</v>
      </c>
      <c r="AI764" s="26" t="s">
        <v>2061</v>
      </c>
      <c r="AJ764" s="26" t="s">
        <v>4304</v>
      </c>
      <c r="AK764" s="47" t="s">
        <v>4305</v>
      </c>
      <c r="AL764" s="26" t="s">
        <v>4304</v>
      </c>
      <c r="AM764" s="26">
        <v>936</v>
      </c>
      <c r="AN764" s="163" t="s">
        <v>4306</v>
      </c>
      <c r="AO764" s="26">
        <v>18.427219999999998</v>
      </c>
    </row>
    <row r="765" spans="1:42" ht="13.35" customHeight="1" x14ac:dyDescent="0.25">
      <c r="A765" s="26">
        <v>439</v>
      </c>
      <c r="B765" s="15">
        <v>764</v>
      </c>
      <c r="C765" s="55" t="s">
        <v>4298</v>
      </c>
      <c r="D765" s="18" t="s">
        <v>4320</v>
      </c>
      <c r="E765" s="187"/>
      <c r="F765" s="189"/>
      <c r="G765" s="34" t="s">
        <v>4320</v>
      </c>
      <c r="H765" s="18" t="s">
        <v>4320</v>
      </c>
      <c r="I765" s="47"/>
      <c r="J765" s="16" t="s">
        <v>53</v>
      </c>
      <c r="K765" s="16" t="s">
        <v>81</v>
      </c>
      <c r="L765" s="26"/>
      <c r="M765" s="26"/>
      <c r="N765" s="26" t="s">
        <v>4310</v>
      </c>
      <c r="O765" s="26" t="s">
        <v>100</v>
      </c>
      <c r="P765" s="26" t="s">
        <v>110</v>
      </c>
      <c r="Q765" s="26" t="s">
        <v>4311</v>
      </c>
      <c r="R765" s="26" t="s">
        <v>4312</v>
      </c>
      <c r="S765" s="26" t="s">
        <v>53</v>
      </c>
      <c r="T765" s="47" t="s">
        <v>726</v>
      </c>
      <c r="U765" s="15" t="s">
        <v>53</v>
      </c>
      <c r="V765" s="18">
        <v>268.89999999999998</v>
      </c>
      <c r="W765" s="18" t="s">
        <v>84</v>
      </c>
      <c r="X765" s="18">
        <v>24.1</v>
      </c>
      <c r="Y765" s="26"/>
      <c r="Z765" s="26"/>
      <c r="AA765" s="26"/>
      <c r="AB765" s="26">
        <v>1</v>
      </c>
      <c r="AC765" s="26"/>
      <c r="AD765" s="172" t="s">
        <v>4321</v>
      </c>
      <c r="AE765" s="47"/>
      <c r="AF765" s="16" t="str" cm="1">
        <f t="array" ref="AF765">_xlfn.IFS(ISTEXT(#REF!),#REF!,ISTEXT(#REF!),#REF!, TRUE, AG765)</f>
        <v>Puerto Rico Electric Power Authority, San Juan</v>
      </c>
      <c r="AG765" s="47" t="s">
        <v>4303</v>
      </c>
      <c r="AH765" s="26">
        <v>2</v>
      </c>
      <c r="AI765" s="26" t="s">
        <v>2061</v>
      </c>
      <c r="AJ765" s="26" t="s">
        <v>4304</v>
      </c>
      <c r="AK765" s="47" t="s">
        <v>4305</v>
      </c>
      <c r="AL765" s="26" t="s">
        <v>4304</v>
      </c>
      <c r="AM765" s="26">
        <v>936</v>
      </c>
      <c r="AN765" s="163" t="s">
        <v>4306</v>
      </c>
      <c r="AO765" s="26">
        <v>18.427219999999998</v>
      </c>
    </row>
    <row r="766" spans="1:42" ht="13.35" customHeight="1" x14ac:dyDescent="0.25">
      <c r="A766" s="26">
        <v>439</v>
      </c>
      <c r="B766" s="15">
        <v>765</v>
      </c>
      <c r="C766" s="55" t="s">
        <v>4298</v>
      </c>
      <c r="D766" s="18" t="s">
        <v>4322</v>
      </c>
      <c r="E766" s="187"/>
      <c r="F766" s="189"/>
      <c r="G766" s="34" t="s">
        <v>4322</v>
      </c>
      <c r="H766" s="18" t="s">
        <v>4322</v>
      </c>
      <c r="I766" s="47"/>
      <c r="J766" s="16" t="s">
        <v>53</v>
      </c>
      <c r="K766" s="16" t="s">
        <v>81</v>
      </c>
      <c r="L766" s="26"/>
      <c r="M766" s="26"/>
      <c r="N766" s="26" t="s">
        <v>4310</v>
      </c>
      <c r="O766" s="26" t="s">
        <v>100</v>
      </c>
      <c r="P766" s="26" t="s">
        <v>110</v>
      </c>
      <c r="Q766" s="26" t="s">
        <v>4311</v>
      </c>
      <c r="R766" s="26" t="s">
        <v>4312</v>
      </c>
      <c r="S766" s="26" t="s">
        <v>53</v>
      </c>
      <c r="T766" s="47" t="s">
        <v>726</v>
      </c>
      <c r="U766" s="15" t="s">
        <v>53</v>
      </c>
      <c r="V766" s="18">
        <v>268.89999999999998</v>
      </c>
      <c r="W766" s="18" t="s">
        <v>84</v>
      </c>
      <c r="X766" s="18">
        <v>24.1</v>
      </c>
      <c r="Y766" s="26"/>
      <c r="Z766" s="26"/>
      <c r="AA766" s="26"/>
      <c r="AB766" s="26">
        <v>1</v>
      </c>
      <c r="AC766" s="26"/>
      <c r="AD766" s="172" t="s">
        <v>4323</v>
      </c>
      <c r="AE766" s="47"/>
      <c r="AF766" s="16" t="str" cm="1">
        <f t="array" ref="AF766">_xlfn.IFS(ISTEXT(#REF!),#REF!,ISTEXT(#REF!),#REF!, TRUE, AG766)</f>
        <v>Puerto Rico Electric Power Authority, San Juan</v>
      </c>
      <c r="AG766" s="47" t="s">
        <v>4303</v>
      </c>
      <c r="AH766" s="26">
        <v>2</v>
      </c>
      <c r="AI766" s="26" t="s">
        <v>2061</v>
      </c>
      <c r="AJ766" s="26" t="s">
        <v>4304</v>
      </c>
      <c r="AK766" s="47" t="s">
        <v>4305</v>
      </c>
      <c r="AL766" s="26" t="s">
        <v>4304</v>
      </c>
      <c r="AM766" s="26">
        <v>936</v>
      </c>
      <c r="AN766" s="163" t="s">
        <v>4306</v>
      </c>
      <c r="AO766" s="26">
        <v>18.427219999999998</v>
      </c>
    </row>
    <row r="767" spans="1:42" ht="13.35" customHeight="1" x14ac:dyDescent="0.25">
      <c r="A767" s="26">
        <v>439</v>
      </c>
      <c r="B767" s="15">
        <v>766</v>
      </c>
      <c r="C767" s="55" t="s">
        <v>4298</v>
      </c>
      <c r="D767" s="18" t="s">
        <v>4324</v>
      </c>
      <c r="E767" s="187"/>
      <c r="F767" s="189"/>
      <c r="G767" s="34" t="s">
        <v>4324</v>
      </c>
      <c r="H767" s="18" t="s">
        <v>4324</v>
      </c>
      <c r="I767" s="47"/>
      <c r="J767" s="16" t="s">
        <v>53</v>
      </c>
      <c r="K767" s="16" t="s">
        <v>81</v>
      </c>
      <c r="L767" s="26"/>
      <c r="M767" s="26"/>
      <c r="N767" s="26" t="s">
        <v>4310</v>
      </c>
      <c r="O767" s="26" t="s">
        <v>100</v>
      </c>
      <c r="P767" s="26" t="s">
        <v>110</v>
      </c>
      <c r="Q767" s="26" t="s">
        <v>4311</v>
      </c>
      <c r="R767" s="26" t="s">
        <v>4312</v>
      </c>
      <c r="S767" s="26" t="s">
        <v>53</v>
      </c>
      <c r="T767" s="47" t="s">
        <v>726</v>
      </c>
      <c r="U767" s="15" t="s">
        <v>53</v>
      </c>
      <c r="V767" s="18">
        <v>268.89999999999998</v>
      </c>
      <c r="W767" s="18" t="s">
        <v>84</v>
      </c>
      <c r="X767" s="18">
        <v>24.1</v>
      </c>
      <c r="Y767" s="26"/>
      <c r="Z767" s="26"/>
      <c r="AA767" s="26"/>
      <c r="AB767" s="26">
        <v>1</v>
      </c>
      <c r="AC767" s="26"/>
      <c r="AD767" s="172" t="s">
        <v>4315</v>
      </c>
      <c r="AE767" s="47"/>
      <c r="AF767" s="16" t="str" cm="1">
        <f t="array" ref="AF767">_xlfn.IFS(ISTEXT(#REF!),#REF!,ISTEXT(#REF!),#REF!, TRUE, AG767)</f>
        <v>Puerto Rico Electric Power Authority, San Juan</v>
      </c>
      <c r="AG767" s="47" t="s">
        <v>4303</v>
      </c>
      <c r="AH767" s="26">
        <v>2</v>
      </c>
      <c r="AI767" s="26" t="s">
        <v>2061</v>
      </c>
      <c r="AJ767" s="26" t="s">
        <v>4304</v>
      </c>
      <c r="AK767" s="47" t="s">
        <v>4305</v>
      </c>
      <c r="AL767" s="26" t="s">
        <v>4304</v>
      </c>
      <c r="AM767" s="26">
        <v>936</v>
      </c>
      <c r="AN767" s="163" t="s">
        <v>4306</v>
      </c>
      <c r="AO767" s="26">
        <v>18.427219999999998</v>
      </c>
    </row>
    <row r="768" spans="1:42" ht="90" x14ac:dyDescent="0.25">
      <c r="A768" s="26">
        <v>439</v>
      </c>
      <c r="B768" s="15">
        <v>767</v>
      </c>
      <c r="C768" s="55" t="s">
        <v>4298</v>
      </c>
      <c r="D768" s="18" t="s">
        <v>4325</v>
      </c>
      <c r="E768" s="187"/>
      <c r="F768" s="189"/>
      <c r="G768" s="34" t="s">
        <v>4325</v>
      </c>
      <c r="H768" s="18" t="s">
        <v>4325</v>
      </c>
      <c r="I768" s="47"/>
      <c r="J768" s="16" t="s">
        <v>53</v>
      </c>
      <c r="K768" s="16" t="s">
        <v>81</v>
      </c>
      <c r="L768" s="26"/>
      <c r="M768" s="26"/>
      <c r="N768" s="26" t="s">
        <v>4310</v>
      </c>
      <c r="O768" s="26" t="s">
        <v>100</v>
      </c>
      <c r="P768" s="26" t="s">
        <v>110</v>
      </c>
      <c r="Q768" s="26" t="s">
        <v>4311</v>
      </c>
      <c r="R768" s="26" t="s">
        <v>4312</v>
      </c>
      <c r="S768" s="26" t="s">
        <v>53</v>
      </c>
      <c r="T768" s="47" t="s">
        <v>726</v>
      </c>
      <c r="U768" s="15" t="s">
        <v>53</v>
      </c>
      <c r="V768" s="18">
        <v>268.89999999999998</v>
      </c>
      <c r="W768" s="18" t="s">
        <v>84</v>
      </c>
      <c r="X768" s="18">
        <v>24.1</v>
      </c>
      <c r="Y768" s="26"/>
      <c r="Z768" s="26"/>
      <c r="AA768" s="26"/>
      <c r="AB768" s="26">
        <v>1</v>
      </c>
      <c r="AC768" s="26"/>
      <c r="AD768" s="172" t="s">
        <v>4315</v>
      </c>
      <c r="AE768" s="47"/>
      <c r="AF768" s="16" t="str" cm="1">
        <f t="array" ref="AF768">_xlfn.IFS(ISTEXT(#REF!),#REF!,ISTEXT(#REF!),#REF!, TRUE, AG768)</f>
        <v>Puerto Rico Electric Power Authority, San Juan</v>
      </c>
      <c r="AG768" s="47" t="s">
        <v>4303</v>
      </c>
      <c r="AH768" s="26">
        <v>2</v>
      </c>
      <c r="AI768" s="26" t="s">
        <v>2061</v>
      </c>
      <c r="AJ768" s="26" t="s">
        <v>4304</v>
      </c>
      <c r="AK768" s="47" t="s">
        <v>4305</v>
      </c>
      <c r="AL768" s="26" t="s">
        <v>4304</v>
      </c>
      <c r="AM768" s="26">
        <v>936</v>
      </c>
      <c r="AN768" s="163" t="s">
        <v>4306</v>
      </c>
      <c r="AO768" s="26">
        <v>18.427219999999998</v>
      </c>
    </row>
    <row r="769" spans="1:42" ht="90" x14ac:dyDescent="0.25">
      <c r="A769" s="26">
        <v>439</v>
      </c>
      <c r="B769" s="15">
        <v>768</v>
      </c>
      <c r="C769" s="55" t="s">
        <v>4298</v>
      </c>
      <c r="D769" s="18" t="s">
        <v>4326</v>
      </c>
      <c r="E769" s="187"/>
      <c r="F769" s="189"/>
      <c r="G769" s="34" t="s">
        <v>4326</v>
      </c>
      <c r="H769" s="18" t="s">
        <v>4326</v>
      </c>
      <c r="I769" s="47"/>
      <c r="J769" s="16" t="s">
        <v>53</v>
      </c>
      <c r="K769" s="16" t="s">
        <v>81</v>
      </c>
      <c r="L769" s="26"/>
      <c r="M769" s="26"/>
      <c r="N769" s="26" t="s">
        <v>4310</v>
      </c>
      <c r="O769" s="26" t="s">
        <v>100</v>
      </c>
      <c r="P769" s="26" t="s">
        <v>110</v>
      </c>
      <c r="Q769" s="26" t="s">
        <v>4311</v>
      </c>
      <c r="R769" s="26" t="s">
        <v>4312</v>
      </c>
      <c r="S769" s="26" t="s">
        <v>53</v>
      </c>
      <c r="T769" s="47" t="s">
        <v>726</v>
      </c>
      <c r="U769" s="15" t="s">
        <v>53</v>
      </c>
      <c r="V769" s="18">
        <v>268.89999999999998</v>
      </c>
      <c r="W769" s="18" t="s">
        <v>84</v>
      </c>
      <c r="X769" s="18">
        <v>24.1</v>
      </c>
      <c r="Y769" s="26"/>
      <c r="Z769" s="26"/>
      <c r="AA769" s="26"/>
      <c r="AB769" s="26">
        <v>1</v>
      </c>
      <c r="AC769" s="26"/>
      <c r="AD769" s="172" t="s">
        <v>4315</v>
      </c>
      <c r="AE769" s="47"/>
      <c r="AF769" s="16" t="str" cm="1">
        <f t="array" ref="AF769">_xlfn.IFS(ISTEXT(#REF!),#REF!,ISTEXT(#REF!),#REF!, TRUE, AG769)</f>
        <v>Puerto Rico Electric Power Authority, San Juan</v>
      </c>
      <c r="AG769" s="47" t="s">
        <v>4303</v>
      </c>
      <c r="AH769" s="26">
        <v>2</v>
      </c>
      <c r="AI769" s="26" t="s">
        <v>2061</v>
      </c>
      <c r="AJ769" s="26" t="s">
        <v>4304</v>
      </c>
      <c r="AK769" s="47" t="s">
        <v>4305</v>
      </c>
      <c r="AL769" s="26" t="s">
        <v>4304</v>
      </c>
      <c r="AM769" s="26">
        <v>936</v>
      </c>
      <c r="AN769" s="163" t="s">
        <v>4306</v>
      </c>
      <c r="AO769" s="26">
        <v>18.427219999999998</v>
      </c>
    </row>
    <row r="770" spans="1:42" ht="90" x14ac:dyDescent="0.25">
      <c r="A770" s="26">
        <v>439</v>
      </c>
      <c r="B770" s="15">
        <v>769</v>
      </c>
      <c r="C770" s="55" t="s">
        <v>4298</v>
      </c>
      <c r="D770" s="18" t="s">
        <v>4327</v>
      </c>
      <c r="E770" s="187"/>
      <c r="F770" s="189"/>
      <c r="G770" s="34" t="s">
        <v>4327</v>
      </c>
      <c r="H770" s="18" t="s">
        <v>4327</v>
      </c>
      <c r="I770" s="47"/>
      <c r="J770" s="16" t="s">
        <v>53</v>
      </c>
      <c r="K770" s="16" t="s">
        <v>81</v>
      </c>
      <c r="L770" s="26"/>
      <c r="M770" s="26"/>
      <c r="N770" s="26" t="s">
        <v>4310</v>
      </c>
      <c r="O770" s="26" t="s">
        <v>100</v>
      </c>
      <c r="P770" s="26" t="s">
        <v>110</v>
      </c>
      <c r="Q770" s="26" t="s">
        <v>4311</v>
      </c>
      <c r="R770" s="26" t="s">
        <v>4312</v>
      </c>
      <c r="S770" s="26" t="s">
        <v>53</v>
      </c>
      <c r="T770" s="47" t="s">
        <v>726</v>
      </c>
      <c r="U770" s="15" t="s">
        <v>53</v>
      </c>
      <c r="V770" s="18">
        <v>268.89999999999998</v>
      </c>
      <c r="W770" s="18" t="s">
        <v>84</v>
      </c>
      <c r="X770" s="18">
        <v>24.1</v>
      </c>
      <c r="Y770" s="26"/>
      <c r="Z770" s="26"/>
      <c r="AA770" s="26"/>
      <c r="AB770" s="26">
        <v>1</v>
      </c>
      <c r="AC770" s="26"/>
      <c r="AD770" s="172" t="s">
        <v>4315</v>
      </c>
      <c r="AE770" s="47"/>
      <c r="AF770" s="16" t="str" cm="1">
        <f t="array" ref="AF770">_xlfn.IFS(ISTEXT(#REF!),#REF!,ISTEXT(#REF!),#REF!, TRUE, AG770)</f>
        <v>Puerto Rico Electric Power Authority, San Juan</v>
      </c>
      <c r="AG770" s="47" t="s">
        <v>4303</v>
      </c>
      <c r="AH770" s="26">
        <v>2</v>
      </c>
      <c r="AI770" s="26" t="s">
        <v>2061</v>
      </c>
      <c r="AJ770" s="26" t="s">
        <v>4304</v>
      </c>
      <c r="AK770" s="47" t="s">
        <v>4305</v>
      </c>
      <c r="AL770" s="26" t="s">
        <v>4304</v>
      </c>
      <c r="AM770" s="26">
        <v>936</v>
      </c>
      <c r="AN770" s="163" t="s">
        <v>4306</v>
      </c>
      <c r="AO770" s="26">
        <v>18.427219999999998</v>
      </c>
    </row>
    <row r="771" spans="1:42" x14ac:dyDescent="0.25">
      <c r="A771" s="26">
        <v>440</v>
      </c>
      <c r="B771" s="15">
        <v>770</v>
      </c>
      <c r="C771" s="55" t="s">
        <v>4328</v>
      </c>
      <c r="D771" s="26">
        <v>97210513</v>
      </c>
      <c r="E771" s="187"/>
      <c r="F771" s="189"/>
      <c r="G771" s="47" t="s">
        <v>4329</v>
      </c>
      <c r="H771" s="26" t="s">
        <v>4330</v>
      </c>
      <c r="I771" s="47"/>
      <c r="J771" s="16" t="s">
        <v>53</v>
      </c>
      <c r="K771" s="16" t="s">
        <v>81</v>
      </c>
      <c r="L771" s="26"/>
      <c r="M771" s="26"/>
      <c r="N771" s="26" t="s">
        <v>83</v>
      </c>
      <c r="O771" s="26" t="s">
        <v>53</v>
      </c>
      <c r="P771" s="26" t="s">
        <v>59</v>
      </c>
      <c r="Q771" s="26" t="s">
        <v>59</v>
      </c>
      <c r="R771" s="26" t="s">
        <v>4312</v>
      </c>
      <c r="S771" s="26"/>
      <c r="T771" s="47" t="s">
        <v>59</v>
      </c>
      <c r="U771" s="15"/>
      <c r="V771" s="26">
        <v>301</v>
      </c>
      <c r="W771" s="26" t="s">
        <v>131</v>
      </c>
      <c r="X771" s="17">
        <f>V771*Sheet1!$B$4*Sheet1!$B$3</f>
        <v>30.874924499999995</v>
      </c>
      <c r="Y771" s="26"/>
      <c r="Z771" s="26"/>
      <c r="AA771" s="26"/>
      <c r="AB771" s="26">
        <v>1</v>
      </c>
      <c r="AC771" s="26" t="s">
        <v>63</v>
      </c>
      <c r="AD771" s="47"/>
      <c r="AE771" s="47"/>
      <c r="AF771" s="16" t="str" cm="1">
        <f t="array" ref="AF771">_xlfn.IFS(ISTEXT(#REF!),#REF!,ISTEXT(#REF!),#REF!, TRUE, AG771)</f>
        <v>PREPA Aguirre</v>
      </c>
      <c r="AG771" s="47" t="s">
        <v>4331</v>
      </c>
      <c r="AH771" s="26">
        <v>2</v>
      </c>
      <c r="AI771" s="26" t="s">
        <v>2061</v>
      </c>
      <c r="AJ771" s="26" t="s">
        <v>4332</v>
      </c>
      <c r="AK771" s="47" t="s">
        <v>4333</v>
      </c>
      <c r="AL771" s="26" t="s">
        <v>4332</v>
      </c>
      <c r="AM771" s="26">
        <v>936</v>
      </c>
      <c r="AN771" s="163" t="s">
        <v>4334</v>
      </c>
      <c r="AO771" s="26">
        <v>17.949300000000001</v>
      </c>
      <c r="AP771" s="21" t="s">
        <v>92</v>
      </c>
    </row>
    <row r="772" spans="1:42" x14ac:dyDescent="0.25">
      <c r="A772" s="26">
        <v>440</v>
      </c>
      <c r="B772" s="15">
        <v>771</v>
      </c>
      <c r="C772" s="55" t="s">
        <v>4328</v>
      </c>
      <c r="D772" s="26">
        <v>97210513</v>
      </c>
      <c r="E772" s="187"/>
      <c r="F772" s="189"/>
      <c r="G772" s="47" t="s">
        <v>4329</v>
      </c>
      <c r="H772" s="26" t="s">
        <v>4335</v>
      </c>
      <c r="I772" s="47"/>
      <c r="J772" s="16" t="s">
        <v>53</v>
      </c>
      <c r="K772" s="16" t="s">
        <v>81</v>
      </c>
      <c r="L772" s="26"/>
      <c r="M772" s="26"/>
      <c r="N772" s="26" t="s">
        <v>83</v>
      </c>
      <c r="O772" s="26" t="s">
        <v>53</v>
      </c>
      <c r="P772" s="26" t="s">
        <v>59</v>
      </c>
      <c r="Q772" s="26" t="s">
        <v>59</v>
      </c>
      <c r="R772" s="26" t="s">
        <v>4312</v>
      </c>
      <c r="S772" s="26"/>
      <c r="T772" s="47" t="s">
        <v>59</v>
      </c>
      <c r="U772" s="15"/>
      <c r="V772" s="26">
        <v>301</v>
      </c>
      <c r="W772" s="26" t="s">
        <v>131</v>
      </c>
      <c r="X772" s="17">
        <v>30.874924499999995</v>
      </c>
      <c r="Y772" s="26"/>
      <c r="Z772" s="26"/>
      <c r="AA772" s="26"/>
      <c r="AB772" s="26">
        <v>1</v>
      </c>
      <c r="AC772" s="26" t="s">
        <v>63</v>
      </c>
      <c r="AD772" s="47"/>
      <c r="AE772" s="47"/>
      <c r="AF772" s="16" t="s">
        <v>4331</v>
      </c>
      <c r="AG772" s="47" t="s">
        <v>4331</v>
      </c>
      <c r="AH772" s="26">
        <v>2</v>
      </c>
      <c r="AI772" s="26" t="s">
        <v>2061</v>
      </c>
      <c r="AJ772" s="26" t="s">
        <v>4332</v>
      </c>
      <c r="AK772" s="47" t="s">
        <v>4333</v>
      </c>
      <c r="AL772" s="26" t="s">
        <v>4332</v>
      </c>
      <c r="AM772" s="26">
        <v>936</v>
      </c>
      <c r="AN772" s="163" t="s">
        <v>4334</v>
      </c>
      <c r="AO772" s="26">
        <v>17.949300000000001</v>
      </c>
      <c r="AP772" s="21" t="s">
        <v>92</v>
      </c>
    </row>
    <row r="773" spans="1:42" x14ac:dyDescent="0.25">
      <c r="A773" s="26">
        <v>440</v>
      </c>
      <c r="B773" s="15">
        <v>772</v>
      </c>
      <c r="C773" s="55" t="s">
        <v>4328</v>
      </c>
      <c r="D773" s="26">
        <v>97210613</v>
      </c>
      <c r="E773" s="187"/>
      <c r="F773" s="189"/>
      <c r="G773" s="47" t="s">
        <v>4329</v>
      </c>
      <c r="H773" s="26" t="s">
        <v>4336</v>
      </c>
      <c r="I773" s="47"/>
      <c r="J773" s="16" t="s">
        <v>53</v>
      </c>
      <c r="K773" s="16" t="s">
        <v>81</v>
      </c>
      <c r="L773" s="26"/>
      <c r="M773" s="26"/>
      <c r="N773" s="26" t="s">
        <v>83</v>
      </c>
      <c r="O773" s="26" t="s">
        <v>53</v>
      </c>
      <c r="P773" s="26" t="s">
        <v>59</v>
      </c>
      <c r="Q773" s="26" t="s">
        <v>59</v>
      </c>
      <c r="R773" s="26" t="s">
        <v>4302</v>
      </c>
      <c r="S773" s="26"/>
      <c r="T773" s="47" t="s">
        <v>59</v>
      </c>
      <c r="U773" s="15"/>
      <c r="V773" s="26">
        <v>607.5</v>
      </c>
      <c r="W773" s="26" t="s">
        <v>131</v>
      </c>
      <c r="X773" s="17">
        <f>V773*Sheet1!$B$4*Sheet1!$B$3</f>
        <v>62.314008749999992</v>
      </c>
      <c r="Y773" s="26"/>
      <c r="Z773" s="26"/>
      <c r="AA773" s="26"/>
      <c r="AB773" s="26">
        <v>1</v>
      </c>
      <c r="AC773" s="26" t="s">
        <v>63</v>
      </c>
      <c r="AD773" s="47"/>
      <c r="AE773" s="47"/>
      <c r="AF773" s="16" t="str" cm="1">
        <f t="array" ref="AF773">_xlfn.IFS(ISTEXT(#REF!),#REF!,ISTEXT(#REF!),#REF!, TRUE, AG773)</f>
        <v>PREPA Aguirre</v>
      </c>
      <c r="AG773" s="47" t="s">
        <v>4331</v>
      </c>
      <c r="AH773" s="26">
        <v>2</v>
      </c>
      <c r="AI773" s="26" t="s">
        <v>2061</v>
      </c>
      <c r="AJ773" s="26" t="s">
        <v>4332</v>
      </c>
      <c r="AK773" s="47" t="s">
        <v>4333</v>
      </c>
      <c r="AL773" s="26" t="s">
        <v>4332</v>
      </c>
      <c r="AM773" s="26">
        <v>936</v>
      </c>
      <c r="AN773" s="163" t="s">
        <v>4334</v>
      </c>
      <c r="AO773" s="26">
        <v>17.949300000000001</v>
      </c>
      <c r="AP773" s="21" t="s">
        <v>92</v>
      </c>
    </row>
    <row r="774" spans="1:42" x14ac:dyDescent="0.25">
      <c r="A774" s="26">
        <v>440</v>
      </c>
      <c r="B774" s="15">
        <v>773</v>
      </c>
      <c r="C774" s="55" t="s">
        <v>4328</v>
      </c>
      <c r="D774" s="26">
        <v>97210813</v>
      </c>
      <c r="E774" s="187"/>
      <c r="F774" s="189"/>
      <c r="G774" s="47" t="s">
        <v>4329</v>
      </c>
      <c r="H774" s="26" t="s">
        <v>4337</v>
      </c>
      <c r="I774" s="47"/>
      <c r="J774" s="16" t="s">
        <v>53</v>
      </c>
      <c r="K774" s="16" t="s">
        <v>81</v>
      </c>
      <c r="L774" s="26"/>
      <c r="M774" s="26"/>
      <c r="N774" s="26" t="s">
        <v>83</v>
      </c>
      <c r="O774" s="26" t="s">
        <v>53</v>
      </c>
      <c r="P774" s="26" t="s">
        <v>59</v>
      </c>
      <c r="Q774" s="26" t="s">
        <v>59</v>
      </c>
      <c r="R774" s="26" t="s">
        <v>4302</v>
      </c>
      <c r="S774" s="26"/>
      <c r="T774" s="47" t="s">
        <v>59</v>
      </c>
      <c r="U774" s="15"/>
      <c r="V774" s="26">
        <v>607.5</v>
      </c>
      <c r="W774" s="26" t="s">
        <v>131</v>
      </c>
      <c r="X774" s="17">
        <f>V774*Sheet1!$B$4*Sheet1!$B$3</f>
        <v>62.314008749999992</v>
      </c>
      <c r="Y774" s="26"/>
      <c r="Z774" s="26"/>
      <c r="AA774" s="26"/>
      <c r="AB774" s="26">
        <v>1</v>
      </c>
      <c r="AC774" s="26" t="s">
        <v>63</v>
      </c>
      <c r="AD774" s="47"/>
      <c r="AE774" s="47"/>
      <c r="AF774" s="16" t="str" cm="1">
        <f t="array" ref="AF774">_xlfn.IFS(ISTEXT(#REF!),#REF!,ISTEXT(#REF!),#REF!, TRUE, AG774)</f>
        <v>PREPA Aguirre</v>
      </c>
      <c r="AG774" s="47" t="s">
        <v>4331</v>
      </c>
      <c r="AH774" s="26">
        <v>2</v>
      </c>
      <c r="AI774" s="26" t="s">
        <v>2061</v>
      </c>
      <c r="AJ774" s="26" t="s">
        <v>4332</v>
      </c>
      <c r="AK774" s="47" t="s">
        <v>4333</v>
      </c>
      <c r="AL774" s="26" t="s">
        <v>4332</v>
      </c>
      <c r="AM774" s="26">
        <v>936</v>
      </c>
      <c r="AN774" s="163" t="s">
        <v>4334</v>
      </c>
      <c r="AO774" s="26">
        <v>17.949300000000001</v>
      </c>
      <c r="AP774" s="21" t="s">
        <v>92</v>
      </c>
    </row>
    <row r="775" spans="1:42" x14ac:dyDescent="0.25">
      <c r="A775" s="26">
        <v>440</v>
      </c>
      <c r="B775" s="15">
        <v>774</v>
      </c>
      <c r="C775" s="55" t="s">
        <v>4328</v>
      </c>
      <c r="D775" s="26">
        <v>97211013</v>
      </c>
      <c r="E775" s="187"/>
      <c r="F775" s="189"/>
      <c r="G775" s="47" t="s">
        <v>4329</v>
      </c>
      <c r="H775" s="26" t="s">
        <v>4338</v>
      </c>
      <c r="I775" s="47"/>
      <c r="J775" s="16" t="s">
        <v>53</v>
      </c>
      <c r="K775" s="16" t="s">
        <v>81</v>
      </c>
      <c r="L775" s="26"/>
      <c r="M775" s="26"/>
      <c r="N775" s="26" t="s">
        <v>83</v>
      </c>
      <c r="O775" s="26" t="s">
        <v>53</v>
      </c>
      <c r="P775" s="26" t="s">
        <v>59</v>
      </c>
      <c r="Q775" s="26" t="s">
        <v>59</v>
      </c>
      <c r="R775" s="26" t="s">
        <v>4302</v>
      </c>
      <c r="S775" s="26"/>
      <c r="T775" s="47" t="s">
        <v>59</v>
      </c>
      <c r="U775" s="15"/>
      <c r="V775" s="26">
        <v>607.5</v>
      </c>
      <c r="W775" s="26" t="s">
        <v>131</v>
      </c>
      <c r="X775" s="17">
        <f>V775*Sheet1!$B$4*Sheet1!$B$3</f>
        <v>62.314008749999992</v>
      </c>
      <c r="Y775" s="26"/>
      <c r="Z775" s="26"/>
      <c r="AA775" s="26"/>
      <c r="AB775" s="26">
        <v>1</v>
      </c>
      <c r="AC775" s="26" t="s">
        <v>63</v>
      </c>
      <c r="AD775" s="47"/>
      <c r="AE775" s="47"/>
      <c r="AF775" s="16" t="str" cm="1">
        <f t="array" ref="AF775">_xlfn.IFS(ISTEXT(#REF!),#REF!,ISTEXT(#REF!),#REF!, TRUE, AG775)</f>
        <v>PREPA Aguirre</v>
      </c>
      <c r="AG775" s="47" t="s">
        <v>4331</v>
      </c>
      <c r="AH775" s="26">
        <v>2</v>
      </c>
      <c r="AI775" s="26" t="s">
        <v>2061</v>
      </c>
      <c r="AJ775" s="26" t="s">
        <v>4332</v>
      </c>
      <c r="AK775" s="47" t="s">
        <v>4333</v>
      </c>
      <c r="AL775" s="26" t="s">
        <v>4332</v>
      </c>
      <c r="AM775" s="26">
        <v>936</v>
      </c>
      <c r="AN775" s="163" t="s">
        <v>4334</v>
      </c>
      <c r="AO775" s="26">
        <v>17.949300000000001</v>
      </c>
      <c r="AP775" s="21" t="s">
        <v>92</v>
      </c>
    </row>
    <row r="776" spans="1:42" x14ac:dyDescent="0.25">
      <c r="A776" s="26">
        <v>440</v>
      </c>
      <c r="B776" s="15">
        <v>775</v>
      </c>
      <c r="C776" s="55" t="s">
        <v>4328</v>
      </c>
      <c r="D776" s="26">
        <v>97211113</v>
      </c>
      <c r="E776" s="187"/>
      <c r="F776" s="189"/>
      <c r="G776" s="47" t="s">
        <v>4329</v>
      </c>
      <c r="H776" s="26" t="s">
        <v>4339</v>
      </c>
      <c r="I776" s="47"/>
      <c r="J776" s="16" t="s">
        <v>53</v>
      </c>
      <c r="K776" s="16" t="s">
        <v>81</v>
      </c>
      <c r="L776" s="26"/>
      <c r="M776" s="26"/>
      <c r="N776" s="26" t="s">
        <v>83</v>
      </c>
      <c r="O776" s="26" t="s">
        <v>53</v>
      </c>
      <c r="P776" s="26" t="s">
        <v>59</v>
      </c>
      <c r="Q776" s="26" t="s">
        <v>59</v>
      </c>
      <c r="R776" s="26" t="s">
        <v>4302</v>
      </c>
      <c r="S776" s="26"/>
      <c r="T776" s="47" t="s">
        <v>59</v>
      </c>
      <c r="U776" s="15"/>
      <c r="V776" s="26">
        <v>607.5</v>
      </c>
      <c r="W776" s="26" t="s">
        <v>131</v>
      </c>
      <c r="X776" s="17">
        <f>V776*Sheet1!$B$4*Sheet1!$B$3</f>
        <v>62.314008749999992</v>
      </c>
      <c r="Y776" s="26"/>
      <c r="Z776" s="26"/>
      <c r="AA776" s="26"/>
      <c r="AB776" s="26">
        <v>1</v>
      </c>
      <c r="AC776" s="26" t="s">
        <v>63</v>
      </c>
      <c r="AD776" s="47"/>
      <c r="AE776" s="47"/>
      <c r="AF776" s="16" t="str" cm="1">
        <f t="array" ref="AF776">_xlfn.IFS(ISTEXT(#REF!),#REF!,ISTEXT(#REF!),#REF!, TRUE, AG776)</f>
        <v>PREPA Aguirre</v>
      </c>
      <c r="AG776" s="47" t="s">
        <v>4331</v>
      </c>
      <c r="AH776" s="26">
        <v>2</v>
      </c>
      <c r="AI776" s="26" t="s">
        <v>2061</v>
      </c>
      <c r="AJ776" s="26" t="s">
        <v>4332</v>
      </c>
      <c r="AK776" s="47" t="s">
        <v>4333</v>
      </c>
      <c r="AL776" s="26" t="s">
        <v>4332</v>
      </c>
      <c r="AM776" s="26">
        <v>936</v>
      </c>
      <c r="AN776" s="163" t="s">
        <v>4334</v>
      </c>
      <c r="AO776" s="26">
        <v>17.949300000000001</v>
      </c>
      <c r="AP776" s="21" t="s">
        <v>92</v>
      </c>
    </row>
    <row r="777" spans="1:42" x14ac:dyDescent="0.25">
      <c r="A777" s="26">
        <v>440</v>
      </c>
      <c r="B777" s="15">
        <v>776</v>
      </c>
      <c r="C777" s="55" t="s">
        <v>4328</v>
      </c>
      <c r="D777" s="26">
        <v>97211213</v>
      </c>
      <c r="E777" s="187"/>
      <c r="F777" s="189"/>
      <c r="G777" s="47" t="s">
        <v>4329</v>
      </c>
      <c r="H777" s="26" t="s">
        <v>4340</v>
      </c>
      <c r="I777" s="47"/>
      <c r="J777" s="16" t="s">
        <v>53</v>
      </c>
      <c r="K777" s="16" t="s">
        <v>81</v>
      </c>
      <c r="L777" s="26"/>
      <c r="M777" s="26"/>
      <c r="N777" s="26" t="s">
        <v>83</v>
      </c>
      <c r="O777" s="26" t="s">
        <v>53</v>
      </c>
      <c r="P777" s="26" t="s">
        <v>59</v>
      </c>
      <c r="Q777" s="26" t="s">
        <v>59</v>
      </c>
      <c r="R777" s="26" t="s">
        <v>4302</v>
      </c>
      <c r="S777" s="26"/>
      <c r="T777" s="47" t="s">
        <v>59</v>
      </c>
      <c r="U777" s="15"/>
      <c r="V777" s="26">
        <v>607.5</v>
      </c>
      <c r="W777" s="26" t="s">
        <v>131</v>
      </c>
      <c r="X777" s="17">
        <f>V777*Sheet1!$B$4*Sheet1!$B$3</f>
        <v>62.314008749999992</v>
      </c>
      <c r="Y777" s="26"/>
      <c r="Z777" s="26"/>
      <c r="AA777" s="26"/>
      <c r="AB777" s="26">
        <v>1</v>
      </c>
      <c r="AC777" s="26" t="s">
        <v>63</v>
      </c>
      <c r="AD777" s="47"/>
      <c r="AE777" s="47"/>
      <c r="AF777" s="16" t="str" cm="1">
        <f t="array" ref="AF777">_xlfn.IFS(ISTEXT(#REF!),#REF!,ISTEXT(#REF!),#REF!, TRUE, AG777)</f>
        <v>PREPA Aguirre</v>
      </c>
      <c r="AG777" s="47" t="s">
        <v>4331</v>
      </c>
      <c r="AH777" s="26">
        <v>2</v>
      </c>
      <c r="AI777" s="26" t="s">
        <v>2061</v>
      </c>
      <c r="AJ777" s="26" t="s">
        <v>4332</v>
      </c>
      <c r="AK777" s="47" t="s">
        <v>4333</v>
      </c>
      <c r="AL777" s="26" t="s">
        <v>4332</v>
      </c>
      <c r="AM777" s="26">
        <v>936</v>
      </c>
      <c r="AN777" s="163" t="s">
        <v>4334</v>
      </c>
      <c r="AO777" s="26">
        <v>17.949300000000001</v>
      </c>
      <c r="AP777" s="21" t="s">
        <v>92</v>
      </c>
    </row>
    <row r="778" spans="1:42" x14ac:dyDescent="0.25">
      <c r="A778" s="26">
        <v>440</v>
      </c>
      <c r="B778" s="15">
        <v>777</v>
      </c>
      <c r="C778" s="55" t="s">
        <v>4328</v>
      </c>
      <c r="D778" s="26">
        <v>97211313</v>
      </c>
      <c r="E778" s="187"/>
      <c r="F778" s="189"/>
      <c r="G778" s="47" t="s">
        <v>4329</v>
      </c>
      <c r="H778" s="26" t="s">
        <v>4341</v>
      </c>
      <c r="I778" s="47"/>
      <c r="J778" s="16" t="s">
        <v>53</v>
      </c>
      <c r="K778" s="16" t="s">
        <v>81</v>
      </c>
      <c r="L778" s="26"/>
      <c r="M778" s="26"/>
      <c r="N778" s="26" t="s">
        <v>83</v>
      </c>
      <c r="O778" s="26" t="s">
        <v>53</v>
      </c>
      <c r="P778" s="26" t="s">
        <v>59</v>
      </c>
      <c r="Q778" s="26" t="s">
        <v>59</v>
      </c>
      <c r="R778" s="26" t="s">
        <v>4302</v>
      </c>
      <c r="S778" s="26"/>
      <c r="T778" s="47" t="s">
        <v>59</v>
      </c>
      <c r="U778" s="15"/>
      <c r="V778" s="26">
        <v>607.5</v>
      </c>
      <c r="W778" s="26" t="s">
        <v>131</v>
      </c>
      <c r="X778" s="17">
        <f>V778*Sheet1!$B$4*Sheet1!$B$3</f>
        <v>62.314008749999992</v>
      </c>
      <c r="Y778" s="26"/>
      <c r="Z778" s="26"/>
      <c r="AA778" s="26"/>
      <c r="AB778" s="26">
        <v>1</v>
      </c>
      <c r="AC778" s="26" t="s">
        <v>63</v>
      </c>
      <c r="AD778" s="47"/>
      <c r="AE778" s="47"/>
      <c r="AF778" s="16" t="str" cm="1">
        <f t="array" ref="AF778">_xlfn.IFS(ISTEXT(#REF!),#REF!,ISTEXT(#REF!),#REF!, TRUE, AG778)</f>
        <v>PREPA Aguirre</v>
      </c>
      <c r="AG778" s="47" t="s">
        <v>4331</v>
      </c>
      <c r="AH778" s="26">
        <v>2</v>
      </c>
      <c r="AI778" s="26" t="s">
        <v>2061</v>
      </c>
      <c r="AJ778" s="26" t="s">
        <v>4332</v>
      </c>
      <c r="AK778" s="47" t="s">
        <v>4333</v>
      </c>
      <c r="AL778" s="26" t="s">
        <v>4332</v>
      </c>
      <c r="AM778" s="26">
        <v>936</v>
      </c>
      <c r="AN778" s="163" t="s">
        <v>4334</v>
      </c>
      <c r="AO778" s="26">
        <v>17.949300000000001</v>
      </c>
      <c r="AP778" s="21" t="s">
        <v>92</v>
      </c>
    </row>
    <row r="779" spans="1:42" x14ac:dyDescent="0.25">
      <c r="A779" s="26">
        <v>440</v>
      </c>
      <c r="B779" s="15">
        <v>778</v>
      </c>
      <c r="C779" s="55" t="s">
        <v>4328</v>
      </c>
      <c r="D779" s="26">
        <v>97211413</v>
      </c>
      <c r="E779" s="187"/>
      <c r="F779" s="189"/>
      <c r="G779" s="47" t="s">
        <v>4329</v>
      </c>
      <c r="H779" s="26" t="s">
        <v>4342</v>
      </c>
      <c r="I779" s="47"/>
      <c r="J779" s="16" t="s">
        <v>53</v>
      </c>
      <c r="K779" s="182" t="s">
        <v>81</v>
      </c>
      <c r="L779" s="26"/>
      <c r="M779" s="26"/>
      <c r="N779" s="26" t="s">
        <v>83</v>
      </c>
      <c r="O779" s="26" t="s">
        <v>53</v>
      </c>
      <c r="P779" s="26" t="s">
        <v>59</v>
      </c>
      <c r="Q779" s="26" t="s">
        <v>59</v>
      </c>
      <c r="R779" s="26" t="s">
        <v>4302</v>
      </c>
      <c r="S779" s="26"/>
      <c r="T779" s="47" t="s">
        <v>59</v>
      </c>
      <c r="U779" s="15"/>
      <c r="V779" s="26">
        <v>607.5</v>
      </c>
      <c r="W779" s="26" t="s">
        <v>131</v>
      </c>
      <c r="X779" s="17">
        <f>V779*Sheet1!$B$4*Sheet1!$B$3</f>
        <v>62.314008749999992</v>
      </c>
      <c r="Y779" s="26"/>
      <c r="Z779" s="26"/>
      <c r="AA779" s="26"/>
      <c r="AB779" s="26">
        <v>1</v>
      </c>
      <c r="AC779" s="26" t="s">
        <v>63</v>
      </c>
      <c r="AD779" s="47"/>
      <c r="AE779" s="47"/>
      <c r="AF779" s="16" t="str" cm="1">
        <f t="array" ref="AF779">_xlfn.IFS(ISTEXT(#REF!),#REF!,ISTEXT(#REF!),#REF!, TRUE, AG779)</f>
        <v>PREPA Aguirre</v>
      </c>
      <c r="AG779" s="47" t="s">
        <v>4331</v>
      </c>
      <c r="AH779" s="26">
        <v>2</v>
      </c>
      <c r="AI779" s="26" t="s">
        <v>2061</v>
      </c>
      <c r="AJ779" s="26" t="s">
        <v>4332</v>
      </c>
      <c r="AK779" s="47" t="s">
        <v>4333</v>
      </c>
      <c r="AL779" s="26" t="s">
        <v>4332</v>
      </c>
      <c r="AM779" s="26">
        <v>936</v>
      </c>
      <c r="AN779" s="163" t="s">
        <v>4334</v>
      </c>
      <c r="AO779" s="26">
        <v>17.949300000000001</v>
      </c>
      <c r="AP779" s="21" t="s">
        <v>92</v>
      </c>
    </row>
    <row r="780" spans="1:42" x14ac:dyDescent="0.25">
      <c r="A780" s="26">
        <v>440</v>
      </c>
      <c r="B780" s="15">
        <v>779</v>
      </c>
      <c r="C780" s="55" t="s">
        <v>4328</v>
      </c>
      <c r="D780" s="26">
        <v>97211513</v>
      </c>
      <c r="E780" s="187"/>
      <c r="F780" s="189"/>
      <c r="G780" s="47" t="s">
        <v>4329</v>
      </c>
      <c r="H780" s="26" t="s">
        <v>4343</v>
      </c>
      <c r="I780" s="47"/>
      <c r="J780" s="16" t="s">
        <v>53</v>
      </c>
      <c r="K780" s="16" t="s">
        <v>81</v>
      </c>
      <c r="L780" s="26"/>
      <c r="M780" s="26"/>
      <c r="N780" s="26" t="s">
        <v>83</v>
      </c>
      <c r="O780" s="26" t="s">
        <v>53</v>
      </c>
      <c r="P780" s="26" t="s">
        <v>59</v>
      </c>
      <c r="Q780" s="26" t="s">
        <v>59</v>
      </c>
      <c r="R780" s="26" t="s">
        <v>4302</v>
      </c>
      <c r="S780" s="26"/>
      <c r="T780" s="47" t="s">
        <v>59</v>
      </c>
      <c r="U780" s="15"/>
      <c r="V780" s="26">
        <v>607.5</v>
      </c>
      <c r="W780" s="26" t="s">
        <v>131</v>
      </c>
      <c r="X780" s="17">
        <f>V780*Sheet1!$B$4*Sheet1!$B$3</f>
        <v>62.314008749999992</v>
      </c>
      <c r="Y780" s="26"/>
      <c r="Z780" s="26"/>
      <c r="AA780" s="26"/>
      <c r="AB780" s="26">
        <v>1</v>
      </c>
      <c r="AC780" s="26" t="s">
        <v>63</v>
      </c>
      <c r="AD780" s="47"/>
      <c r="AE780" s="47"/>
      <c r="AF780" s="16" t="str" cm="1">
        <f t="array" ref="AF780">_xlfn.IFS(ISTEXT(#REF!),#REF!,ISTEXT(#REF!),#REF!, TRUE, AG780)</f>
        <v>PREPA Aguirre</v>
      </c>
      <c r="AG780" s="47" t="s">
        <v>4331</v>
      </c>
      <c r="AH780" s="26">
        <v>2</v>
      </c>
      <c r="AI780" s="26" t="s">
        <v>2061</v>
      </c>
      <c r="AJ780" s="26" t="s">
        <v>4332</v>
      </c>
      <c r="AK780" s="47" t="s">
        <v>4333</v>
      </c>
      <c r="AL780" s="26" t="s">
        <v>4332</v>
      </c>
      <c r="AM780" s="26">
        <v>936</v>
      </c>
      <c r="AN780" s="163" t="s">
        <v>4334</v>
      </c>
      <c r="AO780" s="26">
        <v>17.949300000000001</v>
      </c>
      <c r="AP780" s="21" t="s">
        <v>92</v>
      </c>
    </row>
    <row r="781" spans="1:42" x14ac:dyDescent="0.25">
      <c r="A781" s="26">
        <v>441</v>
      </c>
      <c r="B781" s="15">
        <v>780</v>
      </c>
      <c r="C781" s="55" t="s">
        <v>4344</v>
      </c>
      <c r="D781" s="26">
        <v>97214013</v>
      </c>
      <c r="E781" s="187"/>
      <c r="F781" s="189"/>
      <c r="G781" s="47" t="s">
        <v>4345</v>
      </c>
      <c r="H781" s="26" t="s">
        <v>4346</v>
      </c>
      <c r="I781" s="47"/>
      <c r="J781" s="16" t="s">
        <v>53</v>
      </c>
      <c r="K781" s="16" t="s">
        <v>81</v>
      </c>
      <c r="L781" s="26"/>
      <c r="M781" s="26"/>
      <c r="N781" s="26" t="s">
        <v>83</v>
      </c>
      <c r="O781" s="26" t="s">
        <v>53</v>
      </c>
      <c r="P781" s="26" t="s">
        <v>59</v>
      </c>
      <c r="Q781" s="26" t="s">
        <v>59</v>
      </c>
      <c r="R781" s="26" t="s">
        <v>4090</v>
      </c>
      <c r="S781" s="26"/>
      <c r="T781" s="47" t="s">
        <v>4091</v>
      </c>
      <c r="U781" s="15" t="s">
        <v>53</v>
      </c>
      <c r="V781" s="26">
        <v>301.5</v>
      </c>
      <c r="W781" s="26" t="s">
        <v>131</v>
      </c>
      <c r="X781" s="17">
        <f>V781*Sheet1!$B$4*Sheet1!$B$3</f>
        <v>30.926211749999997</v>
      </c>
      <c r="Y781" s="26"/>
      <c r="Z781" s="26"/>
      <c r="AA781" s="26"/>
      <c r="AB781" s="26">
        <v>1</v>
      </c>
      <c r="AC781" s="26" t="s">
        <v>63</v>
      </c>
      <c r="AD781" s="47" t="s">
        <v>4347</v>
      </c>
      <c r="AE781" s="47"/>
      <c r="AF781" s="16" t="str" cm="1">
        <f t="array" ref="AF781">_xlfn.IFS(ISTEXT(#REF!),#REF!,ISTEXT(#REF!),#REF!, TRUE, AG781)</f>
        <v>South Coast Steam Power Plant</v>
      </c>
      <c r="AG781" s="47" t="s">
        <v>4348</v>
      </c>
      <c r="AH781" s="26">
        <v>2</v>
      </c>
      <c r="AI781" s="26" t="s">
        <v>2061</v>
      </c>
      <c r="AJ781" s="26" t="s">
        <v>4349</v>
      </c>
      <c r="AK781" s="47" t="s">
        <v>4350</v>
      </c>
      <c r="AL781" s="26" t="s">
        <v>4349</v>
      </c>
      <c r="AM781" s="26">
        <v>656</v>
      </c>
      <c r="AN781" s="163" t="s">
        <v>4351</v>
      </c>
      <c r="AO781" s="26">
        <v>18.0001</v>
      </c>
      <c r="AP781" s="21" t="s">
        <v>92</v>
      </c>
    </row>
    <row r="782" spans="1:42" x14ac:dyDescent="0.25">
      <c r="A782" s="26">
        <v>441</v>
      </c>
      <c r="B782" s="15">
        <v>781</v>
      </c>
      <c r="C782" s="55" t="s">
        <v>4344</v>
      </c>
      <c r="D782" s="26">
        <v>97214113</v>
      </c>
      <c r="E782" s="187"/>
      <c r="F782" s="189"/>
      <c r="G782" s="47" t="s">
        <v>4345</v>
      </c>
      <c r="H782" s="26" t="s">
        <v>4352</v>
      </c>
      <c r="I782" s="47"/>
      <c r="J782" s="16" t="s">
        <v>53</v>
      </c>
      <c r="K782" s="48" t="s">
        <v>81</v>
      </c>
      <c r="L782" s="26"/>
      <c r="M782" s="26"/>
      <c r="N782" s="26" t="s">
        <v>83</v>
      </c>
      <c r="O782" s="26" t="s">
        <v>53</v>
      </c>
      <c r="P782" s="26" t="s">
        <v>59</v>
      </c>
      <c r="Q782" s="26" t="s">
        <v>59</v>
      </c>
      <c r="R782" s="26" t="s">
        <v>4090</v>
      </c>
      <c r="S782" s="26"/>
      <c r="T782" s="47" t="s">
        <v>4091</v>
      </c>
      <c r="U782" s="15" t="s">
        <v>53</v>
      </c>
      <c r="V782" s="26">
        <v>301.5</v>
      </c>
      <c r="W782" s="26" t="s">
        <v>131</v>
      </c>
      <c r="X782" s="17">
        <f>V782*Sheet1!$B$4*Sheet1!$B$3</f>
        <v>30.926211749999997</v>
      </c>
      <c r="Y782" s="26"/>
      <c r="Z782" s="26"/>
      <c r="AA782" s="26"/>
      <c r="AB782" s="26">
        <v>1</v>
      </c>
      <c r="AC782" s="26" t="s">
        <v>63</v>
      </c>
      <c r="AD782" s="47" t="s">
        <v>4347</v>
      </c>
      <c r="AE782" s="47"/>
      <c r="AF782" s="16" t="str" cm="1">
        <f t="array" ref="AF782">_xlfn.IFS(ISTEXT(#REF!),#REF!,ISTEXT(#REF!),#REF!, TRUE, AG782)</f>
        <v>South Coast Steam Power Plant</v>
      </c>
      <c r="AG782" s="47" t="s">
        <v>4348</v>
      </c>
      <c r="AH782" s="26">
        <v>2</v>
      </c>
      <c r="AI782" s="26" t="s">
        <v>2061</v>
      </c>
      <c r="AJ782" s="26" t="s">
        <v>4349</v>
      </c>
      <c r="AK782" s="47" t="s">
        <v>4350</v>
      </c>
      <c r="AL782" s="26" t="s">
        <v>4349</v>
      </c>
      <c r="AM782" s="26">
        <v>656</v>
      </c>
      <c r="AN782" s="163" t="s">
        <v>4351</v>
      </c>
      <c r="AO782" s="26">
        <v>18.0001</v>
      </c>
      <c r="AP782" s="21" t="s">
        <v>92</v>
      </c>
    </row>
    <row r="783" spans="1:42" x14ac:dyDescent="0.25">
      <c r="A783" s="26">
        <v>443</v>
      </c>
      <c r="B783" s="15">
        <v>782</v>
      </c>
      <c r="C783" s="55" t="s">
        <v>4353</v>
      </c>
      <c r="D783" s="26">
        <v>97212513</v>
      </c>
      <c r="E783" s="187"/>
      <c r="F783" s="189"/>
      <c r="G783" s="47" t="s">
        <v>4354</v>
      </c>
      <c r="H783" s="26" t="s">
        <v>4355</v>
      </c>
      <c r="I783" s="47"/>
      <c r="J783" s="16" t="s">
        <v>53</v>
      </c>
      <c r="K783" s="16" t="s">
        <v>81</v>
      </c>
      <c r="L783" s="26"/>
      <c r="M783" s="26"/>
      <c r="N783" s="26" t="s">
        <v>83</v>
      </c>
      <c r="O783" s="26" t="s">
        <v>53</v>
      </c>
      <c r="P783" s="26" t="s">
        <v>110</v>
      </c>
      <c r="Q783" s="26" t="s">
        <v>59</v>
      </c>
      <c r="R783" s="26" t="s">
        <v>4312</v>
      </c>
      <c r="S783" s="26"/>
      <c r="T783" s="47" t="s">
        <v>59</v>
      </c>
      <c r="U783" s="15"/>
      <c r="V783" s="26">
        <v>301.5</v>
      </c>
      <c r="W783" s="26" t="s">
        <v>131</v>
      </c>
      <c r="X783" s="17">
        <f>V783*Sheet1!$B$4*Sheet1!$B$3</f>
        <v>30.926211749999997</v>
      </c>
      <c r="Y783" s="26"/>
      <c r="Z783" s="26"/>
      <c r="AA783" s="26">
        <v>1972</v>
      </c>
      <c r="AB783" s="26">
        <v>1</v>
      </c>
      <c r="AC783" s="26" t="s">
        <v>63</v>
      </c>
      <c r="AD783" s="47"/>
      <c r="AE783" s="47"/>
      <c r="AF783" s="16" t="str" cm="1">
        <f t="array" ref="AF783">_xlfn.IFS(ISTEXT(#REF!),#REF!,ISTEXT(#REF!),#REF!, TRUE, AG783)</f>
        <v>Puerto Rico Electric Power Authority, Palo Seco</v>
      </c>
      <c r="AG783" s="47" t="s">
        <v>4356</v>
      </c>
      <c r="AH783" s="26">
        <v>2</v>
      </c>
      <c r="AI783" s="26" t="s">
        <v>2061</v>
      </c>
      <c r="AJ783" s="26" t="s">
        <v>4357</v>
      </c>
      <c r="AK783" s="47" t="s">
        <v>4358</v>
      </c>
      <c r="AL783" s="26" t="s">
        <v>4357</v>
      </c>
      <c r="AM783" s="26">
        <v>936</v>
      </c>
      <c r="AN783" s="163" t="s">
        <v>4359</v>
      </c>
      <c r="AO783" s="26">
        <v>18.455100000000002</v>
      </c>
      <c r="AP783" s="21" t="s">
        <v>92</v>
      </c>
    </row>
    <row r="784" spans="1:42" x14ac:dyDescent="0.25">
      <c r="A784" s="26">
        <v>443</v>
      </c>
      <c r="B784" s="15">
        <v>783</v>
      </c>
      <c r="C784" s="55" t="s">
        <v>4353</v>
      </c>
      <c r="D784" s="26">
        <v>97212513</v>
      </c>
      <c r="E784" s="187"/>
      <c r="F784" s="189"/>
      <c r="G784" s="47" t="s">
        <v>4354</v>
      </c>
      <c r="H784" s="26" t="s">
        <v>4360</v>
      </c>
      <c r="I784" s="47"/>
      <c r="J784" s="16" t="s">
        <v>53</v>
      </c>
      <c r="K784" s="16" t="s">
        <v>81</v>
      </c>
      <c r="L784" s="26"/>
      <c r="M784" s="26"/>
      <c r="N784" s="26" t="s">
        <v>83</v>
      </c>
      <c r="O784" s="26" t="s">
        <v>53</v>
      </c>
      <c r="P784" s="26" t="s">
        <v>110</v>
      </c>
      <c r="Q784" s="26" t="s">
        <v>59</v>
      </c>
      <c r="R784" s="26" t="s">
        <v>4312</v>
      </c>
      <c r="S784" s="26"/>
      <c r="T784" s="47" t="s">
        <v>59</v>
      </c>
      <c r="U784" s="15"/>
      <c r="V784" s="26">
        <v>301.5</v>
      </c>
      <c r="W784" s="26" t="s">
        <v>131</v>
      </c>
      <c r="X784" s="17">
        <f>V784*Sheet1!$B$4*Sheet1!$B$3</f>
        <v>30.926211749999997</v>
      </c>
      <c r="Y784" s="26"/>
      <c r="Z784" s="26"/>
      <c r="AA784" s="26">
        <v>1972</v>
      </c>
      <c r="AB784" s="26">
        <v>1</v>
      </c>
      <c r="AC784" s="26" t="s">
        <v>63</v>
      </c>
      <c r="AD784" s="47"/>
      <c r="AE784" s="47"/>
      <c r="AF784" s="16" t="str" cm="1">
        <f t="array" ref="AF784">_xlfn.IFS(ISTEXT(#REF!),#REF!,ISTEXT(#REF!),#REF!, TRUE, AG784)</f>
        <v>Puerto Rico Electric Power Authority, Palo Seco</v>
      </c>
      <c r="AG784" s="47" t="s">
        <v>4356</v>
      </c>
      <c r="AH784" s="26">
        <v>2</v>
      </c>
      <c r="AI784" s="26" t="s">
        <v>2061</v>
      </c>
      <c r="AJ784" s="26" t="s">
        <v>4357</v>
      </c>
      <c r="AK784" s="47" t="s">
        <v>4358</v>
      </c>
      <c r="AL784" s="26" t="s">
        <v>4357</v>
      </c>
      <c r="AM784" s="26">
        <v>936</v>
      </c>
      <c r="AN784" s="163" t="s">
        <v>4359</v>
      </c>
      <c r="AO784" s="26">
        <v>18.455100000000002</v>
      </c>
      <c r="AP784" s="21" t="s">
        <v>92</v>
      </c>
    </row>
    <row r="785" spans="1:42" x14ac:dyDescent="0.25">
      <c r="A785" s="26">
        <v>443</v>
      </c>
      <c r="B785" s="15">
        <v>784</v>
      </c>
      <c r="C785" s="55" t="s">
        <v>4353</v>
      </c>
      <c r="D785" s="26">
        <v>97212913</v>
      </c>
      <c r="E785" s="187"/>
      <c r="F785" s="189"/>
      <c r="G785" s="47" t="s">
        <v>4361</v>
      </c>
      <c r="H785" s="26" t="s">
        <v>4362</v>
      </c>
      <c r="I785" s="47"/>
      <c r="J785" s="16" t="s">
        <v>53</v>
      </c>
      <c r="K785" s="16" t="s">
        <v>81</v>
      </c>
      <c r="L785" s="26"/>
      <c r="M785" s="26"/>
      <c r="N785" s="26" t="s">
        <v>83</v>
      </c>
      <c r="O785" s="26" t="s">
        <v>53</v>
      </c>
      <c r="P785" s="26" t="s">
        <v>110</v>
      </c>
      <c r="Q785" s="26" t="s">
        <v>59</v>
      </c>
      <c r="R785" s="26" t="s">
        <v>4312</v>
      </c>
      <c r="S785" s="26"/>
      <c r="T785" s="47" t="s">
        <v>59</v>
      </c>
      <c r="U785" s="15"/>
      <c r="V785" s="26">
        <v>301.5</v>
      </c>
      <c r="W785" s="26" t="s">
        <v>131</v>
      </c>
      <c r="X785" s="17">
        <f>V785*Sheet1!$B$4*Sheet1!$B$3</f>
        <v>30.926211749999997</v>
      </c>
      <c r="Y785" s="26"/>
      <c r="Z785" s="26"/>
      <c r="AA785" s="26">
        <v>1972</v>
      </c>
      <c r="AB785" s="120">
        <v>1</v>
      </c>
      <c r="AC785" s="26" t="s">
        <v>63</v>
      </c>
      <c r="AD785" s="47" t="s">
        <v>4363</v>
      </c>
      <c r="AE785" s="47"/>
      <c r="AF785" s="16" t="str" cm="1">
        <f t="array" ref="AF785">_xlfn.IFS(ISTEXT(#REF!),#REF!,ISTEXT(#REF!),#REF!, TRUE, AG785)</f>
        <v>Puerto Rico Electric Power Authority, Palo Seco</v>
      </c>
      <c r="AG785" s="47" t="s">
        <v>4356</v>
      </c>
      <c r="AH785" s="26">
        <v>2</v>
      </c>
      <c r="AI785" s="26" t="s">
        <v>2061</v>
      </c>
      <c r="AJ785" s="26" t="s">
        <v>4357</v>
      </c>
      <c r="AK785" s="47" t="s">
        <v>4358</v>
      </c>
      <c r="AL785" s="26" t="s">
        <v>4357</v>
      </c>
      <c r="AM785" s="26">
        <v>936</v>
      </c>
      <c r="AN785" s="163" t="s">
        <v>4359</v>
      </c>
      <c r="AO785" s="26">
        <v>18.455100000000002</v>
      </c>
      <c r="AP785" s="21" t="s">
        <v>92</v>
      </c>
    </row>
    <row r="786" spans="1:42" ht="75" x14ac:dyDescent="0.25">
      <c r="A786" s="26">
        <v>443</v>
      </c>
      <c r="B786" s="15">
        <v>785</v>
      </c>
      <c r="C786" s="55" t="s">
        <v>4353</v>
      </c>
      <c r="D786" s="18" t="s">
        <v>4309</v>
      </c>
      <c r="E786" s="187"/>
      <c r="F786" s="189"/>
      <c r="G786" s="34" t="s">
        <v>4364</v>
      </c>
      <c r="H786" s="18" t="s">
        <v>4309</v>
      </c>
      <c r="I786" s="34" t="s">
        <v>4364</v>
      </c>
      <c r="J786" s="16" t="s">
        <v>53</v>
      </c>
      <c r="K786" s="16" t="s">
        <v>81</v>
      </c>
      <c r="L786" s="26"/>
      <c r="M786" s="26"/>
      <c r="N786" s="26" t="s">
        <v>4310</v>
      </c>
      <c r="O786" s="120" t="s">
        <v>100</v>
      </c>
      <c r="P786" s="26" t="s">
        <v>110</v>
      </c>
      <c r="Q786" s="26" t="s">
        <v>4311</v>
      </c>
      <c r="R786" s="26" t="s">
        <v>4312</v>
      </c>
      <c r="S786" s="26" t="s">
        <v>53</v>
      </c>
      <c r="T786" s="47" t="s">
        <v>726</v>
      </c>
      <c r="U786" s="15" t="s">
        <v>53</v>
      </c>
      <c r="V786" s="26">
        <v>269</v>
      </c>
      <c r="W786" s="26" t="s">
        <v>84</v>
      </c>
      <c r="X786" s="17">
        <v>24.1</v>
      </c>
      <c r="Y786" s="26"/>
      <c r="Z786" s="26"/>
      <c r="AA786" s="26">
        <v>2023</v>
      </c>
      <c r="AB786" s="120">
        <v>1</v>
      </c>
      <c r="AC786" s="26" t="s">
        <v>101</v>
      </c>
      <c r="AD786" s="172" t="s">
        <v>4365</v>
      </c>
      <c r="AE786" s="47"/>
      <c r="AF786" s="16" t="s">
        <v>4356</v>
      </c>
      <c r="AG786" s="47" t="s">
        <v>4356</v>
      </c>
      <c r="AH786" s="26">
        <v>2</v>
      </c>
      <c r="AI786" s="26" t="s">
        <v>2061</v>
      </c>
      <c r="AJ786" s="26" t="s">
        <v>4357</v>
      </c>
      <c r="AK786" s="47" t="s">
        <v>4358</v>
      </c>
      <c r="AL786" s="26" t="s">
        <v>4357</v>
      </c>
      <c r="AM786" s="26">
        <v>936</v>
      </c>
      <c r="AN786" s="163" t="s">
        <v>4359</v>
      </c>
      <c r="AO786" s="26">
        <v>18.455100000000002</v>
      </c>
    </row>
    <row r="787" spans="1:42" ht="60" x14ac:dyDescent="0.25">
      <c r="A787" s="26">
        <v>443</v>
      </c>
      <c r="B787" s="15">
        <v>786</v>
      </c>
      <c r="C787" s="55" t="s">
        <v>4353</v>
      </c>
      <c r="D787" s="18" t="s">
        <v>4316</v>
      </c>
      <c r="E787" s="187"/>
      <c r="F787" s="189"/>
      <c r="G787" s="34" t="s">
        <v>4364</v>
      </c>
      <c r="H787" s="18" t="s">
        <v>4316</v>
      </c>
      <c r="I787" s="34" t="s">
        <v>4364</v>
      </c>
      <c r="J787" s="16" t="s">
        <v>53</v>
      </c>
      <c r="K787" s="16" t="s">
        <v>81</v>
      </c>
      <c r="L787" s="26"/>
      <c r="M787" s="26"/>
      <c r="N787" s="26" t="s">
        <v>4310</v>
      </c>
      <c r="O787" s="120" t="s">
        <v>100</v>
      </c>
      <c r="P787" s="26" t="s">
        <v>110</v>
      </c>
      <c r="Q787" s="26" t="s">
        <v>4311</v>
      </c>
      <c r="R787" s="26" t="s">
        <v>4312</v>
      </c>
      <c r="S787" s="26" t="s">
        <v>53</v>
      </c>
      <c r="T787" s="47" t="s">
        <v>726</v>
      </c>
      <c r="U787" s="15" t="s">
        <v>53</v>
      </c>
      <c r="V787" s="26">
        <v>269</v>
      </c>
      <c r="W787" s="26" t="s">
        <v>84</v>
      </c>
      <c r="X787" s="17">
        <v>24.1</v>
      </c>
      <c r="Y787" s="26"/>
      <c r="Z787" s="26"/>
      <c r="AA787" s="26">
        <v>2023</v>
      </c>
      <c r="AB787" s="120">
        <v>1</v>
      </c>
      <c r="AC787" s="26" t="s">
        <v>101</v>
      </c>
      <c r="AD787" s="172" t="s">
        <v>4366</v>
      </c>
      <c r="AE787" s="47"/>
      <c r="AF787" s="16" t="s">
        <v>4356</v>
      </c>
      <c r="AG787" s="47" t="s">
        <v>4356</v>
      </c>
      <c r="AH787" s="26">
        <v>2</v>
      </c>
      <c r="AI787" s="26" t="s">
        <v>2061</v>
      </c>
      <c r="AJ787" s="26" t="s">
        <v>4357</v>
      </c>
      <c r="AK787" s="47" t="s">
        <v>4358</v>
      </c>
      <c r="AL787" s="26" t="s">
        <v>4357</v>
      </c>
      <c r="AM787" s="26">
        <v>936</v>
      </c>
      <c r="AN787" s="163" t="s">
        <v>4359</v>
      </c>
      <c r="AO787" s="26">
        <v>18.455100000000002</v>
      </c>
    </row>
    <row r="788" spans="1:42" ht="60" x14ac:dyDescent="0.25">
      <c r="A788" s="26">
        <v>443</v>
      </c>
      <c r="B788" s="15">
        <v>787</v>
      </c>
      <c r="C788" s="55" t="s">
        <v>4353</v>
      </c>
      <c r="D788" s="18" t="s">
        <v>4318</v>
      </c>
      <c r="E788" s="187"/>
      <c r="F788" s="189"/>
      <c r="G788" s="34" t="s">
        <v>4367</v>
      </c>
      <c r="H788" s="18" t="s">
        <v>4318</v>
      </c>
      <c r="I788" s="34" t="s">
        <v>4367</v>
      </c>
      <c r="J788" s="16" t="s">
        <v>53</v>
      </c>
      <c r="K788" s="16" t="s">
        <v>81</v>
      </c>
      <c r="L788" s="26"/>
      <c r="M788" s="26"/>
      <c r="N788" s="26" t="s">
        <v>4310</v>
      </c>
      <c r="O788" s="120" t="s">
        <v>100</v>
      </c>
      <c r="P788" s="26" t="s">
        <v>110</v>
      </c>
      <c r="Q788" s="26" t="s">
        <v>4311</v>
      </c>
      <c r="R788" s="26" t="s">
        <v>4312</v>
      </c>
      <c r="S788" s="26" t="s">
        <v>53</v>
      </c>
      <c r="T788" s="47" t="s">
        <v>726</v>
      </c>
      <c r="U788" s="15" t="s">
        <v>53</v>
      </c>
      <c r="V788" s="26">
        <v>241</v>
      </c>
      <c r="W788" s="26" t="s">
        <v>84</v>
      </c>
      <c r="X788" s="17">
        <v>20.94</v>
      </c>
      <c r="Y788" s="26"/>
      <c r="Z788" s="26"/>
      <c r="AA788" s="26">
        <v>2023</v>
      </c>
      <c r="AB788" s="120">
        <v>1</v>
      </c>
      <c r="AC788" s="26" t="s">
        <v>101</v>
      </c>
      <c r="AD788" s="172" t="s">
        <v>4366</v>
      </c>
      <c r="AE788" s="47"/>
      <c r="AF788" s="16" t="s">
        <v>4356</v>
      </c>
      <c r="AG788" s="47" t="s">
        <v>4356</v>
      </c>
      <c r="AH788" s="26">
        <v>2</v>
      </c>
      <c r="AI788" s="26" t="s">
        <v>2061</v>
      </c>
      <c r="AJ788" s="26" t="s">
        <v>4357</v>
      </c>
      <c r="AK788" s="47" t="s">
        <v>4358</v>
      </c>
      <c r="AL788" s="26" t="s">
        <v>4357</v>
      </c>
      <c r="AM788" s="26">
        <v>936</v>
      </c>
      <c r="AN788" s="163" t="s">
        <v>4359</v>
      </c>
      <c r="AO788" s="26">
        <v>18.455100000000002</v>
      </c>
    </row>
    <row r="789" spans="1:42" ht="13.35" customHeight="1" x14ac:dyDescent="0.25">
      <c r="A789" s="26">
        <v>443</v>
      </c>
      <c r="B789" s="15">
        <v>788</v>
      </c>
      <c r="C789" s="55" t="s">
        <v>4353</v>
      </c>
      <c r="D789" s="18" t="s">
        <v>4320</v>
      </c>
      <c r="E789" s="187"/>
      <c r="F789" s="189"/>
      <c r="G789" s="34" t="s">
        <v>4367</v>
      </c>
      <c r="H789" s="18" t="s">
        <v>4320</v>
      </c>
      <c r="I789" s="34" t="s">
        <v>4367</v>
      </c>
      <c r="J789" s="16" t="s">
        <v>53</v>
      </c>
      <c r="K789" s="16" t="s">
        <v>81</v>
      </c>
      <c r="L789" s="26"/>
      <c r="M789" s="26"/>
      <c r="N789" s="26" t="s">
        <v>4310</v>
      </c>
      <c r="O789" s="120" t="s">
        <v>100</v>
      </c>
      <c r="P789" s="26" t="s">
        <v>110</v>
      </c>
      <c r="Q789" s="26" t="s">
        <v>4311</v>
      </c>
      <c r="R789" s="26" t="s">
        <v>4312</v>
      </c>
      <c r="S789" s="26" t="s">
        <v>53</v>
      </c>
      <c r="T789" s="47" t="s">
        <v>726</v>
      </c>
      <c r="U789" s="15" t="s">
        <v>53</v>
      </c>
      <c r="V789" s="26">
        <v>241</v>
      </c>
      <c r="W789" s="26" t="s">
        <v>84</v>
      </c>
      <c r="X789" s="17">
        <v>20.94</v>
      </c>
      <c r="Y789" s="26"/>
      <c r="Z789" s="26"/>
      <c r="AA789" s="26">
        <v>2023</v>
      </c>
      <c r="AB789" s="120">
        <v>1</v>
      </c>
      <c r="AC789" s="26" t="s">
        <v>101</v>
      </c>
      <c r="AD789" s="172" t="s">
        <v>4368</v>
      </c>
      <c r="AE789" s="47"/>
      <c r="AF789" s="16" t="s">
        <v>4356</v>
      </c>
      <c r="AG789" s="47" t="s">
        <v>4356</v>
      </c>
      <c r="AH789" s="26">
        <v>2</v>
      </c>
      <c r="AI789" s="26" t="s">
        <v>2061</v>
      </c>
      <c r="AJ789" s="26" t="s">
        <v>4357</v>
      </c>
      <c r="AK789" s="47" t="s">
        <v>4358</v>
      </c>
      <c r="AL789" s="26" t="s">
        <v>4357</v>
      </c>
      <c r="AM789" s="26">
        <v>936</v>
      </c>
      <c r="AN789" s="163" t="s">
        <v>4359</v>
      </c>
      <c r="AO789" s="26">
        <v>18.455100000000002</v>
      </c>
    </row>
    <row r="790" spans="1:42" ht="13.35" customHeight="1" x14ac:dyDescent="0.25">
      <c r="A790" s="26">
        <v>443</v>
      </c>
      <c r="B790" s="15">
        <v>789</v>
      </c>
      <c r="C790" s="55" t="s">
        <v>4353</v>
      </c>
      <c r="D790" s="18" t="s">
        <v>4322</v>
      </c>
      <c r="E790" s="187"/>
      <c r="F790" s="189"/>
      <c r="G790" s="34" t="s">
        <v>4369</v>
      </c>
      <c r="H790" s="18" t="s">
        <v>4322</v>
      </c>
      <c r="I790" s="34" t="s">
        <v>4369</v>
      </c>
      <c r="J790" s="16" t="s">
        <v>53</v>
      </c>
      <c r="K790" s="16" t="s">
        <v>81</v>
      </c>
      <c r="L790" s="26"/>
      <c r="M790" s="26"/>
      <c r="N790" s="26" t="s">
        <v>4310</v>
      </c>
      <c r="O790" s="120" t="s">
        <v>100</v>
      </c>
      <c r="P790" s="26" t="s">
        <v>110</v>
      </c>
      <c r="Q790" s="26" t="s">
        <v>4311</v>
      </c>
      <c r="R790" s="26" t="s">
        <v>4312</v>
      </c>
      <c r="S790" s="26" t="s">
        <v>53</v>
      </c>
      <c r="T790" s="47" t="s">
        <v>726</v>
      </c>
      <c r="U790" s="15" t="s">
        <v>53</v>
      </c>
      <c r="V790" s="26">
        <v>322</v>
      </c>
      <c r="W790" s="26" t="s">
        <v>84</v>
      </c>
      <c r="X790" s="17">
        <v>31.08</v>
      </c>
      <c r="Y790" s="26"/>
      <c r="Z790" s="26"/>
      <c r="AA790" s="26">
        <v>2023</v>
      </c>
      <c r="AB790" s="120">
        <v>1</v>
      </c>
      <c r="AC790" s="26" t="s">
        <v>101</v>
      </c>
      <c r="AD790" s="172" t="s">
        <v>4370</v>
      </c>
      <c r="AE790" s="47"/>
      <c r="AF790" s="16" t="s">
        <v>4356</v>
      </c>
      <c r="AG790" s="47" t="s">
        <v>4356</v>
      </c>
      <c r="AH790" s="26">
        <v>2</v>
      </c>
      <c r="AI790" s="26" t="s">
        <v>2061</v>
      </c>
      <c r="AJ790" s="26" t="s">
        <v>4357</v>
      </c>
      <c r="AK790" s="47" t="s">
        <v>4358</v>
      </c>
      <c r="AL790" s="26" t="s">
        <v>4357</v>
      </c>
      <c r="AM790" s="26">
        <v>936</v>
      </c>
      <c r="AN790" s="163" t="s">
        <v>4359</v>
      </c>
      <c r="AO790" s="26">
        <v>18.455100000000002</v>
      </c>
    </row>
    <row r="791" spans="1:42" ht="13.35" customHeight="1" x14ac:dyDescent="0.25">
      <c r="A791" s="26">
        <v>443</v>
      </c>
      <c r="B791" s="15">
        <v>790</v>
      </c>
      <c r="C791" s="55" t="s">
        <v>4353</v>
      </c>
      <c r="D791" s="18" t="s">
        <v>4324</v>
      </c>
      <c r="E791" s="187"/>
      <c r="F791" s="189"/>
      <c r="G791" s="34" t="s">
        <v>4369</v>
      </c>
      <c r="H791" s="18" t="s">
        <v>4324</v>
      </c>
      <c r="I791" s="34" t="s">
        <v>4369</v>
      </c>
      <c r="J791" s="16" t="s">
        <v>53</v>
      </c>
      <c r="K791" s="16" t="s">
        <v>81</v>
      </c>
      <c r="L791" s="26"/>
      <c r="M791" s="26"/>
      <c r="N791" s="26" t="s">
        <v>4310</v>
      </c>
      <c r="O791" s="120" t="s">
        <v>100</v>
      </c>
      <c r="P791" s="26" t="s">
        <v>110</v>
      </c>
      <c r="Q791" s="26" t="s">
        <v>4311</v>
      </c>
      <c r="R791" s="26" t="s">
        <v>4312</v>
      </c>
      <c r="S791" s="26" t="s">
        <v>53</v>
      </c>
      <c r="T791" s="47" t="s">
        <v>726</v>
      </c>
      <c r="U791" s="15" t="s">
        <v>53</v>
      </c>
      <c r="V791" s="26">
        <v>321.7</v>
      </c>
      <c r="W791" s="26" t="s">
        <v>84</v>
      </c>
      <c r="X791" s="17">
        <v>31.08</v>
      </c>
      <c r="Y791" s="26"/>
      <c r="Z791" s="26"/>
      <c r="AA791" s="26">
        <v>2023</v>
      </c>
      <c r="AB791" s="120">
        <v>1</v>
      </c>
      <c r="AC791" s="26" t="s">
        <v>101</v>
      </c>
      <c r="AD791" s="172" t="s">
        <v>4366</v>
      </c>
      <c r="AE791" s="47"/>
      <c r="AF791" s="16" t="s">
        <v>4356</v>
      </c>
      <c r="AG791" s="47" t="s">
        <v>4356</v>
      </c>
      <c r="AH791" s="26">
        <v>2</v>
      </c>
      <c r="AI791" s="26" t="s">
        <v>2061</v>
      </c>
      <c r="AJ791" s="26" t="s">
        <v>4357</v>
      </c>
      <c r="AK791" s="47" t="s">
        <v>4358</v>
      </c>
      <c r="AL791" s="26" t="s">
        <v>4357</v>
      </c>
      <c r="AM791" s="26">
        <v>936</v>
      </c>
      <c r="AN791" s="163" t="s">
        <v>4359</v>
      </c>
      <c r="AO791" s="26">
        <v>18.455100000000002</v>
      </c>
    </row>
    <row r="792" spans="1:42" ht="13.35" customHeight="1" x14ac:dyDescent="0.25">
      <c r="A792" s="26">
        <v>443</v>
      </c>
      <c r="B792" s="15">
        <v>791</v>
      </c>
      <c r="C792" s="55" t="s">
        <v>4353</v>
      </c>
      <c r="D792" s="18" t="s">
        <v>4325</v>
      </c>
      <c r="E792" s="187"/>
      <c r="F792" s="189"/>
      <c r="G792" s="34" t="s">
        <v>4369</v>
      </c>
      <c r="H792" s="18" t="s">
        <v>4325</v>
      </c>
      <c r="I792" s="34" t="s">
        <v>4369</v>
      </c>
      <c r="J792" s="16" t="s">
        <v>53</v>
      </c>
      <c r="K792" s="16" t="s">
        <v>81</v>
      </c>
      <c r="L792" s="26"/>
      <c r="M792" s="26"/>
      <c r="N792" s="26" t="s">
        <v>4310</v>
      </c>
      <c r="O792" s="120" t="s">
        <v>100</v>
      </c>
      <c r="P792" s="26" t="s">
        <v>110</v>
      </c>
      <c r="Q792" s="26" t="s">
        <v>4311</v>
      </c>
      <c r="R792" s="26" t="s">
        <v>4312</v>
      </c>
      <c r="S792" s="26" t="s">
        <v>53</v>
      </c>
      <c r="T792" s="47" t="s">
        <v>726</v>
      </c>
      <c r="U792" s="15" t="s">
        <v>53</v>
      </c>
      <c r="V792" s="26">
        <v>321.7</v>
      </c>
      <c r="W792" s="26" t="s">
        <v>84</v>
      </c>
      <c r="X792" s="17">
        <v>31.08</v>
      </c>
      <c r="Y792" s="26"/>
      <c r="Z792" s="26"/>
      <c r="AA792" s="26">
        <v>2023</v>
      </c>
      <c r="AB792" s="120">
        <v>1</v>
      </c>
      <c r="AC792" s="26" t="s">
        <v>101</v>
      </c>
      <c r="AD792" s="183" t="s">
        <v>4371</v>
      </c>
      <c r="AE792" s="47"/>
      <c r="AF792" s="16" t="s">
        <v>4356</v>
      </c>
      <c r="AG792" s="47" t="s">
        <v>4356</v>
      </c>
      <c r="AH792" s="26">
        <v>2</v>
      </c>
      <c r="AI792" s="26" t="s">
        <v>2061</v>
      </c>
      <c r="AJ792" s="26" t="s">
        <v>4357</v>
      </c>
      <c r="AK792" s="47" t="s">
        <v>4358</v>
      </c>
      <c r="AL792" s="26" t="s">
        <v>4357</v>
      </c>
      <c r="AM792" s="26">
        <v>936</v>
      </c>
      <c r="AN792" s="163" t="s">
        <v>4359</v>
      </c>
      <c r="AO792" s="26">
        <v>18.455100000000002</v>
      </c>
    </row>
    <row r="793" spans="1:42" ht="13.35" customHeight="1" x14ac:dyDescent="0.25">
      <c r="A793" s="26">
        <v>443</v>
      </c>
      <c r="B793" s="15">
        <v>792</v>
      </c>
      <c r="C793" s="55" t="s">
        <v>4353</v>
      </c>
      <c r="D793" s="26" t="s">
        <v>120</v>
      </c>
      <c r="E793" s="187"/>
      <c r="F793" s="189"/>
      <c r="G793" s="47" t="s">
        <v>4372</v>
      </c>
      <c r="H793" s="26" t="s">
        <v>120</v>
      </c>
      <c r="I793" s="47" t="s">
        <v>4373</v>
      </c>
      <c r="J793" s="16" t="s">
        <v>53</v>
      </c>
      <c r="K793" s="16" t="s">
        <v>81</v>
      </c>
      <c r="L793" s="26"/>
      <c r="M793" s="26"/>
      <c r="N793" s="26" t="s">
        <v>83</v>
      </c>
      <c r="O793" s="120" t="s">
        <v>100</v>
      </c>
      <c r="P793" s="26"/>
      <c r="Q793" s="26"/>
      <c r="R793" s="26"/>
      <c r="S793" s="26" t="s">
        <v>53</v>
      </c>
      <c r="T793" s="47" t="s">
        <v>726</v>
      </c>
      <c r="U793" s="15" t="s">
        <v>53</v>
      </c>
      <c r="V793" s="26" t="s">
        <v>4374</v>
      </c>
      <c r="W793" s="26" t="s">
        <v>185</v>
      </c>
      <c r="X793" s="17">
        <v>23</v>
      </c>
      <c r="Y793" s="26"/>
      <c r="Z793" s="26"/>
      <c r="AA793" s="26">
        <v>2019</v>
      </c>
      <c r="AB793" s="120">
        <v>1</v>
      </c>
      <c r="AC793" s="26" t="s">
        <v>101</v>
      </c>
      <c r="AD793" s="47" t="s">
        <v>4375</v>
      </c>
      <c r="AE793" s="47"/>
      <c r="AF793" s="16" t="str" cm="1">
        <f t="array" ref="AF793">_xlfn.IFS(ISTEXT(#REF!),#REF!,ISTEXT(#REF!),#REF!, TRUE, AG793)</f>
        <v>Puerto Rico Electric Power Authority, Palo Seco</v>
      </c>
      <c r="AG793" s="47" t="s">
        <v>4356</v>
      </c>
      <c r="AH793" s="26">
        <v>2</v>
      </c>
      <c r="AI793" s="26" t="s">
        <v>2061</v>
      </c>
      <c r="AJ793" s="26" t="s">
        <v>4357</v>
      </c>
      <c r="AK793" s="47" t="s">
        <v>4358</v>
      </c>
      <c r="AL793" s="26" t="s">
        <v>4357</v>
      </c>
      <c r="AM793" s="26">
        <v>936</v>
      </c>
      <c r="AN793" s="163" t="s">
        <v>4359</v>
      </c>
      <c r="AO793" s="26">
        <v>18.455100000000002</v>
      </c>
      <c r="AP793" s="21" t="s">
        <v>92</v>
      </c>
    </row>
    <row r="794" spans="1:42" ht="13.35" customHeight="1" x14ac:dyDescent="0.25">
      <c r="A794" s="26">
        <v>443</v>
      </c>
      <c r="B794" s="15">
        <v>793</v>
      </c>
      <c r="C794" s="55" t="s">
        <v>4353</v>
      </c>
      <c r="D794" s="26" t="s">
        <v>529</v>
      </c>
      <c r="E794" s="187"/>
      <c r="F794" s="189"/>
      <c r="G794" s="47" t="s">
        <v>4376</v>
      </c>
      <c r="H794" s="26" t="s">
        <v>529</v>
      </c>
      <c r="I794" s="47" t="s">
        <v>4373</v>
      </c>
      <c r="J794" s="16" t="s">
        <v>53</v>
      </c>
      <c r="K794" s="16" t="s">
        <v>81</v>
      </c>
      <c r="L794" s="26"/>
      <c r="M794" s="26"/>
      <c r="N794" s="26" t="s">
        <v>83</v>
      </c>
      <c r="O794" s="120" t="s">
        <v>100</v>
      </c>
      <c r="P794" s="26"/>
      <c r="Q794" s="26"/>
      <c r="R794" s="26"/>
      <c r="S794" s="26" t="s">
        <v>53</v>
      </c>
      <c r="T794" s="47" t="s">
        <v>726</v>
      </c>
      <c r="U794" s="15" t="s">
        <v>53</v>
      </c>
      <c r="V794" s="26" t="s">
        <v>4374</v>
      </c>
      <c r="W794" s="26" t="s">
        <v>185</v>
      </c>
      <c r="X794" s="17">
        <v>23</v>
      </c>
      <c r="Y794" s="26"/>
      <c r="Z794" s="26"/>
      <c r="AA794" s="26">
        <v>2019</v>
      </c>
      <c r="AB794" s="120">
        <v>1</v>
      </c>
      <c r="AC794" s="26" t="s">
        <v>101</v>
      </c>
      <c r="AD794" s="47" t="s">
        <v>4375</v>
      </c>
      <c r="AE794" s="47"/>
      <c r="AF794" s="16" t="str" cm="1">
        <f t="array" ref="AF794">_xlfn.IFS(ISTEXT(#REF!),#REF!,ISTEXT(#REF!),#REF!, TRUE, AG794)</f>
        <v>Puerto Rico Electric Power Authority, Palo Seco</v>
      </c>
      <c r="AG794" s="47" t="s">
        <v>4356</v>
      </c>
      <c r="AH794" s="26">
        <v>2</v>
      </c>
      <c r="AI794" s="26" t="s">
        <v>2061</v>
      </c>
      <c r="AJ794" s="26" t="s">
        <v>4357</v>
      </c>
      <c r="AK794" s="47" t="s">
        <v>4358</v>
      </c>
      <c r="AL794" s="26" t="s">
        <v>4357</v>
      </c>
      <c r="AM794" s="26">
        <v>936</v>
      </c>
      <c r="AN794" s="163" t="s">
        <v>4359</v>
      </c>
      <c r="AO794" s="26">
        <v>18.455100000000002</v>
      </c>
      <c r="AP794" s="21" t="s">
        <v>92</v>
      </c>
    </row>
    <row r="795" spans="1:42" ht="13.35" customHeight="1" x14ac:dyDescent="0.25">
      <c r="A795" s="26">
        <v>443</v>
      </c>
      <c r="B795" s="15">
        <v>794</v>
      </c>
      <c r="C795" s="55" t="s">
        <v>4353</v>
      </c>
      <c r="D795" s="26" t="s">
        <v>3329</v>
      </c>
      <c r="E795" s="187"/>
      <c r="F795" s="189"/>
      <c r="G795" s="47" t="s">
        <v>4377</v>
      </c>
      <c r="H795" s="26" t="s">
        <v>3329</v>
      </c>
      <c r="I795" s="47" t="s">
        <v>4373</v>
      </c>
      <c r="J795" s="16" t="s">
        <v>53</v>
      </c>
      <c r="K795" s="16" t="s">
        <v>81</v>
      </c>
      <c r="L795" s="26"/>
      <c r="M795" s="26"/>
      <c r="N795" s="26" t="s">
        <v>83</v>
      </c>
      <c r="O795" s="120" t="s">
        <v>100</v>
      </c>
      <c r="P795" s="26" t="s">
        <v>59</v>
      </c>
      <c r="Q795" s="26" t="s">
        <v>59</v>
      </c>
      <c r="R795" s="26"/>
      <c r="S795" s="26" t="s">
        <v>53</v>
      </c>
      <c r="T795" s="47" t="s">
        <v>726</v>
      </c>
      <c r="U795" s="15" t="s">
        <v>53</v>
      </c>
      <c r="V795" s="26" t="s">
        <v>4374</v>
      </c>
      <c r="W795" s="26" t="s">
        <v>185</v>
      </c>
      <c r="X795" s="17">
        <v>23</v>
      </c>
      <c r="Y795" s="26"/>
      <c r="Z795" s="26"/>
      <c r="AA795" s="26">
        <v>2019</v>
      </c>
      <c r="AB795" s="120">
        <v>1</v>
      </c>
      <c r="AC795" s="26" t="s">
        <v>101</v>
      </c>
      <c r="AD795" s="47" t="s">
        <v>4375</v>
      </c>
      <c r="AE795" s="47"/>
      <c r="AF795" s="16" t="str" cm="1">
        <f t="array" ref="AF795">_xlfn.IFS(ISTEXT(#REF!),#REF!,ISTEXT(#REF!),#REF!, TRUE, AG795)</f>
        <v>Puerto Rico Electric Power Authority, Palo Seco</v>
      </c>
      <c r="AG795" s="47" t="s">
        <v>4356</v>
      </c>
      <c r="AH795" s="26">
        <v>2</v>
      </c>
      <c r="AI795" s="26" t="s">
        <v>2061</v>
      </c>
      <c r="AJ795" s="26" t="s">
        <v>4357</v>
      </c>
      <c r="AK795" s="47" t="s">
        <v>4358</v>
      </c>
      <c r="AL795" s="26" t="s">
        <v>4357</v>
      </c>
      <c r="AM795" s="26">
        <v>936</v>
      </c>
      <c r="AN795" s="163" t="s">
        <v>4359</v>
      </c>
      <c r="AO795" s="26">
        <v>18.455100000000002</v>
      </c>
      <c r="AP795" s="21" t="s">
        <v>92</v>
      </c>
    </row>
    <row r="796" spans="1:42" ht="13.35" customHeight="1" x14ac:dyDescent="0.25">
      <c r="A796" s="26">
        <v>444</v>
      </c>
      <c r="B796" s="15">
        <v>795</v>
      </c>
      <c r="C796" s="55" t="s">
        <v>4378</v>
      </c>
      <c r="D796" s="26">
        <v>46294613</v>
      </c>
      <c r="E796" s="187"/>
      <c r="F796" s="189"/>
      <c r="G796" s="47" t="s">
        <v>4379</v>
      </c>
      <c r="H796" s="26" t="s">
        <v>459</v>
      </c>
      <c r="I796" s="47"/>
      <c r="J796" s="16" t="s">
        <v>53</v>
      </c>
      <c r="K796" s="16" t="s">
        <v>107</v>
      </c>
      <c r="L796" s="26"/>
      <c r="M796" s="26"/>
      <c r="N796" s="26" t="s">
        <v>109</v>
      </c>
      <c r="O796" s="26" t="s">
        <v>53</v>
      </c>
      <c r="P796" s="26" t="s">
        <v>4380</v>
      </c>
      <c r="Q796" s="26" t="s">
        <v>4381</v>
      </c>
      <c r="R796" s="26" t="s">
        <v>4090</v>
      </c>
      <c r="S796" s="26" t="s">
        <v>100</v>
      </c>
      <c r="T796" s="47" t="s">
        <v>4259</v>
      </c>
      <c r="U796" s="15" t="s">
        <v>53</v>
      </c>
      <c r="V796" s="26">
        <v>7200</v>
      </c>
      <c r="W796" s="26" t="s">
        <v>62</v>
      </c>
      <c r="X796" s="17">
        <f>V796*0.0007457</f>
        <v>5.36904</v>
      </c>
      <c r="Y796" s="26"/>
      <c r="Z796" s="26"/>
      <c r="AA796" s="26">
        <v>2002</v>
      </c>
      <c r="AB796" s="26">
        <v>1</v>
      </c>
      <c r="AC796" s="26" t="s">
        <v>63</v>
      </c>
      <c r="AD796" s="47"/>
      <c r="AE796" s="47"/>
      <c r="AF796" s="16" t="str" cm="1">
        <f t="array" ref="AF796">_xlfn.IFS(ISTEXT(#REF!),#REF!,ISTEXT(#REF!),#REF!, TRUE, AG796)</f>
        <v>FLORIDA GAS TRANSMISSION COMPANY</v>
      </c>
      <c r="AG796" s="47" t="s">
        <v>890</v>
      </c>
      <c r="AH796" s="26">
        <v>4</v>
      </c>
      <c r="AI796" s="26" t="s">
        <v>188</v>
      </c>
      <c r="AJ796" s="26" t="s">
        <v>4382</v>
      </c>
      <c r="AK796" s="47" t="s">
        <v>4383</v>
      </c>
      <c r="AL796" s="26" t="s">
        <v>4384</v>
      </c>
      <c r="AM796" s="26">
        <v>32347</v>
      </c>
      <c r="AN796" s="163" t="s">
        <v>4385</v>
      </c>
      <c r="AO796" s="26">
        <v>30.163208000000001</v>
      </c>
      <c r="AP796" s="21" t="s">
        <v>139</v>
      </c>
    </row>
    <row r="797" spans="1:42" x14ac:dyDescent="0.25">
      <c r="A797" s="26">
        <v>444</v>
      </c>
      <c r="B797" s="15">
        <v>796</v>
      </c>
      <c r="C797" s="55" t="s">
        <v>4378</v>
      </c>
      <c r="D797" s="26">
        <v>46294713</v>
      </c>
      <c r="E797" s="187"/>
      <c r="F797" s="189"/>
      <c r="G797" s="47" t="s">
        <v>4386</v>
      </c>
      <c r="H797" s="26" t="s">
        <v>523</v>
      </c>
      <c r="I797" s="47"/>
      <c r="J797" s="16" t="s">
        <v>53</v>
      </c>
      <c r="K797" s="16" t="s">
        <v>107</v>
      </c>
      <c r="L797" s="26"/>
      <c r="M797" s="26"/>
      <c r="N797" s="26" t="s">
        <v>109</v>
      </c>
      <c r="O797" s="26" t="s">
        <v>53</v>
      </c>
      <c r="P797" s="26" t="s">
        <v>57</v>
      </c>
      <c r="Q797" s="26" t="s">
        <v>4387</v>
      </c>
      <c r="R797" s="26" t="s">
        <v>4090</v>
      </c>
      <c r="S797" s="26" t="s">
        <v>100</v>
      </c>
      <c r="T797" s="47" t="s">
        <v>4388</v>
      </c>
      <c r="U797" s="15" t="s">
        <v>53</v>
      </c>
      <c r="V797" s="26">
        <v>15000</v>
      </c>
      <c r="W797" s="26" t="s">
        <v>62</v>
      </c>
      <c r="X797" s="17">
        <f>V797*0.0007457</f>
        <v>11.185499999999999</v>
      </c>
      <c r="Y797" s="26"/>
      <c r="Z797" s="26"/>
      <c r="AA797" s="26">
        <v>2003</v>
      </c>
      <c r="AB797" s="26">
        <v>1</v>
      </c>
      <c r="AC797" s="26" t="s">
        <v>101</v>
      </c>
      <c r="AD797" s="47"/>
      <c r="AE797" s="47"/>
      <c r="AF797" s="16" t="str" cm="1">
        <f t="array" ref="AF797">_xlfn.IFS(ISTEXT(#REF!),#REF!,ISTEXT(#REF!),#REF!, TRUE, AG797)</f>
        <v>FLORIDA GAS TRANSMISSION COMPANY</v>
      </c>
      <c r="AG797" s="47" t="s">
        <v>890</v>
      </c>
      <c r="AH797" s="26">
        <v>4</v>
      </c>
      <c r="AI797" s="26" t="s">
        <v>188</v>
      </c>
      <c r="AJ797" s="26" t="s">
        <v>4382</v>
      </c>
      <c r="AK797" s="47" t="s">
        <v>4383</v>
      </c>
      <c r="AL797" s="26" t="s">
        <v>4384</v>
      </c>
      <c r="AM797" s="26">
        <v>32347</v>
      </c>
      <c r="AN797" s="163" t="s">
        <v>4389</v>
      </c>
      <c r="AO797" s="26">
        <v>30.163295999999999</v>
      </c>
      <c r="AP797" s="21" t="s">
        <v>139</v>
      </c>
    </row>
    <row r="798" spans="1:42" x14ac:dyDescent="0.25">
      <c r="A798" s="26">
        <v>445</v>
      </c>
      <c r="B798" s="15">
        <v>797</v>
      </c>
      <c r="C798" s="55" t="s">
        <v>4390</v>
      </c>
      <c r="D798" s="26">
        <v>46285813</v>
      </c>
      <c r="E798" s="187">
        <v>568</v>
      </c>
      <c r="F798" s="190" t="s">
        <v>4391</v>
      </c>
      <c r="G798" s="47" t="s">
        <v>4392</v>
      </c>
      <c r="H798" s="26" t="s">
        <v>4393</v>
      </c>
      <c r="I798" s="47"/>
      <c r="J798" s="16" t="s">
        <v>53</v>
      </c>
      <c r="K798" s="16" t="s">
        <v>81</v>
      </c>
      <c r="L798" s="26"/>
      <c r="M798" s="26"/>
      <c r="N798" s="26" t="s">
        <v>4394</v>
      </c>
      <c r="O798" s="26" t="s">
        <v>53</v>
      </c>
      <c r="P798" s="26" t="s">
        <v>4395</v>
      </c>
      <c r="Q798" s="26" t="s">
        <v>4396</v>
      </c>
      <c r="R798" s="26" t="s">
        <v>4090</v>
      </c>
      <c r="S798" s="26"/>
      <c r="T798" s="47" t="s">
        <v>4091</v>
      </c>
      <c r="U798" s="15" t="s">
        <v>53</v>
      </c>
      <c r="V798" s="26">
        <v>22</v>
      </c>
      <c r="W798" s="26" t="s">
        <v>185</v>
      </c>
      <c r="X798" s="17">
        <f>V798</f>
        <v>22</v>
      </c>
      <c r="Y798" s="26"/>
      <c r="Z798" s="26"/>
      <c r="AA798" s="26">
        <v>1967</v>
      </c>
      <c r="AB798" s="26">
        <v>1</v>
      </c>
      <c r="AC798" s="26" t="s">
        <v>63</v>
      </c>
      <c r="AD798" s="47"/>
      <c r="AE798" s="47"/>
      <c r="AF798" s="16" t="str" cm="1">
        <f t="array" ref="AF798">_xlfn.IFS(ISTEXT(#REF!),#REF!,ISTEXT(#REF!),#REF!, TRUE, AG798)</f>
        <v>PSEG PWR CT LLC/BPT HARBOR STA</v>
      </c>
      <c r="AG798" s="47" t="s">
        <v>4397</v>
      </c>
      <c r="AH798" s="26">
        <v>1</v>
      </c>
      <c r="AI798" s="26" t="s">
        <v>1663</v>
      </c>
      <c r="AJ798" s="26" t="s">
        <v>4398</v>
      </c>
      <c r="AK798" s="47" t="s">
        <v>4399</v>
      </c>
      <c r="AL798" s="26" t="s">
        <v>4400</v>
      </c>
      <c r="AM798" s="26" t="s">
        <v>4401</v>
      </c>
      <c r="AN798" s="163" t="s">
        <v>4402</v>
      </c>
      <c r="AO798" s="26">
        <v>41.172319999999999</v>
      </c>
      <c r="AP798" s="21" t="s">
        <v>818</v>
      </c>
    </row>
    <row r="799" spans="1:42" x14ac:dyDescent="0.25">
      <c r="A799" s="26">
        <v>445</v>
      </c>
      <c r="B799" s="15">
        <v>798</v>
      </c>
      <c r="C799" s="55" t="s">
        <v>4390</v>
      </c>
      <c r="D799" s="26">
        <v>134854713</v>
      </c>
      <c r="E799" s="187">
        <v>568</v>
      </c>
      <c r="F799" s="190" t="s">
        <v>4403</v>
      </c>
      <c r="G799" s="47" t="s">
        <v>4404</v>
      </c>
      <c r="H799" s="26" t="s">
        <v>4405</v>
      </c>
      <c r="I799" s="47"/>
      <c r="J799" s="16" t="s">
        <v>53</v>
      </c>
      <c r="K799" s="16" t="s">
        <v>81</v>
      </c>
      <c r="L799" s="26"/>
      <c r="M799" s="26"/>
      <c r="N799" s="26" t="s">
        <v>182</v>
      </c>
      <c r="O799" s="26" t="s">
        <v>100</v>
      </c>
      <c r="P799" s="26" t="s">
        <v>110</v>
      </c>
      <c r="Q799" s="26" t="s">
        <v>2385</v>
      </c>
      <c r="R799" s="26" t="s">
        <v>4111</v>
      </c>
      <c r="S799" s="26" t="s">
        <v>100</v>
      </c>
      <c r="T799" s="47" t="s">
        <v>4406</v>
      </c>
      <c r="U799" s="26" t="s">
        <v>100</v>
      </c>
      <c r="V799" s="26">
        <v>3292</v>
      </c>
      <c r="W799" s="26" t="s">
        <v>4273</v>
      </c>
      <c r="X799" s="17">
        <f>V799*Sheet1!$B$4*Sheet1!$B$3</f>
        <v>337.675254</v>
      </c>
      <c r="Y799" s="26"/>
      <c r="Z799" s="26"/>
      <c r="AA799" s="26">
        <v>2019</v>
      </c>
      <c r="AB799" s="26">
        <v>1</v>
      </c>
      <c r="AC799" s="26" t="s">
        <v>101</v>
      </c>
      <c r="AD799" s="47"/>
      <c r="AE799" s="47"/>
      <c r="AF799" s="16" t="str" cm="1">
        <f t="array" ref="AF799">_xlfn.IFS(ISTEXT(#REF!),#REF!,ISTEXT(#REF!),#REF!, TRUE, AG799)</f>
        <v>PSEG PWR CT LLC/BPT HARBOR STA</v>
      </c>
      <c r="AG799" s="47" t="s">
        <v>4397</v>
      </c>
      <c r="AH799" s="26">
        <v>1</v>
      </c>
      <c r="AI799" s="26" t="s">
        <v>1663</v>
      </c>
      <c r="AJ799" s="26" t="s">
        <v>4398</v>
      </c>
      <c r="AK799" s="47" t="s">
        <v>4399</v>
      </c>
      <c r="AL799" s="26" t="s">
        <v>4400</v>
      </c>
      <c r="AM799" s="26" t="s">
        <v>4401</v>
      </c>
      <c r="AN799" s="163" t="s">
        <v>4402</v>
      </c>
      <c r="AO799" s="26">
        <v>41.172319999999999</v>
      </c>
      <c r="AP799" s="21" t="s">
        <v>321</v>
      </c>
    </row>
    <row r="800" spans="1:42" x14ac:dyDescent="0.25">
      <c r="A800" s="26">
        <v>446</v>
      </c>
      <c r="B800" s="15">
        <v>799</v>
      </c>
      <c r="C800" s="55">
        <v>7738711</v>
      </c>
      <c r="D800" s="26">
        <v>2470313</v>
      </c>
      <c r="E800" s="187">
        <v>2832</v>
      </c>
      <c r="F800" s="189" t="s">
        <v>4294</v>
      </c>
      <c r="G800" s="47" t="s">
        <v>4407</v>
      </c>
      <c r="H800" s="26" t="s">
        <v>4408</v>
      </c>
      <c r="I800" s="47"/>
      <c r="J800" s="16" t="s">
        <v>53</v>
      </c>
      <c r="K800" s="16" t="s">
        <v>81</v>
      </c>
      <c r="L800" s="26"/>
      <c r="M800" s="26"/>
      <c r="N800" s="26" t="s">
        <v>83</v>
      </c>
      <c r="O800" s="26" t="s">
        <v>53</v>
      </c>
      <c r="P800" s="26" t="s">
        <v>59</v>
      </c>
      <c r="Q800" s="26" t="s">
        <v>59</v>
      </c>
      <c r="R800" s="75" t="s">
        <v>124</v>
      </c>
      <c r="S800" s="26"/>
      <c r="T800" s="47" t="s">
        <v>59</v>
      </c>
      <c r="U800" s="15"/>
      <c r="V800" s="26">
        <v>16.5</v>
      </c>
      <c r="W800" s="26" t="s">
        <v>185</v>
      </c>
      <c r="X800" s="17">
        <f>V800</f>
        <v>16.5</v>
      </c>
      <c r="Y800" s="26"/>
      <c r="Z800" s="26"/>
      <c r="AA800" s="26">
        <v>1971</v>
      </c>
      <c r="AB800" s="26">
        <v>1</v>
      </c>
      <c r="AC800" s="26" t="s">
        <v>63</v>
      </c>
      <c r="AD800" s="47"/>
      <c r="AE800" s="47"/>
      <c r="AF800" s="16" t="str" cm="1">
        <f t="array" ref="AF800">_xlfn.IFS(ISTEXT(#REF!),#REF!,ISTEXT(#REF!),#REF!, TRUE, AG800)</f>
        <v>Miami Fort Power Station (1431350093)</v>
      </c>
      <c r="AG800" s="47" t="s">
        <v>4409</v>
      </c>
      <c r="AH800" s="26">
        <v>5</v>
      </c>
      <c r="AI800" s="26" t="s">
        <v>627</v>
      </c>
      <c r="AJ800" s="26" t="s">
        <v>1160</v>
      </c>
      <c r="AK800" s="47" t="s">
        <v>4410</v>
      </c>
      <c r="AL800" s="26" t="s">
        <v>4411</v>
      </c>
      <c r="AM800" s="26" t="s">
        <v>4412</v>
      </c>
      <c r="AN800" s="163" t="s">
        <v>4413</v>
      </c>
      <c r="AO800" s="26">
        <v>39.112810000000003</v>
      </c>
      <c r="AP800" s="21" t="s">
        <v>92</v>
      </c>
    </row>
    <row r="801" spans="1:42" x14ac:dyDescent="0.25">
      <c r="A801" s="26">
        <v>446</v>
      </c>
      <c r="B801" s="15">
        <v>800</v>
      </c>
      <c r="C801" s="55" t="s">
        <v>4414</v>
      </c>
      <c r="D801" s="26">
        <v>2470913</v>
      </c>
      <c r="E801" s="187">
        <v>2832</v>
      </c>
      <c r="F801" s="189" t="s">
        <v>470</v>
      </c>
      <c r="G801" s="47" t="s">
        <v>4407</v>
      </c>
      <c r="H801" s="26" t="s">
        <v>4415</v>
      </c>
      <c r="I801" s="47"/>
      <c r="J801" s="16" t="s">
        <v>53</v>
      </c>
      <c r="K801" s="16" t="s">
        <v>81</v>
      </c>
      <c r="L801" s="26"/>
      <c r="M801" s="26"/>
      <c r="N801" s="26" t="s">
        <v>83</v>
      </c>
      <c r="O801" s="26" t="s">
        <v>53</v>
      </c>
      <c r="P801" s="26" t="s">
        <v>59</v>
      </c>
      <c r="Q801" s="26" t="s">
        <v>59</v>
      </c>
      <c r="R801" s="75" t="s">
        <v>124</v>
      </c>
      <c r="S801" s="26"/>
      <c r="T801" s="47" t="s">
        <v>59</v>
      </c>
      <c r="U801" s="15"/>
      <c r="V801" s="26">
        <v>16.5</v>
      </c>
      <c r="W801" s="26" t="s">
        <v>185</v>
      </c>
      <c r="X801" s="17">
        <f>V801</f>
        <v>16.5</v>
      </c>
      <c r="Y801" s="26"/>
      <c r="Z801" s="26"/>
      <c r="AA801" s="26">
        <v>1971</v>
      </c>
      <c r="AB801" s="26">
        <v>1</v>
      </c>
      <c r="AC801" s="26" t="s">
        <v>63</v>
      </c>
      <c r="AD801" s="47"/>
      <c r="AE801" s="47"/>
      <c r="AF801" s="16" t="str" cm="1">
        <f t="array" ref="AF801">_xlfn.IFS(ISTEXT(#REF!),#REF!,ISTEXT(#REF!),#REF!, TRUE, AG801)</f>
        <v>Miami Fort Power Station (1431350093)</v>
      </c>
      <c r="AG801" s="47" t="s">
        <v>4409</v>
      </c>
      <c r="AH801" s="26">
        <v>5</v>
      </c>
      <c r="AI801" s="26" t="s">
        <v>627</v>
      </c>
      <c r="AJ801" s="26" t="s">
        <v>1160</v>
      </c>
      <c r="AK801" s="47" t="s">
        <v>4410</v>
      </c>
      <c r="AL801" s="26" t="s">
        <v>4411</v>
      </c>
      <c r="AM801" s="26" t="s">
        <v>4412</v>
      </c>
      <c r="AN801" s="163" t="s">
        <v>4413</v>
      </c>
      <c r="AO801" s="26">
        <v>39.112810000000003</v>
      </c>
      <c r="AP801" s="21" t="s">
        <v>92</v>
      </c>
    </row>
    <row r="802" spans="1:42" x14ac:dyDescent="0.25">
      <c r="A802" s="26">
        <v>446</v>
      </c>
      <c r="B802" s="15">
        <v>801</v>
      </c>
      <c r="C802" s="55" t="s">
        <v>4414</v>
      </c>
      <c r="D802" s="26">
        <v>2471013</v>
      </c>
      <c r="E802" s="187">
        <v>2832</v>
      </c>
      <c r="F802" s="189" t="s">
        <v>4283</v>
      </c>
      <c r="G802" s="47" t="s">
        <v>4407</v>
      </c>
      <c r="H802" s="26" t="s">
        <v>4416</v>
      </c>
      <c r="I802" s="47"/>
      <c r="J802" s="16" t="s">
        <v>53</v>
      </c>
      <c r="K802" s="16" t="s">
        <v>81</v>
      </c>
      <c r="L802" s="26"/>
      <c r="M802" s="26"/>
      <c r="N802" s="26" t="s">
        <v>83</v>
      </c>
      <c r="O802" s="26" t="s">
        <v>53</v>
      </c>
      <c r="P802" s="26" t="s">
        <v>59</v>
      </c>
      <c r="Q802" s="26" t="s">
        <v>59</v>
      </c>
      <c r="R802" s="75" t="s">
        <v>124</v>
      </c>
      <c r="S802" s="26"/>
      <c r="T802" s="47" t="s">
        <v>59</v>
      </c>
      <c r="U802" s="15"/>
      <c r="V802" s="26">
        <v>16.5</v>
      </c>
      <c r="W802" s="26" t="s">
        <v>185</v>
      </c>
      <c r="X802" s="17">
        <f>V802</f>
        <v>16.5</v>
      </c>
      <c r="Y802" s="26"/>
      <c r="Z802" s="26"/>
      <c r="AA802" s="26">
        <v>1971</v>
      </c>
      <c r="AB802" s="26">
        <v>1</v>
      </c>
      <c r="AC802" s="26" t="s">
        <v>63</v>
      </c>
      <c r="AD802" s="47"/>
      <c r="AE802" s="47"/>
      <c r="AF802" s="16" t="str" cm="1">
        <f t="array" ref="AF802">_xlfn.IFS(ISTEXT(#REF!),#REF!,ISTEXT(#REF!),#REF!, TRUE, AG802)</f>
        <v>Miami Fort Power Station (1431350093)</v>
      </c>
      <c r="AG802" s="47" t="s">
        <v>4409</v>
      </c>
      <c r="AH802" s="26">
        <v>5</v>
      </c>
      <c r="AI802" s="26" t="s">
        <v>627</v>
      </c>
      <c r="AJ802" s="26" t="s">
        <v>1160</v>
      </c>
      <c r="AK802" s="47" t="s">
        <v>4410</v>
      </c>
      <c r="AL802" s="26" t="s">
        <v>4411</v>
      </c>
      <c r="AM802" s="26" t="s">
        <v>4412</v>
      </c>
      <c r="AN802" s="163" t="s">
        <v>4413</v>
      </c>
      <c r="AO802" s="26">
        <v>39.112810000000003</v>
      </c>
      <c r="AP802" s="21" t="s">
        <v>92</v>
      </c>
    </row>
    <row r="803" spans="1:42" x14ac:dyDescent="0.25">
      <c r="A803" s="26">
        <v>446</v>
      </c>
      <c r="B803" s="15">
        <v>802</v>
      </c>
      <c r="C803" s="55" t="s">
        <v>4414</v>
      </c>
      <c r="D803" s="26">
        <v>2471313</v>
      </c>
      <c r="E803" s="187">
        <v>2832</v>
      </c>
      <c r="F803" s="189" t="s">
        <v>4296</v>
      </c>
      <c r="G803" s="47" t="s">
        <v>4407</v>
      </c>
      <c r="H803" s="26" t="s">
        <v>4417</v>
      </c>
      <c r="I803" s="47"/>
      <c r="J803" s="16" t="s">
        <v>53</v>
      </c>
      <c r="K803" s="16" t="s">
        <v>81</v>
      </c>
      <c r="L803" s="26"/>
      <c r="M803" s="26"/>
      <c r="N803" s="26" t="s">
        <v>83</v>
      </c>
      <c r="O803" s="26" t="s">
        <v>53</v>
      </c>
      <c r="P803" s="26" t="s">
        <v>59</v>
      </c>
      <c r="Q803" s="26" t="s">
        <v>59</v>
      </c>
      <c r="R803" s="75" t="s">
        <v>124</v>
      </c>
      <c r="S803" s="26"/>
      <c r="T803" s="47" t="s">
        <v>59</v>
      </c>
      <c r="U803" s="15"/>
      <c r="V803" s="26">
        <v>16.5</v>
      </c>
      <c r="W803" s="26" t="s">
        <v>185</v>
      </c>
      <c r="X803" s="17">
        <f>V803</f>
        <v>16.5</v>
      </c>
      <c r="Y803" s="26"/>
      <c r="Z803" s="26"/>
      <c r="AA803" s="26">
        <v>1971</v>
      </c>
      <c r="AB803" s="26">
        <v>1</v>
      </c>
      <c r="AC803" s="26" t="s">
        <v>63</v>
      </c>
      <c r="AD803" s="47"/>
      <c r="AE803" s="47"/>
      <c r="AF803" s="16" t="str" cm="1">
        <f t="array" ref="AF803">_xlfn.IFS(ISTEXT(#REF!),#REF!,ISTEXT(#REF!),#REF!, TRUE, AG803)</f>
        <v>Miami Fort Power Station (1431350093)</v>
      </c>
      <c r="AG803" s="47" t="s">
        <v>4409</v>
      </c>
      <c r="AH803" s="26">
        <v>5</v>
      </c>
      <c r="AI803" s="26" t="s">
        <v>627</v>
      </c>
      <c r="AJ803" s="26" t="s">
        <v>1160</v>
      </c>
      <c r="AK803" s="47" t="s">
        <v>4410</v>
      </c>
      <c r="AL803" s="26" t="s">
        <v>4411</v>
      </c>
      <c r="AM803" s="26" t="s">
        <v>4412</v>
      </c>
      <c r="AN803" s="163" t="s">
        <v>4413</v>
      </c>
      <c r="AO803" s="26">
        <v>39.112810000000003</v>
      </c>
      <c r="AP803" s="21" t="s">
        <v>92</v>
      </c>
    </row>
    <row r="804" spans="1:42" x14ac:dyDescent="0.25">
      <c r="A804" s="26">
        <v>447</v>
      </c>
      <c r="B804" s="15">
        <v>803</v>
      </c>
      <c r="C804" s="55">
        <v>14665911</v>
      </c>
      <c r="D804" s="26" t="s">
        <v>4418</v>
      </c>
      <c r="E804" s="187"/>
      <c r="F804" s="189"/>
      <c r="G804" s="47" t="s">
        <v>4419</v>
      </c>
      <c r="H804" s="26" t="s">
        <v>4418</v>
      </c>
      <c r="I804" s="47"/>
      <c r="J804" s="16"/>
      <c r="K804" s="16" t="s">
        <v>151</v>
      </c>
      <c r="L804" s="26"/>
      <c r="M804" s="26"/>
      <c r="N804" s="26" t="s">
        <v>109</v>
      </c>
      <c r="O804" s="26" t="s">
        <v>53</v>
      </c>
      <c r="P804" s="26"/>
      <c r="Q804" s="26"/>
      <c r="R804" s="26"/>
      <c r="S804" s="26"/>
      <c r="T804" s="47"/>
      <c r="U804" s="15"/>
      <c r="V804" s="26"/>
      <c r="W804" s="26"/>
      <c r="X804" s="17"/>
      <c r="Y804" s="26"/>
      <c r="Z804" s="26"/>
      <c r="AA804" s="26">
        <v>2019</v>
      </c>
      <c r="AB804" s="26">
        <v>1</v>
      </c>
      <c r="AC804" s="26" t="s">
        <v>101</v>
      </c>
      <c r="AD804" s="47" t="s">
        <v>4420</v>
      </c>
      <c r="AE804" s="47"/>
      <c r="AF804" s="36" t="str" cm="1">
        <f t="array" ref="AF804">_xlfn.IFS(ISTEXT(#REF!),#REF!,ISTEXT(#REF!),#REF!, TRUE, AG804)</f>
        <v xml:space="preserve">Cameron LNG </v>
      </c>
      <c r="AG804" s="47" t="s">
        <v>4421</v>
      </c>
      <c r="AH804" s="20">
        <v>6</v>
      </c>
      <c r="AI804" s="35" t="s">
        <v>524</v>
      </c>
      <c r="AJ804" s="26" t="s">
        <v>2219</v>
      </c>
      <c r="AK804" s="47"/>
      <c r="AL804" s="26" t="s">
        <v>4422</v>
      </c>
      <c r="AM804" s="26">
        <v>70645</v>
      </c>
      <c r="AN804" s="164">
        <v>-93.33663</v>
      </c>
      <c r="AO804" s="116" t="s">
        <v>4423</v>
      </c>
      <c r="AP804" s="21" t="s">
        <v>3852</v>
      </c>
    </row>
    <row r="805" spans="1:42" x14ac:dyDescent="0.25">
      <c r="A805" s="26">
        <v>447</v>
      </c>
      <c r="B805" s="15">
        <v>804</v>
      </c>
      <c r="C805" s="55">
        <v>14665911</v>
      </c>
      <c r="D805" s="26" t="s">
        <v>4424</v>
      </c>
      <c r="E805" s="187"/>
      <c r="F805" s="189"/>
      <c r="G805" s="47" t="s">
        <v>4419</v>
      </c>
      <c r="H805" s="26" t="s">
        <v>4424</v>
      </c>
      <c r="I805" s="47"/>
      <c r="J805" s="16"/>
      <c r="K805" s="16" t="s">
        <v>151</v>
      </c>
      <c r="L805" s="26"/>
      <c r="M805" s="26"/>
      <c r="N805" s="26" t="s">
        <v>109</v>
      </c>
      <c r="O805" s="26" t="s">
        <v>53</v>
      </c>
      <c r="P805" s="26"/>
      <c r="Q805" s="26"/>
      <c r="R805" s="26"/>
      <c r="S805" s="26"/>
      <c r="T805" s="47"/>
      <c r="U805" s="15"/>
      <c r="V805" s="26"/>
      <c r="W805" s="26"/>
      <c r="X805" s="17"/>
      <c r="Y805" s="26"/>
      <c r="Z805" s="26"/>
      <c r="AA805" s="26">
        <v>2019</v>
      </c>
      <c r="AB805" s="26">
        <v>1</v>
      </c>
      <c r="AC805" s="26" t="s">
        <v>101</v>
      </c>
      <c r="AD805" s="47" t="s">
        <v>4420</v>
      </c>
      <c r="AE805" s="47"/>
      <c r="AF805" s="36" t="str" cm="1">
        <f t="array" ref="AF805">_xlfn.IFS(ISTEXT(#REF!),#REF!,ISTEXT(#REF!),#REF!, TRUE, AG805)</f>
        <v xml:space="preserve">Cameron LNG </v>
      </c>
      <c r="AG805" s="47" t="s">
        <v>4421</v>
      </c>
      <c r="AH805" s="20">
        <v>6</v>
      </c>
      <c r="AI805" s="35" t="s">
        <v>524</v>
      </c>
      <c r="AJ805" s="26" t="s">
        <v>2219</v>
      </c>
      <c r="AK805" s="47"/>
      <c r="AL805" s="26" t="s">
        <v>4422</v>
      </c>
      <c r="AM805" s="26">
        <v>70645</v>
      </c>
      <c r="AN805" s="164">
        <v>-93.33663</v>
      </c>
      <c r="AO805" s="116" t="s">
        <v>4423</v>
      </c>
      <c r="AP805" s="21" t="s">
        <v>3852</v>
      </c>
    </row>
    <row r="806" spans="1:42" x14ac:dyDescent="0.25">
      <c r="A806" s="26">
        <v>447</v>
      </c>
      <c r="B806" s="15">
        <v>805</v>
      </c>
      <c r="C806" s="55">
        <v>14665911</v>
      </c>
      <c r="D806" s="26" t="s">
        <v>4425</v>
      </c>
      <c r="E806" s="187"/>
      <c r="F806" s="189"/>
      <c r="G806" s="47" t="s">
        <v>4419</v>
      </c>
      <c r="H806" s="26" t="s">
        <v>4425</v>
      </c>
      <c r="I806" s="47"/>
      <c r="J806" s="16"/>
      <c r="K806" s="16" t="s">
        <v>151</v>
      </c>
      <c r="L806" s="26"/>
      <c r="M806" s="26"/>
      <c r="N806" s="26" t="s">
        <v>109</v>
      </c>
      <c r="O806" s="26" t="s">
        <v>53</v>
      </c>
      <c r="P806" s="26"/>
      <c r="Q806" s="26"/>
      <c r="R806" s="26"/>
      <c r="S806" s="26"/>
      <c r="T806" s="47"/>
      <c r="U806" s="15"/>
      <c r="V806" s="26"/>
      <c r="W806" s="26"/>
      <c r="X806" s="17"/>
      <c r="Y806" s="26"/>
      <c r="Z806" s="26"/>
      <c r="AA806" s="26">
        <v>2019</v>
      </c>
      <c r="AB806" s="26">
        <v>1</v>
      </c>
      <c r="AC806" s="26" t="s">
        <v>101</v>
      </c>
      <c r="AD806" s="47" t="s">
        <v>4420</v>
      </c>
      <c r="AE806" s="47"/>
      <c r="AF806" s="36" t="str" cm="1">
        <f t="array" ref="AF806">_xlfn.IFS(ISTEXT(#REF!),#REF!,ISTEXT(#REF!),#REF!, TRUE, AG806)</f>
        <v xml:space="preserve">Cameron LNG </v>
      </c>
      <c r="AG806" s="47" t="s">
        <v>4421</v>
      </c>
      <c r="AH806" s="20">
        <v>6</v>
      </c>
      <c r="AI806" s="35" t="s">
        <v>524</v>
      </c>
      <c r="AJ806" s="26" t="s">
        <v>2219</v>
      </c>
      <c r="AK806" s="47"/>
      <c r="AL806" s="26" t="s">
        <v>4422</v>
      </c>
      <c r="AM806" s="26">
        <v>70645</v>
      </c>
      <c r="AN806" s="164">
        <v>-93.33663</v>
      </c>
      <c r="AO806" s="116" t="s">
        <v>4423</v>
      </c>
      <c r="AP806" s="21" t="s">
        <v>3852</v>
      </c>
    </row>
    <row r="807" spans="1:42" x14ac:dyDescent="0.25">
      <c r="A807" s="26">
        <v>447</v>
      </c>
      <c r="B807" s="15">
        <v>806</v>
      </c>
      <c r="C807" s="55">
        <v>14665911</v>
      </c>
      <c r="D807" s="26" t="s">
        <v>4426</v>
      </c>
      <c r="E807" s="187"/>
      <c r="F807" s="189"/>
      <c r="G807" s="47" t="s">
        <v>4419</v>
      </c>
      <c r="H807" s="26" t="s">
        <v>4426</v>
      </c>
      <c r="I807" s="47"/>
      <c r="J807" s="16"/>
      <c r="K807" s="16" t="s">
        <v>151</v>
      </c>
      <c r="L807" s="26"/>
      <c r="M807" s="26"/>
      <c r="N807" s="26" t="s">
        <v>109</v>
      </c>
      <c r="O807" s="26" t="s">
        <v>53</v>
      </c>
      <c r="P807" s="26"/>
      <c r="Q807" s="26"/>
      <c r="R807" s="26"/>
      <c r="S807" s="26"/>
      <c r="T807" s="47"/>
      <c r="U807" s="15"/>
      <c r="V807" s="26"/>
      <c r="W807" s="26"/>
      <c r="X807" s="17"/>
      <c r="Y807" s="26"/>
      <c r="Z807" s="26"/>
      <c r="AA807" s="26">
        <v>2019</v>
      </c>
      <c r="AB807" s="26">
        <v>1</v>
      </c>
      <c r="AC807" s="26" t="s">
        <v>101</v>
      </c>
      <c r="AD807" s="47" t="s">
        <v>4420</v>
      </c>
      <c r="AE807" s="47"/>
      <c r="AF807" s="36" t="str" cm="1">
        <f t="array" ref="AF807">_xlfn.IFS(ISTEXT(#REF!),#REF!,ISTEXT(#REF!),#REF!, TRUE, AG807)</f>
        <v xml:space="preserve">Cameron LNG </v>
      </c>
      <c r="AG807" s="47" t="s">
        <v>4421</v>
      </c>
      <c r="AH807" s="20">
        <v>6</v>
      </c>
      <c r="AI807" s="35" t="s">
        <v>524</v>
      </c>
      <c r="AJ807" s="26" t="s">
        <v>2219</v>
      </c>
      <c r="AK807" s="47"/>
      <c r="AL807" s="26" t="s">
        <v>4422</v>
      </c>
      <c r="AM807" s="26">
        <v>70645</v>
      </c>
      <c r="AN807" s="164">
        <v>-93.33663</v>
      </c>
      <c r="AO807" s="116" t="s">
        <v>4423</v>
      </c>
      <c r="AP807" s="21" t="s">
        <v>3852</v>
      </c>
    </row>
    <row r="808" spans="1:42" x14ac:dyDescent="0.25">
      <c r="A808" s="26">
        <v>447</v>
      </c>
      <c r="B808" s="15">
        <v>807</v>
      </c>
      <c r="C808" s="55">
        <v>14665911</v>
      </c>
      <c r="D808" s="26" t="s">
        <v>4427</v>
      </c>
      <c r="E808" s="187"/>
      <c r="F808" s="189"/>
      <c r="G808" s="47" t="s">
        <v>4419</v>
      </c>
      <c r="H808" s="26" t="s">
        <v>4427</v>
      </c>
      <c r="I808" s="47"/>
      <c r="J808" s="16"/>
      <c r="K808" s="16" t="s">
        <v>151</v>
      </c>
      <c r="L808" s="26"/>
      <c r="M808" s="26"/>
      <c r="N808" s="26" t="s">
        <v>109</v>
      </c>
      <c r="O808" s="26" t="s">
        <v>53</v>
      </c>
      <c r="P808" s="26"/>
      <c r="Q808" s="26"/>
      <c r="R808" s="26"/>
      <c r="S808" s="18"/>
      <c r="T808" s="47"/>
      <c r="U808" s="15"/>
      <c r="V808" s="26"/>
      <c r="W808" s="26"/>
      <c r="X808" s="17"/>
      <c r="Y808" s="26"/>
      <c r="Z808" s="26"/>
      <c r="AA808" s="26">
        <v>2019</v>
      </c>
      <c r="AB808" s="26">
        <v>1</v>
      </c>
      <c r="AC808" s="26" t="s">
        <v>101</v>
      </c>
      <c r="AD808" s="47" t="s">
        <v>4420</v>
      </c>
      <c r="AE808" s="47"/>
      <c r="AF808" s="36" t="str" cm="1">
        <f t="array" ref="AF808">_xlfn.IFS(ISTEXT(#REF!),#REF!,ISTEXT(#REF!),#REF!, TRUE, AG808)</f>
        <v xml:space="preserve">Cameron LNG </v>
      </c>
      <c r="AG808" s="47" t="s">
        <v>4421</v>
      </c>
      <c r="AH808" s="20">
        <v>6</v>
      </c>
      <c r="AI808" s="35" t="s">
        <v>524</v>
      </c>
      <c r="AJ808" s="26" t="s">
        <v>2219</v>
      </c>
      <c r="AK808" s="47"/>
      <c r="AL808" s="26" t="s">
        <v>4422</v>
      </c>
      <c r="AM808" s="26">
        <v>70645</v>
      </c>
      <c r="AN808" s="164">
        <v>-93.33663</v>
      </c>
      <c r="AO808" s="116" t="s">
        <v>4423</v>
      </c>
      <c r="AP808" s="21" t="s">
        <v>3852</v>
      </c>
    </row>
    <row r="809" spans="1:42" x14ac:dyDescent="0.25">
      <c r="A809" s="26">
        <v>447</v>
      </c>
      <c r="B809" s="15">
        <v>808</v>
      </c>
      <c r="C809" s="55">
        <v>14665911</v>
      </c>
      <c r="D809" s="26" t="s">
        <v>4428</v>
      </c>
      <c r="E809" s="187"/>
      <c r="F809" s="189"/>
      <c r="G809" s="47" t="s">
        <v>4419</v>
      </c>
      <c r="H809" s="26" t="s">
        <v>4428</v>
      </c>
      <c r="I809" s="47"/>
      <c r="J809" s="16"/>
      <c r="K809" s="16" t="s">
        <v>151</v>
      </c>
      <c r="L809" s="26"/>
      <c r="M809" s="26"/>
      <c r="N809" s="26" t="s">
        <v>109</v>
      </c>
      <c r="O809" s="26" t="s">
        <v>53</v>
      </c>
      <c r="P809" s="26"/>
      <c r="Q809" s="26"/>
      <c r="R809" s="26"/>
      <c r="S809" s="245"/>
      <c r="T809" s="47"/>
      <c r="U809" s="15"/>
      <c r="V809" s="26"/>
      <c r="W809" s="26"/>
      <c r="X809" s="17"/>
      <c r="Y809" s="26"/>
      <c r="Z809" s="26"/>
      <c r="AA809" s="26">
        <v>2019</v>
      </c>
      <c r="AB809" s="26">
        <v>1</v>
      </c>
      <c r="AC809" s="26" t="s">
        <v>101</v>
      </c>
      <c r="AD809" s="47" t="s">
        <v>4420</v>
      </c>
      <c r="AE809" s="47"/>
      <c r="AF809" s="36" t="str" cm="1">
        <f t="array" ref="AF809">_xlfn.IFS(ISTEXT(#REF!),#REF!,ISTEXT(#REF!),#REF!, TRUE, AG809)</f>
        <v xml:space="preserve">Cameron LNG </v>
      </c>
      <c r="AG809" s="47" t="s">
        <v>4421</v>
      </c>
      <c r="AH809" s="20">
        <v>6</v>
      </c>
      <c r="AI809" s="35" t="s">
        <v>524</v>
      </c>
      <c r="AJ809" s="26" t="s">
        <v>2219</v>
      </c>
      <c r="AK809" s="47"/>
      <c r="AL809" s="26" t="s">
        <v>4422</v>
      </c>
      <c r="AM809" s="26">
        <v>70645</v>
      </c>
      <c r="AN809" s="164">
        <v>-93.33663</v>
      </c>
      <c r="AO809" s="116" t="s">
        <v>4423</v>
      </c>
      <c r="AP809" s="21" t="s">
        <v>3852</v>
      </c>
    </row>
    <row r="810" spans="1:42" x14ac:dyDescent="0.25">
      <c r="A810" s="26">
        <v>447</v>
      </c>
      <c r="B810" s="15">
        <v>809</v>
      </c>
      <c r="C810" s="55">
        <v>14665911</v>
      </c>
      <c r="D810" s="26" t="s">
        <v>4429</v>
      </c>
      <c r="E810" s="187"/>
      <c r="F810" s="189"/>
      <c r="G810" s="47" t="s">
        <v>4419</v>
      </c>
      <c r="H810" s="26" t="s">
        <v>4429</v>
      </c>
      <c r="I810" s="47"/>
      <c r="J810" s="16"/>
      <c r="K810" s="16" t="s">
        <v>151</v>
      </c>
      <c r="L810" s="26"/>
      <c r="M810" s="26"/>
      <c r="N810" s="26" t="s">
        <v>109</v>
      </c>
      <c r="O810" s="26" t="s">
        <v>53</v>
      </c>
      <c r="P810" s="26"/>
      <c r="Q810" s="26"/>
      <c r="R810" s="26"/>
      <c r="S810" s="26"/>
      <c r="T810" s="47"/>
      <c r="U810" s="15"/>
      <c r="V810" s="26"/>
      <c r="W810" s="26"/>
      <c r="X810" s="17"/>
      <c r="Y810" s="26"/>
      <c r="Z810" s="26"/>
      <c r="AA810" s="26">
        <v>2019</v>
      </c>
      <c r="AB810" s="26">
        <v>1</v>
      </c>
      <c r="AC810" s="26" t="s">
        <v>101</v>
      </c>
      <c r="AD810" s="47" t="s">
        <v>4420</v>
      </c>
      <c r="AE810" s="47"/>
      <c r="AF810" s="36" t="str" cm="1">
        <f t="array" ref="AF810">_xlfn.IFS(ISTEXT(#REF!),#REF!,ISTEXT(#REF!),#REF!, TRUE, AG810)</f>
        <v xml:space="preserve">Cameron LNG </v>
      </c>
      <c r="AG810" s="47" t="s">
        <v>4421</v>
      </c>
      <c r="AH810" s="20">
        <v>6</v>
      </c>
      <c r="AI810" s="35" t="s">
        <v>524</v>
      </c>
      <c r="AJ810" s="26" t="s">
        <v>2219</v>
      </c>
      <c r="AK810" s="47"/>
      <c r="AL810" s="26" t="s">
        <v>4422</v>
      </c>
      <c r="AM810" s="26">
        <v>70645</v>
      </c>
      <c r="AN810" s="164">
        <v>-93.33663</v>
      </c>
      <c r="AO810" s="116" t="s">
        <v>4423</v>
      </c>
      <c r="AP810" s="21" t="s">
        <v>3852</v>
      </c>
    </row>
    <row r="811" spans="1:42" x14ac:dyDescent="0.25">
      <c r="A811" s="26">
        <v>447</v>
      </c>
      <c r="B811" s="15">
        <v>810</v>
      </c>
      <c r="C811" s="55">
        <v>14665911</v>
      </c>
      <c r="D811" s="26" t="s">
        <v>4430</v>
      </c>
      <c r="E811" s="187"/>
      <c r="F811" s="189"/>
      <c r="G811" s="47" t="s">
        <v>4419</v>
      </c>
      <c r="H811" s="26" t="s">
        <v>4430</v>
      </c>
      <c r="I811" s="47"/>
      <c r="J811" s="16"/>
      <c r="K811" s="16" t="s">
        <v>151</v>
      </c>
      <c r="L811" s="26"/>
      <c r="M811" s="26"/>
      <c r="N811" s="26" t="s">
        <v>109</v>
      </c>
      <c r="O811" s="26" t="s">
        <v>53</v>
      </c>
      <c r="P811" s="26"/>
      <c r="Q811" s="26"/>
      <c r="R811" s="26"/>
      <c r="S811" s="26"/>
      <c r="T811" s="47"/>
      <c r="U811" s="15"/>
      <c r="V811" s="26"/>
      <c r="W811" s="26"/>
      <c r="X811" s="17"/>
      <c r="Y811" s="26"/>
      <c r="Z811" s="26"/>
      <c r="AA811" s="26">
        <v>2019</v>
      </c>
      <c r="AB811" s="26">
        <v>1</v>
      </c>
      <c r="AC811" s="26" t="s">
        <v>101</v>
      </c>
      <c r="AD811" s="47" t="s">
        <v>4420</v>
      </c>
      <c r="AE811" s="47"/>
      <c r="AF811" s="36" t="str" cm="1">
        <f t="array" ref="AF811">_xlfn.IFS(ISTEXT(#REF!),#REF!,ISTEXT(#REF!),#REF!, TRUE, AG811)</f>
        <v xml:space="preserve">Cameron LNG </v>
      </c>
      <c r="AG811" s="47" t="s">
        <v>4421</v>
      </c>
      <c r="AH811" s="20">
        <v>6</v>
      </c>
      <c r="AI811" s="35" t="s">
        <v>524</v>
      </c>
      <c r="AJ811" s="26" t="s">
        <v>2219</v>
      </c>
      <c r="AK811" s="47"/>
      <c r="AL811" s="26" t="s">
        <v>4422</v>
      </c>
      <c r="AM811" s="26">
        <v>70645</v>
      </c>
      <c r="AN811" s="164">
        <v>-93.33663</v>
      </c>
      <c r="AO811" s="116" t="s">
        <v>4423</v>
      </c>
      <c r="AP811" s="21" t="s">
        <v>3852</v>
      </c>
    </row>
    <row r="812" spans="1:42" x14ac:dyDescent="0.25">
      <c r="A812" s="26">
        <v>447</v>
      </c>
      <c r="B812" s="15">
        <v>811</v>
      </c>
      <c r="C812" s="55">
        <v>14665911</v>
      </c>
      <c r="D812" s="26" t="s">
        <v>4431</v>
      </c>
      <c r="E812" s="187"/>
      <c r="F812" s="189"/>
      <c r="G812" s="47" t="s">
        <v>4419</v>
      </c>
      <c r="H812" s="26" t="s">
        <v>4431</v>
      </c>
      <c r="I812" s="47"/>
      <c r="J812" s="16"/>
      <c r="K812" s="16" t="s">
        <v>151</v>
      </c>
      <c r="L812" s="26"/>
      <c r="M812" s="26"/>
      <c r="N812" s="26" t="s">
        <v>109</v>
      </c>
      <c r="O812" s="26" t="s">
        <v>53</v>
      </c>
      <c r="P812" s="26"/>
      <c r="Q812" s="26"/>
      <c r="R812" s="26"/>
      <c r="S812" s="26"/>
      <c r="T812" s="47"/>
      <c r="U812" s="15"/>
      <c r="V812" s="26"/>
      <c r="W812" s="26"/>
      <c r="X812" s="17"/>
      <c r="Y812" s="26"/>
      <c r="Z812" s="26"/>
      <c r="AA812" s="26">
        <v>2019</v>
      </c>
      <c r="AB812" s="26">
        <v>1</v>
      </c>
      <c r="AC812" s="26" t="s">
        <v>101</v>
      </c>
      <c r="AD812" s="47" t="s">
        <v>4420</v>
      </c>
      <c r="AE812" s="47"/>
      <c r="AF812" s="36" t="str" cm="1">
        <f t="array" ref="AF812">_xlfn.IFS(ISTEXT(#REF!),#REF!,ISTEXT(#REF!),#REF!, TRUE, AG812)</f>
        <v xml:space="preserve">Cameron LNG </v>
      </c>
      <c r="AG812" s="47" t="s">
        <v>4421</v>
      </c>
      <c r="AH812" s="20">
        <v>6</v>
      </c>
      <c r="AI812" s="35" t="s">
        <v>524</v>
      </c>
      <c r="AJ812" s="26" t="s">
        <v>2219</v>
      </c>
      <c r="AK812" s="47"/>
      <c r="AL812" s="26" t="s">
        <v>4422</v>
      </c>
      <c r="AM812" s="26">
        <v>70645</v>
      </c>
      <c r="AN812" s="164">
        <v>-93.33663</v>
      </c>
      <c r="AO812" s="116" t="s">
        <v>4423</v>
      </c>
      <c r="AP812" s="21" t="s">
        <v>3852</v>
      </c>
    </row>
    <row r="813" spans="1:42" x14ac:dyDescent="0.25">
      <c r="A813" s="26">
        <v>447</v>
      </c>
      <c r="B813" s="15">
        <v>812</v>
      </c>
      <c r="C813" s="55">
        <v>14665911</v>
      </c>
      <c r="D813" s="26" t="s">
        <v>4432</v>
      </c>
      <c r="E813" s="187"/>
      <c r="F813" s="189"/>
      <c r="G813" s="47" t="s">
        <v>4419</v>
      </c>
      <c r="H813" s="26" t="s">
        <v>4432</v>
      </c>
      <c r="I813" s="47"/>
      <c r="J813" s="16"/>
      <c r="K813" s="16" t="s">
        <v>151</v>
      </c>
      <c r="L813" s="26"/>
      <c r="M813" s="26"/>
      <c r="N813" s="26" t="s">
        <v>109</v>
      </c>
      <c r="O813" s="26" t="s">
        <v>53</v>
      </c>
      <c r="P813" s="26"/>
      <c r="Q813" s="26"/>
      <c r="R813" s="26"/>
      <c r="S813" s="26"/>
      <c r="T813" s="47"/>
      <c r="U813" s="15"/>
      <c r="V813" s="26"/>
      <c r="W813" s="26"/>
      <c r="X813" s="17"/>
      <c r="Y813" s="26"/>
      <c r="Z813" s="26"/>
      <c r="AA813" s="26">
        <v>2019</v>
      </c>
      <c r="AB813" s="26">
        <v>1</v>
      </c>
      <c r="AC813" s="26" t="s">
        <v>101</v>
      </c>
      <c r="AD813" s="47" t="s">
        <v>4420</v>
      </c>
      <c r="AE813" s="47"/>
      <c r="AF813" s="36" t="str" cm="1">
        <f t="array" ref="AF813">_xlfn.IFS(ISTEXT(#REF!),#REF!,ISTEXT(#REF!),#REF!, TRUE, AG813)</f>
        <v xml:space="preserve">Cameron LNG </v>
      </c>
      <c r="AG813" s="47" t="s">
        <v>4421</v>
      </c>
      <c r="AH813" s="20">
        <v>6</v>
      </c>
      <c r="AI813" s="35" t="s">
        <v>524</v>
      </c>
      <c r="AJ813" s="26" t="s">
        <v>2219</v>
      </c>
      <c r="AK813" s="47"/>
      <c r="AL813" s="26" t="s">
        <v>4422</v>
      </c>
      <c r="AM813" s="26">
        <v>70645</v>
      </c>
      <c r="AN813" s="164">
        <v>-93.33663</v>
      </c>
      <c r="AO813" s="116" t="s">
        <v>4423</v>
      </c>
      <c r="AP813" s="21" t="s">
        <v>3852</v>
      </c>
    </row>
    <row r="814" spans="1:42" x14ac:dyDescent="0.25">
      <c r="A814" s="26">
        <v>448</v>
      </c>
      <c r="B814" s="15">
        <v>813</v>
      </c>
      <c r="C814" s="55">
        <v>538611</v>
      </c>
      <c r="D814" s="26" t="s">
        <v>4433</v>
      </c>
      <c r="E814" s="187">
        <v>645</v>
      </c>
      <c r="F814" s="189" t="s">
        <v>4283</v>
      </c>
      <c r="G814" s="47" t="s">
        <v>4433</v>
      </c>
      <c r="H814" s="26" t="s">
        <v>4434</v>
      </c>
      <c r="I814" s="47"/>
      <c r="J814" s="16" t="s">
        <v>53</v>
      </c>
      <c r="K814" s="36" t="s">
        <v>81</v>
      </c>
      <c r="L814" s="26"/>
      <c r="M814" s="26"/>
      <c r="N814" s="26" t="s">
        <v>109</v>
      </c>
      <c r="O814" s="26" t="s">
        <v>53</v>
      </c>
      <c r="P814" s="26"/>
      <c r="Q814" s="26"/>
      <c r="R814" s="26" t="s">
        <v>205</v>
      </c>
      <c r="S814" s="26" t="s">
        <v>100</v>
      </c>
      <c r="T814" s="47" t="s">
        <v>4435</v>
      </c>
      <c r="U814" s="15" t="s">
        <v>53</v>
      </c>
      <c r="V814" s="26">
        <v>3462</v>
      </c>
      <c r="W814" s="26" t="s">
        <v>84</v>
      </c>
      <c r="X814" s="17">
        <v>370</v>
      </c>
      <c r="Y814" s="26"/>
      <c r="Z814" s="26"/>
      <c r="AA814" s="26">
        <v>2019</v>
      </c>
      <c r="AB814" s="26">
        <v>1</v>
      </c>
      <c r="AC814" s="26" t="s">
        <v>101</v>
      </c>
      <c r="AD814" s="47" t="s">
        <v>4420</v>
      </c>
      <c r="AE814" s="47" t="s">
        <v>4436</v>
      </c>
      <c r="AF814" s="36" t="str" cm="1">
        <f t="array" ref="AF814">_xlfn.IFS(ISTEXT(#REF!),#REF!,ISTEXT(#REF!),#REF!, TRUE, AG814)</f>
        <v>Big Bend Station</v>
      </c>
      <c r="AG814" s="47" t="s">
        <v>4437</v>
      </c>
      <c r="AH814" s="20" t="s">
        <v>459</v>
      </c>
      <c r="AI814" s="35" t="s">
        <v>188</v>
      </c>
      <c r="AJ814" s="26" t="s">
        <v>4438</v>
      </c>
      <c r="AK814" s="47" t="s">
        <v>4439</v>
      </c>
      <c r="AL814" s="26" t="s">
        <v>4440</v>
      </c>
      <c r="AM814" s="26">
        <v>33534</v>
      </c>
      <c r="AN814" s="164">
        <v>-82.406224956973702</v>
      </c>
      <c r="AO814" s="116">
        <v>27.7990721715137</v>
      </c>
      <c r="AP814" s="21" t="s">
        <v>139</v>
      </c>
    </row>
    <row r="815" spans="1:42" x14ac:dyDescent="0.25">
      <c r="A815" s="26">
        <v>448</v>
      </c>
      <c r="B815" s="15">
        <v>814</v>
      </c>
      <c r="C815" s="55">
        <v>538611</v>
      </c>
      <c r="D815" s="26" t="s">
        <v>4441</v>
      </c>
      <c r="E815" s="187">
        <v>645</v>
      </c>
      <c r="F815" s="189" t="s">
        <v>4296</v>
      </c>
      <c r="G815" s="47" t="s">
        <v>4441</v>
      </c>
      <c r="H815" s="26" t="s">
        <v>4442</v>
      </c>
      <c r="I815" s="47"/>
      <c r="J815" s="16" t="s">
        <v>53</v>
      </c>
      <c r="K815" s="36" t="s">
        <v>81</v>
      </c>
      <c r="L815" s="26"/>
      <c r="M815" s="26"/>
      <c r="N815" s="26" t="s">
        <v>109</v>
      </c>
      <c r="O815" s="26" t="s">
        <v>53</v>
      </c>
      <c r="P815" s="26"/>
      <c r="Q815" s="26"/>
      <c r="R815" s="26" t="s">
        <v>205</v>
      </c>
      <c r="S815" s="26" t="s">
        <v>100</v>
      </c>
      <c r="T815" s="47" t="s">
        <v>4435</v>
      </c>
      <c r="U815" s="15" t="s">
        <v>53</v>
      </c>
      <c r="V815" s="26">
        <v>3462</v>
      </c>
      <c r="W815" s="26" t="s">
        <v>84</v>
      </c>
      <c r="X815" s="17">
        <v>370</v>
      </c>
      <c r="Y815" s="26"/>
      <c r="Z815" s="26"/>
      <c r="AA815" s="26">
        <v>2019</v>
      </c>
      <c r="AB815" s="26">
        <v>1</v>
      </c>
      <c r="AC815" s="26" t="s">
        <v>101</v>
      </c>
      <c r="AD815" s="47" t="s">
        <v>4420</v>
      </c>
      <c r="AE815" s="47" t="s">
        <v>4436</v>
      </c>
      <c r="AF815" s="36" t="str" cm="1">
        <f t="array" ref="AF815">_xlfn.IFS(ISTEXT(#REF!),#REF!,ISTEXT(#REF!),#REF!, TRUE, AG815)</f>
        <v>Big Bend Station</v>
      </c>
      <c r="AG815" s="47" t="s">
        <v>4437</v>
      </c>
      <c r="AH815" s="20" t="s">
        <v>459</v>
      </c>
      <c r="AI815" s="35" t="s">
        <v>188</v>
      </c>
      <c r="AJ815" s="26" t="s">
        <v>4438</v>
      </c>
      <c r="AK815" s="47" t="s">
        <v>4439</v>
      </c>
      <c r="AL815" s="26" t="s">
        <v>4440</v>
      </c>
      <c r="AM815" s="26">
        <v>33534</v>
      </c>
      <c r="AN815" s="164">
        <v>-82.406224956973702</v>
      </c>
      <c r="AO815" s="116">
        <v>27.7990721715137</v>
      </c>
      <c r="AP815" s="21" t="s">
        <v>139</v>
      </c>
    </row>
    <row r="816" spans="1:42" x14ac:dyDescent="0.25">
      <c r="A816" s="26">
        <v>448</v>
      </c>
      <c r="B816" s="15">
        <v>815</v>
      </c>
      <c r="C816" s="55">
        <v>538611</v>
      </c>
      <c r="D816" s="26" t="s">
        <v>4443</v>
      </c>
      <c r="E816" s="187">
        <v>645</v>
      </c>
      <c r="F816" s="189" t="s">
        <v>4444</v>
      </c>
      <c r="G816" s="47" t="s">
        <v>4443</v>
      </c>
      <c r="H816" s="26" t="s">
        <v>4445</v>
      </c>
      <c r="I816" s="47"/>
      <c r="J816" s="16" t="s">
        <v>53</v>
      </c>
      <c r="K816" s="36" t="s">
        <v>81</v>
      </c>
      <c r="L816" s="26"/>
      <c r="M816" s="26"/>
      <c r="N816" s="26" t="s">
        <v>182</v>
      </c>
      <c r="O816" s="26" t="s">
        <v>100</v>
      </c>
      <c r="P816" s="26"/>
      <c r="Q816" s="26"/>
      <c r="R816" s="26" t="s">
        <v>124</v>
      </c>
      <c r="S816" s="26" t="s">
        <v>53</v>
      </c>
      <c r="T816" s="47" t="s">
        <v>726</v>
      </c>
      <c r="U816" s="15" t="s">
        <v>53</v>
      </c>
      <c r="V816" s="26">
        <v>342.7</v>
      </c>
      <c r="W816" s="26" t="s">
        <v>84</v>
      </c>
      <c r="X816" s="17">
        <v>31</v>
      </c>
      <c r="Y816" s="26"/>
      <c r="Z816" s="26"/>
      <c r="AA816" s="26">
        <v>2008</v>
      </c>
      <c r="AB816" s="26">
        <v>1</v>
      </c>
      <c r="AC816" s="26" t="s">
        <v>63</v>
      </c>
      <c r="AD816" s="47" t="s">
        <v>4420</v>
      </c>
      <c r="AE816" s="47" t="s">
        <v>4436</v>
      </c>
      <c r="AF816" s="36" t="str" cm="1">
        <f t="array" ref="AF816">_xlfn.IFS(ISTEXT(#REF!),#REF!,ISTEXT(#REF!),#REF!, TRUE, AG816)</f>
        <v>Big Bend Station</v>
      </c>
      <c r="AG816" s="47" t="s">
        <v>4437</v>
      </c>
      <c r="AH816" s="20" t="s">
        <v>459</v>
      </c>
      <c r="AI816" s="35" t="s">
        <v>188</v>
      </c>
      <c r="AJ816" s="26" t="s">
        <v>4438</v>
      </c>
      <c r="AK816" s="47" t="s">
        <v>4439</v>
      </c>
      <c r="AL816" s="26" t="s">
        <v>4440</v>
      </c>
      <c r="AM816" s="26">
        <v>33534</v>
      </c>
      <c r="AN816" s="164">
        <v>-82.406224956973702</v>
      </c>
      <c r="AO816" s="116">
        <v>27.7990721715137</v>
      </c>
      <c r="AP816" s="21" t="s">
        <v>193</v>
      </c>
    </row>
    <row r="817" spans="1:42" x14ac:dyDescent="0.25">
      <c r="A817" s="26">
        <v>448</v>
      </c>
      <c r="B817" s="15">
        <v>816</v>
      </c>
      <c r="C817" s="55">
        <v>538611</v>
      </c>
      <c r="D817" s="26" t="s">
        <v>4446</v>
      </c>
      <c r="E817" s="187">
        <v>645</v>
      </c>
      <c r="F817" s="189" t="s">
        <v>4447</v>
      </c>
      <c r="G817" s="47" t="s">
        <v>4446</v>
      </c>
      <c r="H817" s="26" t="s">
        <v>4448</v>
      </c>
      <c r="I817" s="47"/>
      <c r="J817" s="16" t="s">
        <v>53</v>
      </c>
      <c r="K817" s="36" t="s">
        <v>81</v>
      </c>
      <c r="L817" s="26"/>
      <c r="M817" s="26"/>
      <c r="N817" s="26" t="s">
        <v>182</v>
      </c>
      <c r="O817" s="26" t="s">
        <v>100</v>
      </c>
      <c r="P817" s="26"/>
      <c r="Q817" s="26"/>
      <c r="R817" s="26" t="s">
        <v>124</v>
      </c>
      <c r="S817" s="26" t="s">
        <v>53</v>
      </c>
      <c r="T817" s="47" t="s">
        <v>726</v>
      </c>
      <c r="U817" s="15" t="s">
        <v>53</v>
      </c>
      <c r="V817" s="26">
        <v>342.7</v>
      </c>
      <c r="W817" s="26" t="s">
        <v>84</v>
      </c>
      <c r="X817" s="17">
        <v>31</v>
      </c>
      <c r="Y817" s="26"/>
      <c r="Z817" s="26"/>
      <c r="AA817" s="26">
        <v>2008</v>
      </c>
      <c r="AB817" s="26">
        <v>1</v>
      </c>
      <c r="AC817" s="26" t="s">
        <v>63</v>
      </c>
      <c r="AD817" s="47" t="s">
        <v>4420</v>
      </c>
      <c r="AE817" s="47" t="s">
        <v>4436</v>
      </c>
      <c r="AF817" s="36" t="str" cm="1">
        <f t="array" ref="AF817">_xlfn.IFS(ISTEXT(#REF!),#REF!,ISTEXT(#REF!),#REF!, TRUE, AG817)</f>
        <v>Big Bend Station</v>
      </c>
      <c r="AG817" s="47" t="s">
        <v>4437</v>
      </c>
      <c r="AH817" s="20" t="s">
        <v>459</v>
      </c>
      <c r="AI817" s="35" t="s">
        <v>188</v>
      </c>
      <c r="AJ817" s="26" t="s">
        <v>4438</v>
      </c>
      <c r="AK817" s="47" t="s">
        <v>4439</v>
      </c>
      <c r="AL817" s="26" t="s">
        <v>4440</v>
      </c>
      <c r="AM817" s="26">
        <v>33534</v>
      </c>
      <c r="AN817" s="164">
        <v>-82.406224956973702</v>
      </c>
      <c r="AO817" s="116">
        <v>27.7990721715137</v>
      </c>
      <c r="AP817" s="21" t="s">
        <v>193</v>
      </c>
    </row>
    <row r="818" spans="1:42" x14ac:dyDescent="0.25">
      <c r="A818" s="120">
        <v>449</v>
      </c>
      <c r="B818" s="15">
        <v>817</v>
      </c>
      <c r="C818" s="127">
        <v>7718511</v>
      </c>
      <c r="D818" s="120">
        <v>10</v>
      </c>
      <c r="E818" s="187">
        <v>1599</v>
      </c>
      <c r="F818" s="189"/>
      <c r="G818" s="121" t="s">
        <v>589</v>
      </c>
      <c r="H818" s="120">
        <v>10</v>
      </c>
      <c r="I818" s="121" t="s">
        <v>4449</v>
      </c>
      <c r="J818" s="122" t="s">
        <v>53</v>
      </c>
      <c r="K818" s="122" t="s">
        <v>81</v>
      </c>
      <c r="L818" s="120"/>
      <c r="M818" s="120"/>
      <c r="N818" s="120" t="s">
        <v>182</v>
      </c>
      <c r="O818" s="120" t="s">
        <v>100</v>
      </c>
      <c r="P818" s="120" t="s">
        <v>110</v>
      </c>
      <c r="Q818" s="120" t="s">
        <v>2385</v>
      </c>
      <c r="R818" s="120" t="s">
        <v>124</v>
      </c>
      <c r="S818" s="120" t="s">
        <v>100</v>
      </c>
      <c r="T818" s="121" t="s">
        <v>4450</v>
      </c>
      <c r="U818" s="123" t="s">
        <v>100</v>
      </c>
      <c r="V818" s="120">
        <v>3425</v>
      </c>
      <c r="W818" s="120" t="s">
        <v>84</v>
      </c>
      <c r="X818" s="86">
        <v>350</v>
      </c>
      <c r="Y818" s="120"/>
      <c r="Z818" s="120"/>
      <c r="AA818" s="120">
        <v>2017</v>
      </c>
      <c r="AB818" s="120">
        <v>1</v>
      </c>
      <c r="AC818" s="120" t="s">
        <v>101</v>
      </c>
      <c r="AD818" s="121" t="s">
        <v>4451</v>
      </c>
      <c r="AE818" s="121" t="s">
        <v>4452</v>
      </c>
      <c r="AF818" s="216" t="str" cm="1">
        <f t="array" ref="AF818">_xlfn.IFS(ISTEXT(#REF!),#REF!,ISTEXT(#REF!),#REF!, TRUE, AG818)</f>
        <v>Canal Generating Station</v>
      </c>
      <c r="AG818" s="121" t="s">
        <v>4453</v>
      </c>
      <c r="AH818" s="124" t="s">
        <v>455</v>
      </c>
      <c r="AI818" s="217" t="s">
        <v>4454</v>
      </c>
      <c r="AJ818" s="120" t="s">
        <v>4455</v>
      </c>
      <c r="AK818" s="121" t="s">
        <v>4456</v>
      </c>
      <c r="AL818" s="120" t="s">
        <v>4457</v>
      </c>
      <c r="AM818" s="219" t="s">
        <v>4458</v>
      </c>
      <c r="AN818" s="220">
        <v>-70.508159071903904</v>
      </c>
      <c r="AO818" s="219">
        <v>41.770204236919199</v>
      </c>
      <c r="AP818" s="109" t="s">
        <v>208</v>
      </c>
    </row>
    <row r="819" spans="1:42" s="109" customFormat="1" x14ac:dyDescent="0.25">
      <c r="A819" s="120">
        <v>451</v>
      </c>
      <c r="B819" s="15">
        <v>818</v>
      </c>
      <c r="C819" s="127">
        <v>7800147</v>
      </c>
      <c r="D819" s="120" t="s">
        <v>4459</v>
      </c>
      <c r="E819" s="187">
        <v>2716</v>
      </c>
      <c r="F819" s="201">
        <v>1</v>
      </c>
      <c r="G819" s="126" t="s">
        <v>4460</v>
      </c>
      <c r="H819" s="120" t="s">
        <v>4459</v>
      </c>
      <c r="I819" s="126"/>
      <c r="J819" s="126" t="s">
        <v>53</v>
      </c>
      <c r="K819" s="126" t="s">
        <v>81</v>
      </c>
      <c r="L819" s="120" t="s">
        <v>4461</v>
      </c>
      <c r="M819" s="120" t="s">
        <v>181</v>
      </c>
      <c r="N819" s="120" t="s">
        <v>182</v>
      </c>
      <c r="O819" s="120" t="s">
        <v>100</v>
      </c>
      <c r="P819" s="120" t="s">
        <v>473</v>
      </c>
      <c r="Q819" s="120" t="s">
        <v>4462</v>
      </c>
      <c r="R819" s="120" t="s">
        <v>124</v>
      </c>
      <c r="S819" s="120"/>
      <c r="T819" s="121"/>
      <c r="U819" s="123" t="s">
        <v>53</v>
      </c>
      <c r="V819" s="120">
        <v>573</v>
      </c>
      <c r="W819" s="120" t="s">
        <v>84</v>
      </c>
      <c r="X819" s="120">
        <v>40</v>
      </c>
      <c r="Y819" s="120"/>
      <c r="Z819" s="120"/>
      <c r="AA819" s="120">
        <v>1970</v>
      </c>
      <c r="AB819" s="120">
        <v>1</v>
      </c>
      <c r="AC819" s="120" t="s">
        <v>63</v>
      </c>
      <c r="AD819" s="121" t="s">
        <v>4463</v>
      </c>
      <c r="AE819" s="121"/>
      <c r="AF819" s="122" t="s">
        <v>1104</v>
      </c>
      <c r="AG819" s="121" t="s">
        <v>4464</v>
      </c>
      <c r="AH819" s="120">
        <v>4</v>
      </c>
      <c r="AI819" s="120" t="s">
        <v>730</v>
      </c>
      <c r="AJ819" s="120" t="s">
        <v>4465</v>
      </c>
      <c r="AK819" s="121" t="s">
        <v>4466</v>
      </c>
      <c r="AL819" s="120" t="s">
        <v>4467</v>
      </c>
      <c r="AM819" s="120">
        <v>28358</v>
      </c>
      <c r="AN819" s="165">
        <v>-78.974022378663705</v>
      </c>
      <c r="AO819" s="165">
        <v>34.587913401582497</v>
      </c>
      <c r="AP819" s="109" t="s">
        <v>193</v>
      </c>
    </row>
    <row r="820" spans="1:42" s="109" customFormat="1" x14ac:dyDescent="0.25">
      <c r="A820" s="120">
        <v>451</v>
      </c>
      <c r="B820" s="15">
        <v>819</v>
      </c>
      <c r="C820" s="127">
        <v>7800147</v>
      </c>
      <c r="D820" s="120" t="s">
        <v>4468</v>
      </c>
      <c r="E820" s="187">
        <v>2716</v>
      </c>
      <c r="F820" s="201">
        <v>2</v>
      </c>
      <c r="G820" s="126" t="s">
        <v>4469</v>
      </c>
      <c r="H820" s="120" t="s">
        <v>4468</v>
      </c>
      <c r="I820" s="126"/>
      <c r="J820" s="126" t="s">
        <v>53</v>
      </c>
      <c r="K820" s="126" t="s">
        <v>81</v>
      </c>
      <c r="L820" s="120" t="s">
        <v>4470</v>
      </c>
      <c r="M820" s="120" t="s">
        <v>181</v>
      </c>
      <c r="N820" s="120" t="s">
        <v>182</v>
      </c>
      <c r="O820" s="120" t="s">
        <v>100</v>
      </c>
      <c r="P820" s="120" t="s">
        <v>473</v>
      </c>
      <c r="Q820" s="120" t="s">
        <v>4462</v>
      </c>
      <c r="R820" s="120" t="s">
        <v>124</v>
      </c>
      <c r="S820" s="120"/>
      <c r="T820" s="121"/>
      <c r="U820" s="123" t="s">
        <v>53</v>
      </c>
      <c r="V820" s="120">
        <v>574</v>
      </c>
      <c r="W820" s="120" t="s">
        <v>84</v>
      </c>
      <c r="X820" s="120">
        <v>40</v>
      </c>
      <c r="Y820" s="120"/>
      <c r="Z820" s="120"/>
      <c r="AA820" s="120">
        <v>1970</v>
      </c>
      <c r="AB820" s="120">
        <v>1</v>
      </c>
      <c r="AC820" s="120" t="s">
        <v>63</v>
      </c>
      <c r="AD820" s="121" t="s">
        <v>4463</v>
      </c>
      <c r="AE820" s="121"/>
      <c r="AF820" s="128" t="s">
        <v>1104</v>
      </c>
      <c r="AG820" s="121" t="s">
        <v>4464</v>
      </c>
      <c r="AH820" s="120">
        <v>4</v>
      </c>
      <c r="AI820" s="120" t="s">
        <v>730</v>
      </c>
      <c r="AJ820" s="120" t="s">
        <v>4465</v>
      </c>
      <c r="AK820" s="121" t="s">
        <v>4466</v>
      </c>
      <c r="AL820" s="120" t="s">
        <v>4467</v>
      </c>
      <c r="AM820" s="120">
        <v>28359</v>
      </c>
      <c r="AN820" s="165">
        <v>-78.974022378663705</v>
      </c>
      <c r="AO820" s="165">
        <v>34.587913401582497</v>
      </c>
      <c r="AP820" s="109" t="s">
        <v>193</v>
      </c>
    </row>
    <row r="821" spans="1:42" s="109" customFormat="1" x14ac:dyDescent="0.25">
      <c r="A821" s="120">
        <v>451</v>
      </c>
      <c r="B821" s="15">
        <v>820</v>
      </c>
      <c r="C821" s="127">
        <v>7800147</v>
      </c>
      <c r="D821" s="120" t="s">
        <v>4471</v>
      </c>
      <c r="E821" s="187">
        <v>2716</v>
      </c>
      <c r="F821" s="201">
        <v>3</v>
      </c>
      <c r="G821" s="126" t="s">
        <v>4472</v>
      </c>
      <c r="H821" s="120" t="s">
        <v>4471</v>
      </c>
      <c r="I821" s="126"/>
      <c r="J821" s="126" t="s">
        <v>53</v>
      </c>
      <c r="K821" s="126" t="s">
        <v>81</v>
      </c>
      <c r="L821" s="120" t="s">
        <v>4473</v>
      </c>
      <c r="M821" s="120" t="s">
        <v>181</v>
      </c>
      <c r="N821" s="120" t="s">
        <v>182</v>
      </c>
      <c r="O821" s="120" t="s">
        <v>100</v>
      </c>
      <c r="P821" s="120" t="s">
        <v>473</v>
      </c>
      <c r="Q821" s="120" t="s">
        <v>4462</v>
      </c>
      <c r="R821" s="120" t="s">
        <v>124</v>
      </c>
      <c r="S821" s="120"/>
      <c r="T821" s="121"/>
      <c r="U821" s="123" t="s">
        <v>53</v>
      </c>
      <c r="V821" s="120">
        <v>575</v>
      </c>
      <c r="W821" s="120" t="s">
        <v>84</v>
      </c>
      <c r="X821" s="120">
        <v>41</v>
      </c>
      <c r="Y821" s="120"/>
      <c r="Z821" s="120"/>
      <c r="AA821" s="120">
        <v>1971</v>
      </c>
      <c r="AB821" s="120">
        <v>1</v>
      </c>
      <c r="AC821" s="120" t="s">
        <v>63</v>
      </c>
      <c r="AD821" s="121" t="s">
        <v>4463</v>
      </c>
      <c r="AE821" s="121"/>
      <c r="AF821" s="122" t="s">
        <v>1104</v>
      </c>
      <c r="AG821" s="121" t="s">
        <v>4464</v>
      </c>
      <c r="AH821" s="120">
        <v>4</v>
      </c>
      <c r="AI821" s="120" t="s">
        <v>730</v>
      </c>
      <c r="AJ821" s="120" t="s">
        <v>4465</v>
      </c>
      <c r="AK821" s="121" t="s">
        <v>4466</v>
      </c>
      <c r="AL821" s="120" t="s">
        <v>4467</v>
      </c>
      <c r="AM821" s="120">
        <v>28360</v>
      </c>
      <c r="AN821" s="165">
        <v>-78.974022378663705</v>
      </c>
      <c r="AO821" s="165">
        <v>34.587913401582497</v>
      </c>
      <c r="AP821" s="109" t="s">
        <v>193</v>
      </c>
    </row>
    <row r="822" spans="1:42" s="109" customFormat="1" x14ac:dyDescent="0.25">
      <c r="A822" s="120">
        <v>451</v>
      </c>
      <c r="B822" s="15">
        <v>821</v>
      </c>
      <c r="C822" s="127">
        <v>7800147</v>
      </c>
      <c r="D822" s="120" t="s">
        <v>4474</v>
      </c>
      <c r="E822" s="187">
        <v>2716</v>
      </c>
      <c r="F822" s="201">
        <v>4</v>
      </c>
      <c r="G822" s="126" t="s">
        <v>4475</v>
      </c>
      <c r="H822" s="120" t="s">
        <v>4474</v>
      </c>
      <c r="I822" s="126"/>
      <c r="J822" s="126" t="s">
        <v>53</v>
      </c>
      <c r="K822" s="126" t="s">
        <v>81</v>
      </c>
      <c r="L822" s="129" t="s">
        <v>4476</v>
      </c>
      <c r="M822" s="129" t="s">
        <v>181</v>
      </c>
      <c r="N822" s="129" t="s">
        <v>182</v>
      </c>
      <c r="O822" s="129" t="s">
        <v>100</v>
      </c>
      <c r="P822" s="129" t="s">
        <v>473</v>
      </c>
      <c r="Q822" s="129" t="s">
        <v>4462</v>
      </c>
      <c r="R822" s="129" t="s">
        <v>124</v>
      </c>
      <c r="S822" s="129"/>
      <c r="T822" s="130"/>
      <c r="U822" s="129" t="s">
        <v>53</v>
      </c>
      <c r="V822" s="120">
        <v>576</v>
      </c>
      <c r="W822" s="120" t="s">
        <v>84</v>
      </c>
      <c r="X822" s="120">
        <v>41</v>
      </c>
      <c r="Y822" s="129"/>
      <c r="Z822" s="129"/>
      <c r="AA822" s="120">
        <v>1971</v>
      </c>
      <c r="AB822" s="120">
        <v>1</v>
      </c>
      <c r="AC822" s="120" t="s">
        <v>63</v>
      </c>
      <c r="AD822" s="121" t="s">
        <v>4463</v>
      </c>
      <c r="AE822" s="128"/>
      <c r="AF822" s="122" t="s">
        <v>1104</v>
      </c>
      <c r="AG822" s="121" t="s">
        <v>4464</v>
      </c>
      <c r="AH822" s="120">
        <v>4</v>
      </c>
      <c r="AI822" s="120" t="s">
        <v>730</v>
      </c>
      <c r="AJ822" s="120" t="s">
        <v>4465</v>
      </c>
      <c r="AK822" s="121" t="s">
        <v>4466</v>
      </c>
      <c r="AL822" s="120" t="s">
        <v>4467</v>
      </c>
      <c r="AM822" s="120">
        <v>28361</v>
      </c>
      <c r="AN822" s="165">
        <v>-78.974022378663705</v>
      </c>
      <c r="AO822" s="165">
        <v>34.587913401582497</v>
      </c>
      <c r="AP822" s="109" t="s">
        <v>193</v>
      </c>
    </row>
    <row r="823" spans="1:42" s="109" customFormat="1" x14ac:dyDescent="0.25">
      <c r="A823" s="18">
        <v>452</v>
      </c>
      <c r="B823" s="15">
        <v>822</v>
      </c>
      <c r="C823" s="20">
        <v>6826211</v>
      </c>
      <c r="D823" s="18" t="s">
        <v>4477</v>
      </c>
      <c r="E823" s="187"/>
      <c r="F823" s="188"/>
      <c r="G823" s="48" t="s">
        <v>4478</v>
      </c>
      <c r="H823" s="18" t="s">
        <v>4477</v>
      </c>
      <c r="I823" s="48" t="s">
        <v>4478</v>
      </c>
      <c r="J823" s="48" t="s">
        <v>53</v>
      </c>
      <c r="K823" s="128" t="s">
        <v>151</v>
      </c>
      <c r="L823" s="48"/>
      <c r="M823" s="48"/>
      <c r="N823" s="18" t="s">
        <v>109</v>
      </c>
      <c r="O823" s="18" t="s">
        <v>53</v>
      </c>
      <c r="P823" s="18" t="s">
        <v>57</v>
      </c>
      <c r="Q823" s="18" t="s">
        <v>4479</v>
      </c>
      <c r="R823" s="18" t="s">
        <v>124</v>
      </c>
      <c r="S823" s="18"/>
      <c r="T823" s="48"/>
      <c r="U823" s="18" t="s">
        <v>53</v>
      </c>
      <c r="V823" s="18">
        <v>4549</v>
      </c>
      <c r="W823" s="18" t="s">
        <v>62</v>
      </c>
      <c r="X823" s="17">
        <f t="shared" ref="X823:X832" si="23">V823*0.0007457</f>
        <v>3.3921892999999996</v>
      </c>
      <c r="Y823" s="18"/>
      <c r="Z823" s="18"/>
      <c r="AA823" s="18"/>
      <c r="AB823" s="18">
        <v>1</v>
      </c>
      <c r="AC823" s="18"/>
      <c r="AD823" s="48" t="s">
        <v>4480</v>
      </c>
      <c r="AE823" s="48" t="s">
        <v>4481</v>
      </c>
      <c r="AF823" s="48" t="s">
        <v>4481</v>
      </c>
      <c r="AG823" s="48" t="s">
        <v>4482</v>
      </c>
      <c r="AH823" s="18">
        <v>8</v>
      </c>
      <c r="AI823" s="18" t="s">
        <v>340</v>
      </c>
      <c r="AJ823" s="18" t="s">
        <v>3621</v>
      </c>
      <c r="AK823" s="48" t="s">
        <v>4483</v>
      </c>
      <c r="AL823" s="18" t="s">
        <v>4484</v>
      </c>
      <c r="AM823" s="18"/>
      <c r="AN823" s="18">
        <v>-107.824</v>
      </c>
      <c r="AO823" s="18">
        <v>41.646999999999998</v>
      </c>
      <c r="AP823" s="21" t="s">
        <v>3852</v>
      </c>
    </row>
    <row r="824" spans="1:42" x14ac:dyDescent="0.25">
      <c r="A824" s="18">
        <v>452</v>
      </c>
      <c r="B824" s="15">
        <v>823</v>
      </c>
      <c r="C824" s="20">
        <v>6826211</v>
      </c>
      <c r="D824" s="18" t="s">
        <v>4485</v>
      </c>
      <c r="E824" s="187"/>
      <c r="F824" s="188"/>
      <c r="G824" s="48" t="s">
        <v>4478</v>
      </c>
      <c r="H824" s="18" t="s">
        <v>4485</v>
      </c>
      <c r="I824" s="48" t="s">
        <v>4478</v>
      </c>
      <c r="J824" s="48" t="s">
        <v>53</v>
      </c>
      <c r="K824" s="128" t="s">
        <v>151</v>
      </c>
      <c r="L824" s="48"/>
      <c r="M824" s="48"/>
      <c r="N824" s="18" t="s">
        <v>109</v>
      </c>
      <c r="O824" s="18" t="s">
        <v>53</v>
      </c>
      <c r="P824" s="18" t="s">
        <v>57</v>
      </c>
      <c r="Q824" s="18" t="s">
        <v>4479</v>
      </c>
      <c r="R824" s="18" t="s">
        <v>124</v>
      </c>
      <c r="S824" s="18"/>
      <c r="T824" s="48"/>
      <c r="U824" s="18" t="s">
        <v>53</v>
      </c>
      <c r="V824" s="18">
        <v>4549</v>
      </c>
      <c r="W824" s="18" t="s">
        <v>62</v>
      </c>
      <c r="X824" s="17">
        <f t="shared" si="23"/>
        <v>3.3921892999999996</v>
      </c>
      <c r="Y824" s="18"/>
      <c r="Z824" s="18"/>
      <c r="AA824" s="18"/>
      <c r="AB824" s="18">
        <v>1</v>
      </c>
      <c r="AC824" s="18"/>
      <c r="AD824" s="48" t="s">
        <v>4480</v>
      </c>
      <c r="AE824" s="48" t="s">
        <v>4481</v>
      </c>
      <c r="AF824" s="48" t="s">
        <v>4481</v>
      </c>
      <c r="AG824" s="48" t="s">
        <v>4482</v>
      </c>
      <c r="AH824" s="18">
        <v>8</v>
      </c>
      <c r="AI824" s="18" t="s">
        <v>340</v>
      </c>
      <c r="AJ824" s="18" t="s">
        <v>3621</v>
      </c>
      <c r="AK824" s="48" t="s">
        <v>4483</v>
      </c>
      <c r="AL824" s="18" t="s">
        <v>4484</v>
      </c>
      <c r="AM824" s="18"/>
      <c r="AN824" s="18">
        <v>-107.824</v>
      </c>
      <c r="AO824" s="18">
        <v>41.646999999999998</v>
      </c>
      <c r="AP824" s="21" t="s">
        <v>3852</v>
      </c>
    </row>
    <row r="825" spans="1:42" x14ac:dyDescent="0.25">
      <c r="A825" s="18">
        <v>452</v>
      </c>
      <c r="B825" s="15">
        <v>824</v>
      </c>
      <c r="C825" s="20">
        <v>6826211</v>
      </c>
      <c r="D825" s="18" t="s">
        <v>4486</v>
      </c>
      <c r="E825" s="187"/>
      <c r="F825" s="188"/>
      <c r="G825" s="48" t="s">
        <v>4487</v>
      </c>
      <c r="H825" s="18" t="s">
        <v>4486</v>
      </c>
      <c r="I825" s="48" t="s">
        <v>4487</v>
      </c>
      <c r="J825" s="48" t="s">
        <v>53</v>
      </c>
      <c r="K825" s="128" t="s">
        <v>151</v>
      </c>
      <c r="L825" s="48"/>
      <c r="M825" s="48"/>
      <c r="N825" s="18" t="s">
        <v>109</v>
      </c>
      <c r="O825" s="18" t="s">
        <v>53</v>
      </c>
      <c r="P825" s="18" t="s">
        <v>57</v>
      </c>
      <c r="Q825" s="18" t="s">
        <v>4488</v>
      </c>
      <c r="R825" s="18" t="s">
        <v>124</v>
      </c>
      <c r="S825" s="18"/>
      <c r="T825" s="48"/>
      <c r="U825" s="18" t="s">
        <v>53</v>
      </c>
      <c r="V825" s="18">
        <v>12905</v>
      </c>
      <c r="W825" s="18" t="s">
        <v>62</v>
      </c>
      <c r="X825" s="17">
        <f t="shared" si="23"/>
        <v>9.6232585000000004</v>
      </c>
      <c r="Y825" s="18"/>
      <c r="Z825" s="18"/>
      <c r="AA825" s="18"/>
      <c r="AB825" s="18">
        <v>1</v>
      </c>
      <c r="AC825" s="18"/>
      <c r="AD825" s="48" t="s">
        <v>4480</v>
      </c>
      <c r="AE825" s="48" t="s">
        <v>4481</v>
      </c>
      <c r="AF825" s="48" t="s">
        <v>4481</v>
      </c>
      <c r="AG825" s="48" t="s">
        <v>4482</v>
      </c>
      <c r="AH825" s="18">
        <v>8</v>
      </c>
      <c r="AI825" s="18" t="s">
        <v>340</v>
      </c>
      <c r="AJ825" s="18" t="s">
        <v>3621</v>
      </c>
      <c r="AK825" s="48" t="s">
        <v>4483</v>
      </c>
      <c r="AL825" s="18" t="s">
        <v>4484</v>
      </c>
      <c r="AM825" s="18"/>
      <c r="AN825" s="18">
        <v>-107.824</v>
      </c>
      <c r="AO825" s="18">
        <v>41.646999999999998</v>
      </c>
      <c r="AP825" s="21" t="s">
        <v>3852</v>
      </c>
    </row>
    <row r="826" spans="1:42" x14ac:dyDescent="0.25">
      <c r="A826" s="18">
        <v>452</v>
      </c>
      <c r="B826" s="15">
        <v>825</v>
      </c>
      <c r="C826" s="20">
        <v>6826211</v>
      </c>
      <c r="D826" s="18" t="s">
        <v>4489</v>
      </c>
      <c r="E826" s="187"/>
      <c r="F826" s="188"/>
      <c r="G826" s="48" t="s">
        <v>4490</v>
      </c>
      <c r="H826" s="18" t="s">
        <v>4489</v>
      </c>
      <c r="I826" s="48" t="s">
        <v>4490</v>
      </c>
      <c r="J826" s="48" t="s">
        <v>53</v>
      </c>
      <c r="K826" s="128" t="s">
        <v>151</v>
      </c>
      <c r="L826" s="48"/>
      <c r="M826" s="48"/>
      <c r="N826" s="18" t="s">
        <v>109</v>
      </c>
      <c r="O826" s="18" t="s">
        <v>53</v>
      </c>
      <c r="P826" s="18" t="s">
        <v>57</v>
      </c>
      <c r="Q826" s="18" t="s">
        <v>1826</v>
      </c>
      <c r="R826" s="18" t="s">
        <v>124</v>
      </c>
      <c r="S826" s="18"/>
      <c r="T826" s="48"/>
      <c r="U826" s="18" t="s">
        <v>53</v>
      </c>
      <c r="V826" s="18">
        <v>3246</v>
      </c>
      <c r="W826" s="18" t="s">
        <v>62</v>
      </c>
      <c r="X826" s="17">
        <f t="shared" si="23"/>
        <v>2.4205421999999999</v>
      </c>
      <c r="Y826" s="18"/>
      <c r="Z826" s="18"/>
      <c r="AA826" s="18"/>
      <c r="AB826" s="18">
        <v>1</v>
      </c>
      <c r="AC826" s="18"/>
      <c r="AD826" s="48" t="s">
        <v>4480</v>
      </c>
      <c r="AE826" s="48" t="s">
        <v>4481</v>
      </c>
      <c r="AF826" s="48" t="s">
        <v>4481</v>
      </c>
      <c r="AG826" s="48" t="s">
        <v>4482</v>
      </c>
      <c r="AH826" s="18">
        <v>8</v>
      </c>
      <c r="AI826" s="18" t="s">
        <v>340</v>
      </c>
      <c r="AJ826" s="18" t="s">
        <v>3621</v>
      </c>
      <c r="AK826" s="48" t="s">
        <v>4483</v>
      </c>
      <c r="AL826" s="18" t="s">
        <v>4484</v>
      </c>
      <c r="AM826" s="18"/>
      <c r="AN826" s="18">
        <v>-107.824</v>
      </c>
      <c r="AO826" s="18">
        <v>41.646999999999998</v>
      </c>
      <c r="AP826" s="21" t="s">
        <v>3852</v>
      </c>
    </row>
    <row r="827" spans="1:42" x14ac:dyDescent="0.25">
      <c r="A827" s="18">
        <v>452</v>
      </c>
      <c r="B827" s="15">
        <v>826</v>
      </c>
      <c r="C827" s="20">
        <v>6826211</v>
      </c>
      <c r="D827" s="18" t="s">
        <v>4491</v>
      </c>
      <c r="E827" s="187"/>
      <c r="F827" s="188"/>
      <c r="G827" s="48" t="s">
        <v>4490</v>
      </c>
      <c r="H827" s="18" t="s">
        <v>4491</v>
      </c>
      <c r="I827" s="48" t="s">
        <v>4490</v>
      </c>
      <c r="J827" s="48" t="s">
        <v>53</v>
      </c>
      <c r="K827" s="128" t="s">
        <v>151</v>
      </c>
      <c r="L827" s="48"/>
      <c r="M827" s="48"/>
      <c r="N827" s="18" t="s">
        <v>109</v>
      </c>
      <c r="O827" s="18" t="s">
        <v>53</v>
      </c>
      <c r="P827" s="18" t="s">
        <v>57</v>
      </c>
      <c r="Q827" s="18" t="s">
        <v>1826</v>
      </c>
      <c r="R827" s="18" t="s">
        <v>124</v>
      </c>
      <c r="S827" s="18"/>
      <c r="T827" s="48"/>
      <c r="U827" s="18" t="s">
        <v>53</v>
      </c>
      <c r="V827" s="18">
        <v>3246</v>
      </c>
      <c r="W827" s="18" t="s">
        <v>62</v>
      </c>
      <c r="X827" s="17">
        <f t="shared" si="23"/>
        <v>2.4205421999999999</v>
      </c>
      <c r="Y827" s="18"/>
      <c r="Z827" s="18"/>
      <c r="AA827" s="18"/>
      <c r="AB827" s="18">
        <v>1</v>
      </c>
      <c r="AC827" s="18"/>
      <c r="AD827" s="48" t="s">
        <v>4480</v>
      </c>
      <c r="AE827" s="48" t="s">
        <v>4481</v>
      </c>
      <c r="AF827" s="48" t="s">
        <v>4481</v>
      </c>
      <c r="AG827" s="48" t="s">
        <v>4482</v>
      </c>
      <c r="AH827" s="18">
        <v>8</v>
      </c>
      <c r="AI827" s="18" t="s">
        <v>340</v>
      </c>
      <c r="AJ827" s="18" t="s">
        <v>3621</v>
      </c>
      <c r="AK827" s="48" t="s">
        <v>4483</v>
      </c>
      <c r="AL827" s="18" t="s">
        <v>4484</v>
      </c>
      <c r="AM827" s="18"/>
      <c r="AN827" s="18">
        <v>-107.824</v>
      </c>
      <c r="AO827" s="18">
        <v>41.646999999999998</v>
      </c>
      <c r="AP827" s="21" t="s">
        <v>3852</v>
      </c>
    </row>
    <row r="828" spans="1:42" x14ac:dyDescent="0.25">
      <c r="A828" s="18">
        <v>452</v>
      </c>
      <c r="B828" s="15">
        <v>827</v>
      </c>
      <c r="C828" s="20">
        <v>6826211</v>
      </c>
      <c r="D828" s="18" t="s">
        <v>4492</v>
      </c>
      <c r="E828" s="187"/>
      <c r="F828" s="188"/>
      <c r="G828" s="48" t="s">
        <v>4490</v>
      </c>
      <c r="H828" s="18" t="s">
        <v>4492</v>
      </c>
      <c r="I828" s="48" t="s">
        <v>4490</v>
      </c>
      <c r="J828" s="48" t="s">
        <v>53</v>
      </c>
      <c r="K828" s="128" t="s">
        <v>151</v>
      </c>
      <c r="L828" s="48"/>
      <c r="M828" s="48"/>
      <c r="N828" s="18" t="s">
        <v>109</v>
      </c>
      <c r="O828" s="18" t="s">
        <v>53</v>
      </c>
      <c r="P828" s="18" t="s">
        <v>57</v>
      </c>
      <c r="Q828" s="18" t="s">
        <v>1826</v>
      </c>
      <c r="R828" s="18" t="s">
        <v>124</v>
      </c>
      <c r="S828" s="18"/>
      <c r="T828" s="48"/>
      <c r="U828" s="18"/>
      <c r="V828" s="18">
        <v>3654</v>
      </c>
      <c r="W828" s="18" t="s">
        <v>62</v>
      </c>
      <c r="X828" s="17">
        <f t="shared" si="23"/>
        <v>2.7247878000000001</v>
      </c>
      <c r="Y828" s="18"/>
      <c r="Z828" s="18"/>
      <c r="AA828" s="18"/>
      <c r="AB828" s="18">
        <v>1</v>
      </c>
      <c r="AC828" s="18"/>
      <c r="AD828" s="48" t="s">
        <v>4480</v>
      </c>
      <c r="AE828" s="48" t="s">
        <v>4481</v>
      </c>
      <c r="AF828" s="48" t="s">
        <v>4481</v>
      </c>
      <c r="AG828" s="48" t="s">
        <v>4482</v>
      </c>
      <c r="AH828" s="18">
        <v>8</v>
      </c>
      <c r="AI828" s="18" t="s">
        <v>340</v>
      </c>
      <c r="AJ828" s="18" t="s">
        <v>3621</v>
      </c>
      <c r="AK828" s="48" t="s">
        <v>4483</v>
      </c>
      <c r="AL828" s="18" t="s">
        <v>4484</v>
      </c>
      <c r="AM828" s="18"/>
      <c r="AN828" s="18">
        <v>-107.824</v>
      </c>
      <c r="AO828" s="18">
        <v>41.646999999999998</v>
      </c>
      <c r="AP828" s="21" t="s">
        <v>3852</v>
      </c>
    </row>
    <row r="829" spans="1:42" x14ac:dyDescent="0.25">
      <c r="A829" s="18">
        <v>452</v>
      </c>
      <c r="B829" s="15">
        <v>828</v>
      </c>
      <c r="C829" s="20">
        <v>6826211</v>
      </c>
      <c r="D829" s="18" t="s">
        <v>4493</v>
      </c>
      <c r="E829" s="187"/>
      <c r="F829" s="188"/>
      <c r="G829" s="48" t="s">
        <v>4490</v>
      </c>
      <c r="H829" s="18" t="s">
        <v>4493</v>
      </c>
      <c r="I829" s="48" t="s">
        <v>4490</v>
      </c>
      <c r="J829" s="48" t="s">
        <v>53</v>
      </c>
      <c r="K829" s="128" t="s">
        <v>151</v>
      </c>
      <c r="L829" s="48"/>
      <c r="M829" s="48"/>
      <c r="N829" s="18" t="s">
        <v>109</v>
      </c>
      <c r="O829" s="18" t="s">
        <v>53</v>
      </c>
      <c r="P829" s="18" t="s">
        <v>57</v>
      </c>
      <c r="Q829" s="18" t="s">
        <v>1826</v>
      </c>
      <c r="R829" s="18" t="s">
        <v>124</v>
      </c>
      <c r="S829" s="18" t="s">
        <v>100</v>
      </c>
      <c r="T829" s="48" t="s">
        <v>4388</v>
      </c>
      <c r="U829" s="18" t="s">
        <v>53</v>
      </c>
      <c r="V829" s="18">
        <v>3856</v>
      </c>
      <c r="W829" s="18" t="s">
        <v>62</v>
      </c>
      <c r="X829" s="17">
        <f t="shared" si="23"/>
        <v>2.8754192000000001</v>
      </c>
      <c r="Y829" s="18"/>
      <c r="Z829" s="18"/>
      <c r="AA829" s="18"/>
      <c r="AB829" s="18">
        <v>1</v>
      </c>
      <c r="AC829" s="18" t="s">
        <v>101</v>
      </c>
      <c r="AD829" s="48" t="s">
        <v>4480</v>
      </c>
      <c r="AE829" s="48" t="s">
        <v>4481</v>
      </c>
      <c r="AF829" s="48" t="s">
        <v>4481</v>
      </c>
      <c r="AG829" s="48" t="s">
        <v>4482</v>
      </c>
      <c r="AH829" s="18">
        <v>8</v>
      </c>
      <c r="AI829" s="18" t="s">
        <v>340</v>
      </c>
      <c r="AJ829" s="18" t="s">
        <v>3621</v>
      </c>
      <c r="AK829" s="48" t="s">
        <v>4483</v>
      </c>
      <c r="AL829" s="18" t="s">
        <v>4484</v>
      </c>
      <c r="AM829" s="18"/>
      <c r="AN829" s="18">
        <v>-107.824</v>
      </c>
      <c r="AO829" s="18">
        <v>41.646999999999998</v>
      </c>
      <c r="AP829" s="21" t="s">
        <v>139</v>
      </c>
    </row>
    <row r="830" spans="1:42" x14ac:dyDescent="0.25">
      <c r="A830" s="18">
        <v>452</v>
      </c>
      <c r="B830" s="15">
        <v>829</v>
      </c>
      <c r="C830" s="20">
        <v>6826211</v>
      </c>
      <c r="D830" s="18" t="s">
        <v>4494</v>
      </c>
      <c r="E830" s="187"/>
      <c r="F830" s="188"/>
      <c r="G830" s="48" t="s">
        <v>4487</v>
      </c>
      <c r="H830" s="18" t="s">
        <v>4494</v>
      </c>
      <c r="I830" s="48" t="s">
        <v>4487</v>
      </c>
      <c r="J830" s="48" t="s">
        <v>53</v>
      </c>
      <c r="K830" s="128" t="s">
        <v>151</v>
      </c>
      <c r="L830" s="48"/>
      <c r="M830" s="48"/>
      <c r="N830" s="18" t="s">
        <v>109</v>
      </c>
      <c r="O830" s="18" t="s">
        <v>53</v>
      </c>
      <c r="P830" s="18" t="s">
        <v>57</v>
      </c>
      <c r="Q830" s="18" t="s">
        <v>4488</v>
      </c>
      <c r="R830" s="18" t="s">
        <v>124</v>
      </c>
      <c r="S830" s="18" t="s">
        <v>100</v>
      </c>
      <c r="T830" s="48" t="s">
        <v>4388</v>
      </c>
      <c r="U830" s="18" t="s">
        <v>53</v>
      </c>
      <c r="V830" s="18">
        <v>12555</v>
      </c>
      <c r="W830" s="18" t="s">
        <v>62</v>
      </c>
      <c r="X830" s="17">
        <f t="shared" si="23"/>
        <v>9.3622634999999992</v>
      </c>
      <c r="Y830" s="18"/>
      <c r="Z830" s="18"/>
      <c r="AA830" s="18"/>
      <c r="AB830" s="18">
        <v>1</v>
      </c>
      <c r="AC830" s="18" t="s">
        <v>101</v>
      </c>
      <c r="AD830" s="48" t="s">
        <v>4480</v>
      </c>
      <c r="AE830" s="48" t="s">
        <v>4481</v>
      </c>
      <c r="AF830" s="48" t="s">
        <v>4481</v>
      </c>
      <c r="AG830" s="48" t="s">
        <v>4482</v>
      </c>
      <c r="AH830" s="18">
        <v>8</v>
      </c>
      <c r="AI830" s="18" t="s">
        <v>340</v>
      </c>
      <c r="AJ830" s="18" t="s">
        <v>3621</v>
      </c>
      <c r="AK830" s="48" t="s">
        <v>4483</v>
      </c>
      <c r="AL830" s="18" t="s">
        <v>4484</v>
      </c>
      <c r="AM830" s="18"/>
      <c r="AN830" s="18">
        <v>-107.824</v>
      </c>
      <c r="AO830" s="18">
        <v>41.646999999999998</v>
      </c>
      <c r="AP830" s="21" t="s">
        <v>139</v>
      </c>
    </row>
    <row r="831" spans="1:42" x14ac:dyDescent="0.25">
      <c r="A831" s="18">
        <v>452</v>
      </c>
      <c r="B831" s="15">
        <v>830</v>
      </c>
      <c r="C831" s="20">
        <v>6826211</v>
      </c>
      <c r="D831" s="18" t="s">
        <v>4495</v>
      </c>
      <c r="E831" s="187"/>
      <c r="F831" s="188"/>
      <c r="G831" s="48" t="s">
        <v>4496</v>
      </c>
      <c r="H831" s="18" t="s">
        <v>4495</v>
      </c>
      <c r="I831" s="48" t="s">
        <v>4496</v>
      </c>
      <c r="J831" s="48" t="s">
        <v>53</v>
      </c>
      <c r="K831" s="128" t="s">
        <v>151</v>
      </c>
      <c r="L831" s="48"/>
      <c r="M831" s="48"/>
      <c r="N831" s="18" t="s">
        <v>109</v>
      </c>
      <c r="O831" s="18" t="s">
        <v>53</v>
      </c>
      <c r="P831" s="18" t="s">
        <v>57</v>
      </c>
      <c r="Q831" s="18" t="s">
        <v>903</v>
      </c>
      <c r="R831" s="18" t="s">
        <v>124</v>
      </c>
      <c r="S831" s="18" t="s">
        <v>100</v>
      </c>
      <c r="T831" s="48" t="s">
        <v>4388</v>
      </c>
      <c r="U831" s="18" t="s">
        <v>53</v>
      </c>
      <c r="V831" s="18">
        <v>16162</v>
      </c>
      <c r="W831" s="18" t="s">
        <v>62</v>
      </c>
      <c r="X831" s="17">
        <f t="shared" si="23"/>
        <v>12.0520034</v>
      </c>
      <c r="Y831" s="18"/>
      <c r="Z831" s="18"/>
      <c r="AA831" s="18"/>
      <c r="AB831" s="18">
        <v>1</v>
      </c>
      <c r="AC831" s="18" t="s">
        <v>101</v>
      </c>
      <c r="AD831" s="48" t="s">
        <v>4480</v>
      </c>
      <c r="AE831" s="48" t="s">
        <v>4481</v>
      </c>
      <c r="AF831" s="48" t="s">
        <v>4481</v>
      </c>
      <c r="AG831" s="48" t="s">
        <v>4482</v>
      </c>
      <c r="AH831" s="18">
        <v>8</v>
      </c>
      <c r="AI831" s="18" t="s">
        <v>340</v>
      </c>
      <c r="AJ831" s="18" t="s">
        <v>3621</v>
      </c>
      <c r="AK831" s="48" t="s">
        <v>4483</v>
      </c>
      <c r="AL831" s="18" t="s">
        <v>4484</v>
      </c>
      <c r="AM831" s="18"/>
      <c r="AN831" s="18">
        <v>-107.824</v>
      </c>
      <c r="AO831" s="18">
        <v>41.646999999999998</v>
      </c>
      <c r="AP831" s="21" t="s">
        <v>139</v>
      </c>
    </row>
    <row r="832" spans="1:42" x14ac:dyDescent="0.25">
      <c r="A832" s="18">
        <v>452</v>
      </c>
      <c r="B832" s="15">
        <v>831</v>
      </c>
      <c r="C832" s="20">
        <v>6826211</v>
      </c>
      <c r="D832" s="18" t="s">
        <v>4497</v>
      </c>
      <c r="E832" s="187"/>
      <c r="F832" s="188"/>
      <c r="G832" s="48" t="s">
        <v>4490</v>
      </c>
      <c r="H832" s="18" t="s">
        <v>4497</v>
      </c>
      <c r="I832" s="48" t="s">
        <v>4490</v>
      </c>
      <c r="J832" s="48" t="s">
        <v>53</v>
      </c>
      <c r="K832" s="128" t="s">
        <v>151</v>
      </c>
      <c r="L832" s="48"/>
      <c r="M832" s="48"/>
      <c r="N832" s="18" t="s">
        <v>109</v>
      </c>
      <c r="O832" s="18" t="s">
        <v>53</v>
      </c>
      <c r="P832" s="18" t="s">
        <v>57</v>
      </c>
      <c r="Q832" s="18" t="s">
        <v>1826</v>
      </c>
      <c r="R832" s="18" t="s">
        <v>124</v>
      </c>
      <c r="S832" s="18"/>
      <c r="T832" s="48"/>
      <c r="U832" s="18" t="s">
        <v>53</v>
      </c>
      <c r="V832" s="18">
        <v>3654</v>
      </c>
      <c r="W832" s="18" t="s">
        <v>62</v>
      </c>
      <c r="X832" s="17">
        <f t="shared" si="23"/>
        <v>2.7247878000000001</v>
      </c>
      <c r="Y832" s="18"/>
      <c r="Z832" s="18"/>
      <c r="AA832" s="18"/>
      <c r="AB832" s="18">
        <v>1</v>
      </c>
      <c r="AC832" s="18"/>
      <c r="AD832" s="48" t="s">
        <v>4480</v>
      </c>
      <c r="AE832" s="48" t="s">
        <v>4481</v>
      </c>
      <c r="AF832" s="48" t="s">
        <v>4481</v>
      </c>
      <c r="AG832" s="48" t="s">
        <v>4482</v>
      </c>
      <c r="AH832" s="18">
        <v>8</v>
      </c>
      <c r="AI832" s="18" t="s">
        <v>340</v>
      </c>
      <c r="AJ832" s="18" t="s">
        <v>3621</v>
      </c>
      <c r="AK832" s="48" t="s">
        <v>4483</v>
      </c>
      <c r="AL832" s="18" t="s">
        <v>4484</v>
      </c>
      <c r="AM832" s="18"/>
      <c r="AN832" s="18">
        <v>-107.824</v>
      </c>
      <c r="AO832" s="18">
        <v>41.646999999999998</v>
      </c>
      <c r="AP832" s="21" t="s">
        <v>3852</v>
      </c>
    </row>
    <row r="833" spans="1:42" x14ac:dyDescent="0.25">
      <c r="A833" s="18">
        <v>453</v>
      </c>
      <c r="B833" s="15">
        <v>832</v>
      </c>
      <c r="C833" s="20">
        <v>7488611</v>
      </c>
      <c r="D833" s="18" t="s">
        <v>4498</v>
      </c>
      <c r="E833" s="187">
        <v>1912</v>
      </c>
      <c r="F833" s="188">
        <v>7</v>
      </c>
      <c r="G833" s="48" t="s">
        <v>4499</v>
      </c>
      <c r="H833" s="18" t="s">
        <v>4498</v>
      </c>
      <c r="I833" s="48" t="s">
        <v>4499</v>
      </c>
      <c r="J833" s="48" t="s">
        <v>53</v>
      </c>
      <c r="K833" s="48" t="s">
        <v>81</v>
      </c>
      <c r="L833" s="18">
        <v>20100201</v>
      </c>
      <c r="M833" s="48" t="s">
        <v>215</v>
      </c>
      <c r="N833" s="18" t="s">
        <v>109</v>
      </c>
      <c r="O833" s="18" t="s">
        <v>53</v>
      </c>
      <c r="P833" s="18" t="s">
        <v>1268</v>
      </c>
      <c r="Q833" s="18" t="s">
        <v>1424</v>
      </c>
      <c r="R833" s="18" t="s">
        <v>205</v>
      </c>
      <c r="S833" s="18" t="s">
        <v>100</v>
      </c>
      <c r="T833" s="48" t="s">
        <v>4435</v>
      </c>
      <c r="U833" s="18" t="s">
        <v>53</v>
      </c>
      <c r="V833" s="18"/>
      <c r="W833" s="18"/>
      <c r="X833" s="184">
        <v>152</v>
      </c>
      <c r="Y833" s="18"/>
      <c r="Z833" s="18"/>
      <c r="AA833" s="167" t="s">
        <v>4500</v>
      </c>
      <c r="AB833" s="18">
        <v>1</v>
      </c>
      <c r="AC833" s="18" t="s">
        <v>101</v>
      </c>
      <c r="AD833" s="48" t="s">
        <v>4501</v>
      </c>
      <c r="AE833" s="48" t="s">
        <v>4502</v>
      </c>
      <c r="AF833" s="48" t="s">
        <v>4502</v>
      </c>
      <c r="AG833" s="48" t="s">
        <v>4503</v>
      </c>
      <c r="AH833" s="18">
        <v>5</v>
      </c>
      <c r="AI833" s="18" t="s">
        <v>4504</v>
      </c>
      <c r="AJ833" s="18" t="s">
        <v>4505</v>
      </c>
      <c r="AK833" s="48" t="s">
        <v>4506</v>
      </c>
      <c r="AL833" s="18" t="s">
        <v>4507</v>
      </c>
      <c r="AM833" s="18">
        <v>55102</v>
      </c>
      <c r="AN833" s="18">
        <v>-93.112187642411698</v>
      </c>
      <c r="AO833" s="18">
        <v>44.931886008867103</v>
      </c>
      <c r="AP833" s="21" t="s">
        <v>139</v>
      </c>
    </row>
    <row r="834" spans="1:42" x14ac:dyDescent="0.25">
      <c r="A834" s="18">
        <v>453</v>
      </c>
      <c r="B834" s="15">
        <v>833</v>
      </c>
      <c r="C834" s="20">
        <v>7488611</v>
      </c>
      <c r="D834" s="18" t="s">
        <v>4508</v>
      </c>
      <c r="E834" s="187">
        <v>1912</v>
      </c>
      <c r="F834" s="188">
        <v>8</v>
      </c>
      <c r="G834" s="48" t="s">
        <v>4499</v>
      </c>
      <c r="H834" s="18" t="s">
        <v>4508</v>
      </c>
      <c r="I834" s="48" t="s">
        <v>4499</v>
      </c>
      <c r="J834" s="48" t="s">
        <v>53</v>
      </c>
      <c r="K834" s="48" t="s">
        <v>81</v>
      </c>
      <c r="L834" s="18">
        <v>20100201</v>
      </c>
      <c r="M834" s="48" t="s">
        <v>215</v>
      </c>
      <c r="N834" s="18" t="s">
        <v>109</v>
      </c>
      <c r="O834" s="18" t="s">
        <v>53</v>
      </c>
      <c r="P834" s="18" t="s">
        <v>1268</v>
      </c>
      <c r="Q834" s="18" t="s">
        <v>1424</v>
      </c>
      <c r="R834" s="18" t="s">
        <v>205</v>
      </c>
      <c r="S834" s="18" t="s">
        <v>100</v>
      </c>
      <c r="T834" s="48" t="s">
        <v>4435</v>
      </c>
      <c r="U834" s="18" t="s">
        <v>53</v>
      </c>
      <c r="V834" s="18"/>
      <c r="W834" s="18"/>
      <c r="X834" s="184">
        <v>152</v>
      </c>
      <c r="Y834" s="18"/>
      <c r="Z834" s="18"/>
      <c r="AA834" s="167" t="s">
        <v>4500</v>
      </c>
      <c r="AB834" s="18">
        <v>1</v>
      </c>
      <c r="AC834" s="18" t="s">
        <v>101</v>
      </c>
      <c r="AD834" s="48" t="s">
        <v>4501</v>
      </c>
      <c r="AE834" s="48" t="s">
        <v>4502</v>
      </c>
      <c r="AF834" s="48" t="s">
        <v>4502</v>
      </c>
      <c r="AG834" s="48" t="s">
        <v>4503</v>
      </c>
      <c r="AH834" s="18">
        <v>5</v>
      </c>
      <c r="AI834" s="18" t="s">
        <v>4504</v>
      </c>
      <c r="AJ834" s="18" t="s">
        <v>4505</v>
      </c>
      <c r="AK834" s="48" t="s">
        <v>4506</v>
      </c>
      <c r="AL834" s="18" t="s">
        <v>4507</v>
      </c>
      <c r="AM834" s="18">
        <v>55102</v>
      </c>
      <c r="AN834" s="18">
        <v>-93.112193006829301</v>
      </c>
      <c r="AO834" s="18">
        <v>44.931517628550999</v>
      </c>
      <c r="AP834" s="21" t="s">
        <v>139</v>
      </c>
    </row>
    <row r="835" spans="1:42" x14ac:dyDescent="0.25">
      <c r="A835" s="18">
        <v>454</v>
      </c>
      <c r="B835" s="15">
        <v>834</v>
      </c>
      <c r="C835" s="20">
        <v>6393811</v>
      </c>
      <c r="D835" s="18" t="s">
        <v>4509</v>
      </c>
      <c r="E835" s="187">
        <v>1927</v>
      </c>
      <c r="F835" s="188">
        <v>10</v>
      </c>
      <c r="G835" s="48" t="s">
        <v>4510</v>
      </c>
      <c r="H835" s="18" t="s">
        <v>4509</v>
      </c>
      <c r="I835" s="48" t="s">
        <v>4510</v>
      </c>
      <c r="J835" s="48" t="s">
        <v>53</v>
      </c>
      <c r="K835" s="150" t="s">
        <v>81</v>
      </c>
      <c r="L835" s="48"/>
      <c r="M835" s="48"/>
      <c r="N835" s="18" t="s">
        <v>109</v>
      </c>
      <c r="O835" s="18" t="s">
        <v>53</v>
      </c>
      <c r="P835" s="18" t="s">
        <v>110</v>
      </c>
      <c r="Q835" s="18" t="s">
        <v>204</v>
      </c>
      <c r="R835" s="18" t="s">
        <v>205</v>
      </c>
      <c r="S835" s="18" t="s">
        <v>100</v>
      </c>
      <c r="T835" s="48" t="s">
        <v>4435</v>
      </c>
      <c r="U835" s="18" t="s">
        <v>53</v>
      </c>
      <c r="V835" s="18"/>
      <c r="W835" s="18" t="s">
        <v>1402</v>
      </c>
      <c r="X835" s="184">
        <v>147</v>
      </c>
      <c r="Y835" s="18"/>
      <c r="Z835" s="18"/>
      <c r="AA835" s="167" t="s">
        <v>4511</v>
      </c>
      <c r="AB835" s="18">
        <v>1</v>
      </c>
      <c r="AC835" s="18" t="s">
        <v>101</v>
      </c>
      <c r="AD835" s="48" t="s">
        <v>4501</v>
      </c>
      <c r="AE835" s="48" t="s">
        <v>4502</v>
      </c>
      <c r="AF835" s="48" t="s">
        <v>4502</v>
      </c>
      <c r="AG835" s="48" t="s">
        <v>4512</v>
      </c>
      <c r="AH835" s="18">
        <v>5</v>
      </c>
      <c r="AI835" s="18" t="s">
        <v>4504</v>
      </c>
      <c r="AJ835" s="18" t="s">
        <v>4513</v>
      </c>
      <c r="AK835" s="48" t="s">
        <v>4514</v>
      </c>
      <c r="AL835" s="18" t="s">
        <v>4515</v>
      </c>
      <c r="AM835" s="18">
        <v>55418</v>
      </c>
      <c r="AN835" s="18">
        <v>-93.274749969215094</v>
      </c>
      <c r="AO835" s="18">
        <v>45.019907974386904</v>
      </c>
      <c r="AP835" s="21" t="s">
        <v>139</v>
      </c>
    </row>
    <row r="836" spans="1:42" x14ac:dyDescent="0.25">
      <c r="A836" s="18">
        <v>454</v>
      </c>
      <c r="B836" s="15">
        <v>835</v>
      </c>
      <c r="C836" s="20">
        <v>6393811</v>
      </c>
      <c r="D836" s="18" t="s">
        <v>4516</v>
      </c>
      <c r="E836" s="187">
        <v>1927</v>
      </c>
      <c r="F836" s="188">
        <v>9</v>
      </c>
      <c r="G836" s="48" t="s">
        <v>4510</v>
      </c>
      <c r="H836" s="18" t="s">
        <v>4516</v>
      </c>
      <c r="I836" s="48" t="s">
        <v>4510</v>
      </c>
      <c r="J836" s="48" t="s">
        <v>53</v>
      </c>
      <c r="K836" s="48" t="s">
        <v>81</v>
      </c>
      <c r="L836" s="48"/>
      <c r="M836" s="48"/>
      <c r="N836" s="18" t="s">
        <v>109</v>
      </c>
      <c r="O836" s="18" t="s">
        <v>53</v>
      </c>
      <c r="P836" s="18" t="s">
        <v>110</v>
      </c>
      <c r="Q836" s="18" t="s">
        <v>204</v>
      </c>
      <c r="R836" s="18" t="s">
        <v>205</v>
      </c>
      <c r="S836" s="18" t="s">
        <v>100</v>
      </c>
      <c r="T836" s="48" t="s">
        <v>4435</v>
      </c>
      <c r="U836" s="18" t="s">
        <v>53</v>
      </c>
      <c r="V836" s="18"/>
      <c r="W836" s="18" t="s">
        <v>1402</v>
      </c>
      <c r="X836" s="184">
        <v>147</v>
      </c>
      <c r="Y836" s="18"/>
      <c r="Z836" s="18"/>
      <c r="AA836" s="167" t="s">
        <v>4511</v>
      </c>
      <c r="AB836" s="18">
        <v>1</v>
      </c>
      <c r="AC836" s="18" t="s">
        <v>101</v>
      </c>
      <c r="AD836" s="48" t="s">
        <v>4501</v>
      </c>
      <c r="AE836" s="48" t="s">
        <v>4502</v>
      </c>
      <c r="AF836" s="48" t="s">
        <v>4502</v>
      </c>
      <c r="AG836" s="48" t="s">
        <v>4512</v>
      </c>
      <c r="AH836" s="18">
        <v>5</v>
      </c>
      <c r="AI836" s="18" t="s">
        <v>4504</v>
      </c>
      <c r="AJ836" s="18" t="s">
        <v>4513</v>
      </c>
      <c r="AK836" s="48" t="s">
        <v>4514</v>
      </c>
      <c r="AL836" s="18" t="s">
        <v>4515</v>
      </c>
      <c r="AM836" s="18">
        <v>55418</v>
      </c>
      <c r="AN836" s="18">
        <v>-93.274814453888396</v>
      </c>
      <c r="AO836" s="18">
        <v>45.0202431330111</v>
      </c>
      <c r="AP836" s="21" t="s">
        <v>139</v>
      </c>
    </row>
    <row r="837" spans="1:42" x14ac:dyDescent="0.25">
      <c r="A837" s="18">
        <v>455</v>
      </c>
      <c r="B837" s="15">
        <v>836</v>
      </c>
      <c r="C837" s="20">
        <v>7048711</v>
      </c>
      <c r="D837" s="18" t="s">
        <v>4517</v>
      </c>
      <c r="E837" s="187"/>
      <c r="F837" s="188"/>
      <c r="G837" s="48" t="s">
        <v>4518</v>
      </c>
      <c r="H837" s="18" t="s">
        <v>4517</v>
      </c>
      <c r="I837" s="48" t="s">
        <v>4518</v>
      </c>
      <c r="J837" s="48" t="s">
        <v>53</v>
      </c>
      <c r="K837" s="36" t="s">
        <v>151</v>
      </c>
      <c r="L837" s="48"/>
      <c r="M837" s="48"/>
      <c r="N837" s="18" t="s">
        <v>109</v>
      </c>
      <c r="O837" s="18" t="s">
        <v>53</v>
      </c>
      <c r="P837" s="18" t="s">
        <v>57</v>
      </c>
      <c r="Q837" s="18" t="s">
        <v>3539</v>
      </c>
      <c r="R837" s="18" t="s">
        <v>124</v>
      </c>
      <c r="S837" s="18"/>
      <c r="T837" s="48"/>
      <c r="U837" s="18" t="s">
        <v>53</v>
      </c>
      <c r="V837" s="18">
        <v>3835</v>
      </c>
      <c r="W837" s="18" t="s">
        <v>62</v>
      </c>
      <c r="X837" s="17">
        <f t="shared" ref="X837:X855" si="24">V837*0.0007457</f>
        <v>2.8597595</v>
      </c>
      <c r="Y837" s="18"/>
      <c r="Z837" s="18"/>
      <c r="AA837" s="18"/>
      <c r="AB837" s="18">
        <v>1</v>
      </c>
      <c r="AC837" s="18"/>
      <c r="AD837" s="48" t="s">
        <v>4480</v>
      </c>
      <c r="AE837" s="48" t="s">
        <v>4481</v>
      </c>
      <c r="AF837" s="48" t="s">
        <v>4481</v>
      </c>
      <c r="AG837" s="48" t="s">
        <v>4519</v>
      </c>
      <c r="AH837" s="18">
        <v>8</v>
      </c>
      <c r="AI837" s="18" t="s">
        <v>340</v>
      </c>
      <c r="AJ837" s="18" t="s">
        <v>2398</v>
      </c>
      <c r="AK837" s="48" t="s">
        <v>4520</v>
      </c>
      <c r="AL837" s="18" t="s">
        <v>4521</v>
      </c>
      <c r="AM837" s="18">
        <v>83124</v>
      </c>
      <c r="AN837" s="18">
        <v>-110.344095647912</v>
      </c>
      <c r="AO837" s="18">
        <v>41.777853862289497</v>
      </c>
      <c r="AP837" s="21" t="s">
        <v>3852</v>
      </c>
    </row>
    <row r="838" spans="1:42" x14ac:dyDescent="0.25">
      <c r="A838" s="18">
        <v>455</v>
      </c>
      <c r="B838" s="15">
        <v>837</v>
      </c>
      <c r="C838" s="20">
        <v>7048711</v>
      </c>
      <c r="D838" s="18" t="s">
        <v>4522</v>
      </c>
      <c r="E838" s="187"/>
      <c r="F838" s="188"/>
      <c r="G838" s="48" t="s">
        <v>4518</v>
      </c>
      <c r="H838" s="18" t="s">
        <v>4522</v>
      </c>
      <c r="I838" s="48" t="s">
        <v>4518</v>
      </c>
      <c r="J838" s="48" t="s">
        <v>53</v>
      </c>
      <c r="K838" s="36" t="s">
        <v>151</v>
      </c>
      <c r="L838" s="48"/>
      <c r="M838" s="48"/>
      <c r="N838" s="18" t="s">
        <v>109</v>
      </c>
      <c r="O838" s="18" t="s">
        <v>53</v>
      </c>
      <c r="P838" s="18" t="s">
        <v>57</v>
      </c>
      <c r="Q838" s="18" t="s">
        <v>3522</v>
      </c>
      <c r="R838" s="18" t="s">
        <v>124</v>
      </c>
      <c r="S838" s="18"/>
      <c r="T838" s="48"/>
      <c r="U838" s="18" t="s">
        <v>53</v>
      </c>
      <c r="V838" s="18">
        <v>4275</v>
      </c>
      <c r="W838" s="18" t="s">
        <v>62</v>
      </c>
      <c r="X838" s="17">
        <f t="shared" si="24"/>
        <v>3.1878674999999999</v>
      </c>
      <c r="Y838" s="18"/>
      <c r="Z838" s="18"/>
      <c r="AA838" s="18"/>
      <c r="AB838" s="18">
        <v>1</v>
      </c>
      <c r="AC838" s="18"/>
      <c r="AD838" s="48" t="s">
        <v>4480</v>
      </c>
      <c r="AE838" s="48" t="s">
        <v>4481</v>
      </c>
      <c r="AF838" s="48" t="s">
        <v>4481</v>
      </c>
      <c r="AG838" s="48" t="s">
        <v>4519</v>
      </c>
      <c r="AH838" s="18">
        <v>8</v>
      </c>
      <c r="AI838" s="18" t="s">
        <v>340</v>
      </c>
      <c r="AJ838" s="18" t="s">
        <v>2398</v>
      </c>
      <c r="AK838" s="48" t="s">
        <v>4520</v>
      </c>
      <c r="AL838" s="18" t="s">
        <v>4521</v>
      </c>
      <c r="AM838" s="18">
        <v>83124</v>
      </c>
      <c r="AN838" s="18">
        <v>-110.344095647912</v>
      </c>
      <c r="AO838" s="18">
        <v>41.777853862289497</v>
      </c>
      <c r="AP838" s="21" t="s">
        <v>3852</v>
      </c>
    </row>
    <row r="839" spans="1:42" x14ac:dyDescent="0.25">
      <c r="A839" s="18">
        <v>455</v>
      </c>
      <c r="B839" s="15">
        <v>838</v>
      </c>
      <c r="C839" s="20">
        <v>7048711</v>
      </c>
      <c r="D839" s="18" t="s">
        <v>4523</v>
      </c>
      <c r="E839" s="187"/>
      <c r="F839" s="188"/>
      <c r="G839" s="48" t="s">
        <v>4524</v>
      </c>
      <c r="H839" s="18" t="s">
        <v>4523</v>
      </c>
      <c r="I839" s="48" t="s">
        <v>4524</v>
      </c>
      <c r="J839" s="48" t="s">
        <v>53</v>
      </c>
      <c r="K839" s="36" t="s">
        <v>151</v>
      </c>
      <c r="L839" s="48"/>
      <c r="M839" s="48"/>
      <c r="N839" s="18" t="s">
        <v>109</v>
      </c>
      <c r="O839" s="18" t="s">
        <v>53</v>
      </c>
      <c r="P839" s="18" t="s">
        <v>57</v>
      </c>
      <c r="Q839" s="18" t="s">
        <v>4525</v>
      </c>
      <c r="R839" s="18" t="s">
        <v>124</v>
      </c>
      <c r="S839" s="18"/>
      <c r="T839" s="48"/>
      <c r="U839" s="18" t="s">
        <v>53</v>
      </c>
      <c r="V839" s="18">
        <v>9641</v>
      </c>
      <c r="W839" s="18" t="s">
        <v>62</v>
      </c>
      <c r="X839" s="17">
        <f t="shared" si="24"/>
        <v>7.1892936999999995</v>
      </c>
      <c r="Y839" s="18"/>
      <c r="Z839" s="18"/>
      <c r="AA839" s="18"/>
      <c r="AB839" s="18">
        <v>1</v>
      </c>
      <c r="AC839" s="18"/>
      <c r="AD839" s="48" t="s">
        <v>4480</v>
      </c>
      <c r="AE839" s="48" t="s">
        <v>4481</v>
      </c>
      <c r="AF839" s="48" t="s">
        <v>4481</v>
      </c>
      <c r="AG839" s="48" t="s">
        <v>4519</v>
      </c>
      <c r="AH839" s="18">
        <v>8</v>
      </c>
      <c r="AI839" s="18" t="s">
        <v>340</v>
      </c>
      <c r="AJ839" s="18" t="s">
        <v>2398</v>
      </c>
      <c r="AK839" s="48" t="s">
        <v>4520</v>
      </c>
      <c r="AL839" s="18" t="s">
        <v>4521</v>
      </c>
      <c r="AM839" s="18">
        <v>83124</v>
      </c>
      <c r="AN839" s="18">
        <v>-110.344095647912</v>
      </c>
      <c r="AO839" s="18">
        <v>41.777853862289497</v>
      </c>
      <c r="AP839" s="21" t="s">
        <v>3852</v>
      </c>
    </row>
    <row r="840" spans="1:42" x14ac:dyDescent="0.25">
      <c r="A840" s="18">
        <v>455</v>
      </c>
      <c r="B840" s="15">
        <v>839</v>
      </c>
      <c r="C840" s="20">
        <v>7048711</v>
      </c>
      <c r="D840" s="18" t="s">
        <v>4526</v>
      </c>
      <c r="E840" s="187"/>
      <c r="F840" s="188"/>
      <c r="G840" s="48" t="s">
        <v>4527</v>
      </c>
      <c r="H840" s="18" t="s">
        <v>4526</v>
      </c>
      <c r="I840" s="48" t="s">
        <v>4527</v>
      </c>
      <c r="J840" s="48" t="s">
        <v>53</v>
      </c>
      <c r="K840" s="36" t="s">
        <v>151</v>
      </c>
      <c r="L840" s="48"/>
      <c r="M840" s="48"/>
      <c r="N840" s="18" t="s">
        <v>109</v>
      </c>
      <c r="O840" s="18" t="s">
        <v>53</v>
      </c>
      <c r="P840" s="18" t="s">
        <v>57</v>
      </c>
      <c r="Q840" s="18" t="s">
        <v>58</v>
      </c>
      <c r="R840" s="18" t="s">
        <v>124</v>
      </c>
      <c r="S840" s="18"/>
      <c r="T840" s="48"/>
      <c r="U840" s="18" t="s">
        <v>53</v>
      </c>
      <c r="V840" s="18">
        <v>3455</v>
      </c>
      <c r="W840" s="18" t="s">
        <v>62</v>
      </c>
      <c r="X840" s="17">
        <f t="shared" si="24"/>
        <v>2.5763935</v>
      </c>
      <c r="Y840" s="18"/>
      <c r="Z840" s="18"/>
      <c r="AA840" s="18"/>
      <c r="AB840" s="18">
        <v>1</v>
      </c>
      <c r="AC840" s="18"/>
      <c r="AD840" s="48" t="s">
        <v>4480</v>
      </c>
      <c r="AE840" s="48" t="s">
        <v>4481</v>
      </c>
      <c r="AF840" s="48" t="s">
        <v>4481</v>
      </c>
      <c r="AG840" s="48" t="s">
        <v>4519</v>
      </c>
      <c r="AH840" s="18">
        <v>8</v>
      </c>
      <c r="AI840" s="18" t="s">
        <v>340</v>
      </c>
      <c r="AJ840" s="18" t="s">
        <v>2398</v>
      </c>
      <c r="AK840" s="48" t="s">
        <v>4520</v>
      </c>
      <c r="AL840" s="18" t="s">
        <v>4521</v>
      </c>
      <c r="AM840" s="18">
        <v>83124</v>
      </c>
      <c r="AN840" s="18">
        <v>-110.344095647912</v>
      </c>
      <c r="AO840" s="18">
        <v>41.777853862289497</v>
      </c>
      <c r="AP840" s="21" t="s">
        <v>3852</v>
      </c>
    </row>
    <row r="841" spans="1:42" x14ac:dyDescent="0.25">
      <c r="A841" s="18">
        <v>455</v>
      </c>
      <c r="B841" s="15">
        <v>840</v>
      </c>
      <c r="C841" s="20">
        <v>7048711</v>
      </c>
      <c r="D841" s="18" t="s">
        <v>4528</v>
      </c>
      <c r="E841" s="187"/>
      <c r="F841" s="188"/>
      <c r="G841" s="48" t="s">
        <v>4524</v>
      </c>
      <c r="H841" s="18" t="s">
        <v>4528</v>
      </c>
      <c r="I841" s="48" t="s">
        <v>4524</v>
      </c>
      <c r="J841" s="48" t="s">
        <v>53</v>
      </c>
      <c r="K841" s="36" t="s">
        <v>151</v>
      </c>
      <c r="L841" s="48"/>
      <c r="M841" s="48"/>
      <c r="N841" s="18" t="s">
        <v>109</v>
      </c>
      <c r="O841" s="18" t="s">
        <v>53</v>
      </c>
      <c r="P841" s="18" t="s">
        <v>57</v>
      </c>
      <c r="Q841" s="18" t="s">
        <v>4525</v>
      </c>
      <c r="R841" s="18" t="s">
        <v>124</v>
      </c>
      <c r="S841" s="18" t="s">
        <v>100</v>
      </c>
      <c r="T841" s="48" t="s">
        <v>4388</v>
      </c>
      <c r="U841" s="18" t="s">
        <v>53</v>
      </c>
      <c r="V841" s="18">
        <v>10300</v>
      </c>
      <c r="W841" s="18" t="s">
        <v>62</v>
      </c>
      <c r="X841" s="17">
        <f t="shared" si="24"/>
        <v>7.6807099999999995</v>
      </c>
      <c r="Y841" s="18"/>
      <c r="Z841" s="18"/>
      <c r="AA841" s="18"/>
      <c r="AB841" s="18">
        <v>1</v>
      </c>
      <c r="AC841" s="18" t="s">
        <v>101</v>
      </c>
      <c r="AD841" s="48" t="s">
        <v>4480</v>
      </c>
      <c r="AE841" s="48" t="s">
        <v>4481</v>
      </c>
      <c r="AF841" s="48" t="s">
        <v>4481</v>
      </c>
      <c r="AG841" s="48" t="s">
        <v>4519</v>
      </c>
      <c r="AH841" s="18">
        <v>8</v>
      </c>
      <c r="AI841" s="18" t="s">
        <v>340</v>
      </c>
      <c r="AJ841" s="18" t="s">
        <v>2398</v>
      </c>
      <c r="AK841" s="48" t="s">
        <v>4520</v>
      </c>
      <c r="AL841" s="18" t="s">
        <v>4521</v>
      </c>
      <c r="AM841" s="18">
        <v>83124</v>
      </c>
      <c r="AN841" s="18">
        <v>-110.344095647912</v>
      </c>
      <c r="AO841" s="18">
        <v>41.777853862289497</v>
      </c>
      <c r="AP841" s="21" t="s">
        <v>139</v>
      </c>
    </row>
    <row r="842" spans="1:42" x14ac:dyDescent="0.25">
      <c r="A842" s="18">
        <v>455</v>
      </c>
      <c r="B842" s="15">
        <v>841</v>
      </c>
      <c r="C842" s="20">
        <v>7048711</v>
      </c>
      <c r="D842" s="18" t="s">
        <v>4529</v>
      </c>
      <c r="E842" s="187"/>
      <c r="F842" s="188"/>
      <c r="G842" s="48" t="s">
        <v>4530</v>
      </c>
      <c r="H842" s="18" t="s">
        <v>4529</v>
      </c>
      <c r="I842" s="48" t="s">
        <v>4530</v>
      </c>
      <c r="J842" s="48" t="s">
        <v>53</v>
      </c>
      <c r="K842" s="36" t="s">
        <v>151</v>
      </c>
      <c r="L842" s="48"/>
      <c r="M842" s="48"/>
      <c r="N842" s="18" t="s">
        <v>109</v>
      </c>
      <c r="O842" s="18" t="s">
        <v>53</v>
      </c>
      <c r="P842" s="18" t="s">
        <v>57</v>
      </c>
      <c r="Q842" s="18" t="s">
        <v>537</v>
      </c>
      <c r="R842" s="18" t="s">
        <v>124</v>
      </c>
      <c r="S842" s="18" t="s">
        <v>100</v>
      </c>
      <c r="T842" s="48" t="s">
        <v>4388</v>
      </c>
      <c r="U842" s="18" t="s">
        <v>53</v>
      </c>
      <c r="V842" s="18">
        <v>13054</v>
      </c>
      <c r="W842" s="18" t="s">
        <v>62</v>
      </c>
      <c r="X842" s="17">
        <f t="shared" si="24"/>
        <v>9.7343677999999993</v>
      </c>
      <c r="Y842" s="18"/>
      <c r="Z842" s="18"/>
      <c r="AA842" s="18"/>
      <c r="AB842" s="18">
        <v>1</v>
      </c>
      <c r="AC842" s="18" t="s">
        <v>101</v>
      </c>
      <c r="AD842" s="48" t="s">
        <v>4480</v>
      </c>
      <c r="AE842" s="48" t="s">
        <v>4481</v>
      </c>
      <c r="AF842" s="48" t="s">
        <v>4481</v>
      </c>
      <c r="AG842" s="48" t="s">
        <v>4519</v>
      </c>
      <c r="AH842" s="18">
        <v>8</v>
      </c>
      <c r="AI842" s="18" t="s">
        <v>340</v>
      </c>
      <c r="AJ842" s="18" t="s">
        <v>2398</v>
      </c>
      <c r="AK842" s="48" t="s">
        <v>4520</v>
      </c>
      <c r="AL842" s="18" t="s">
        <v>4521</v>
      </c>
      <c r="AM842" s="18">
        <v>83124</v>
      </c>
      <c r="AN842" s="18">
        <v>-110.344095647912</v>
      </c>
      <c r="AO842" s="18">
        <v>41.777853862289497</v>
      </c>
      <c r="AP842" s="21" t="s">
        <v>139</v>
      </c>
    </row>
    <row r="843" spans="1:42" x14ac:dyDescent="0.25">
      <c r="A843" s="18">
        <v>455</v>
      </c>
      <c r="B843" s="15">
        <v>842</v>
      </c>
      <c r="C843" s="20">
        <v>7048711</v>
      </c>
      <c r="D843" s="18" t="s">
        <v>4531</v>
      </c>
      <c r="E843" s="187"/>
      <c r="F843" s="188"/>
      <c r="G843" s="48" t="s">
        <v>4530</v>
      </c>
      <c r="H843" s="18" t="s">
        <v>4531</v>
      </c>
      <c r="I843" s="48" t="s">
        <v>4530</v>
      </c>
      <c r="J843" s="48" t="s">
        <v>53</v>
      </c>
      <c r="K843" s="36" t="s">
        <v>151</v>
      </c>
      <c r="L843" s="48"/>
      <c r="M843" s="48"/>
      <c r="N843" s="18" t="s">
        <v>109</v>
      </c>
      <c r="O843" s="18" t="s">
        <v>53</v>
      </c>
      <c r="P843" s="18" t="s">
        <v>57</v>
      </c>
      <c r="Q843" s="18" t="s">
        <v>537</v>
      </c>
      <c r="R843" s="18" t="s">
        <v>124</v>
      </c>
      <c r="S843" s="18" t="s">
        <v>100</v>
      </c>
      <c r="T843" s="48" t="s">
        <v>4388</v>
      </c>
      <c r="U843" s="18" t="s">
        <v>53</v>
      </c>
      <c r="V843" s="18">
        <v>13054</v>
      </c>
      <c r="W843" s="18" t="s">
        <v>62</v>
      </c>
      <c r="X843" s="17">
        <f t="shared" si="24"/>
        <v>9.7343677999999993</v>
      </c>
      <c r="Y843" s="18"/>
      <c r="Z843" s="18"/>
      <c r="AA843" s="18"/>
      <c r="AB843" s="18">
        <v>1</v>
      </c>
      <c r="AC843" s="18" t="s">
        <v>101</v>
      </c>
      <c r="AD843" s="48" t="s">
        <v>4480</v>
      </c>
      <c r="AE843" s="48" t="s">
        <v>4481</v>
      </c>
      <c r="AF843" s="48" t="s">
        <v>4481</v>
      </c>
      <c r="AG843" s="48" t="s">
        <v>4519</v>
      </c>
      <c r="AH843" s="18">
        <v>8</v>
      </c>
      <c r="AI843" s="18" t="s">
        <v>340</v>
      </c>
      <c r="AJ843" s="18" t="s">
        <v>2398</v>
      </c>
      <c r="AK843" s="48" t="s">
        <v>4520</v>
      </c>
      <c r="AL843" s="18" t="s">
        <v>4521</v>
      </c>
      <c r="AM843" s="18">
        <v>83124</v>
      </c>
      <c r="AN843" s="18">
        <v>-110.344095647912</v>
      </c>
      <c r="AO843" s="18">
        <v>41.777853862289497</v>
      </c>
      <c r="AP843" s="21" t="s">
        <v>139</v>
      </c>
    </row>
    <row r="844" spans="1:42" x14ac:dyDescent="0.25">
      <c r="A844" s="18">
        <v>455</v>
      </c>
      <c r="B844" s="15">
        <v>843</v>
      </c>
      <c r="C844" s="20">
        <v>7048711</v>
      </c>
      <c r="D844" s="18" t="s">
        <v>4532</v>
      </c>
      <c r="E844" s="187"/>
      <c r="F844" s="188"/>
      <c r="G844" s="48" t="s">
        <v>4533</v>
      </c>
      <c r="H844" s="18" t="s">
        <v>4532</v>
      </c>
      <c r="I844" s="48" t="s">
        <v>4533</v>
      </c>
      <c r="J844" s="48" t="s">
        <v>53</v>
      </c>
      <c r="K844" s="36" t="s">
        <v>151</v>
      </c>
      <c r="L844" s="48"/>
      <c r="M844" s="48"/>
      <c r="N844" s="18" t="s">
        <v>109</v>
      </c>
      <c r="O844" s="18" t="s">
        <v>53</v>
      </c>
      <c r="P844" s="18" t="s">
        <v>57</v>
      </c>
      <c r="Q844" s="18" t="s">
        <v>4534</v>
      </c>
      <c r="R844" s="18" t="s">
        <v>124</v>
      </c>
      <c r="S844" s="18"/>
      <c r="T844" s="48"/>
      <c r="U844" s="18" t="s">
        <v>53</v>
      </c>
      <c r="V844" s="18">
        <v>11325</v>
      </c>
      <c r="W844" s="18" t="s">
        <v>62</v>
      </c>
      <c r="X844" s="17">
        <f t="shared" si="24"/>
        <v>8.4450524999999992</v>
      </c>
      <c r="Y844" s="18"/>
      <c r="Z844" s="18"/>
      <c r="AA844" s="18"/>
      <c r="AB844" s="18">
        <v>1</v>
      </c>
      <c r="AC844" s="18"/>
      <c r="AD844" s="48" t="s">
        <v>4480</v>
      </c>
      <c r="AE844" s="48" t="s">
        <v>4481</v>
      </c>
      <c r="AF844" s="48" t="s">
        <v>4481</v>
      </c>
      <c r="AG844" s="48" t="s">
        <v>4519</v>
      </c>
      <c r="AH844" s="18">
        <v>8</v>
      </c>
      <c r="AI844" s="18" t="s">
        <v>340</v>
      </c>
      <c r="AJ844" s="18" t="s">
        <v>2398</v>
      </c>
      <c r="AK844" s="48" t="s">
        <v>4520</v>
      </c>
      <c r="AL844" s="18" t="s">
        <v>4521</v>
      </c>
      <c r="AM844" s="18">
        <v>83124</v>
      </c>
      <c r="AN844" s="18">
        <v>-110.344095647912</v>
      </c>
      <c r="AO844" s="18">
        <v>41.777853862289497</v>
      </c>
      <c r="AP844" s="21" t="s">
        <v>3852</v>
      </c>
    </row>
    <row r="845" spans="1:42" x14ac:dyDescent="0.25">
      <c r="A845" s="18">
        <v>455</v>
      </c>
      <c r="B845" s="15">
        <v>844</v>
      </c>
      <c r="C845" s="20">
        <v>7048711</v>
      </c>
      <c r="D845" s="18" t="s">
        <v>4535</v>
      </c>
      <c r="E845" s="187"/>
      <c r="F845" s="188"/>
      <c r="G845" s="48" t="s">
        <v>4536</v>
      </c>
      <c r="H845" s="18" t="s">
        <v>4535</v>
      </c>
      <c r="I845" s="48" t="s">
        <v>4536</v>
      </c>
      <c r="J845" s="48" t="s">
        <v>53</v>
      </c>
      <c r="K845" s="36" t="s">
        <v>151</v>
      </c>
      <c r="L845" s="48"/>
      <c r="M845" s="48"/>
      <c r="N845" s="18" t="s">
        <v>109</v>
      </c>
      <c r="O845" s="18" t="s">
        <v>53</v>
      </c>
      <c r="P845" s="18" t="s">
        <v>57</v>
      </c>
      <c r="Q845" s="18" t="s">
        <v>4537</v>
      </c>
      <c r="R845" s="18" t="s">
        <v>124</v>
      </c>
      <c r="S845" s="18"/>
      <c r="T845" s="48"/>
      <c r="U845" s="18" t="s">
        <v>53</v>
      </c>
      <c r="V845" s="18">
        <v>4709</v>
      </c>
      <c r="W845" s="18" t="s">
        <v>62</v>
      </c>
      <c r="X845" s="17">
        <f t="shared" si="24"/>
        <v>3.5115012999999999</v>
      </c>
      <c r="Y845" s="18"/>
      <c r="Z845" s="18"/>
      <c r="AA845" s="18"/>
      <c r="AB845" s="18">
        <v>1</v>
      </c>
      <c r="AC845" s="18"/>
      <c r="AD845" s="48" t="s">
        <v>4480</v>
      </c>
      <c r="AE845" s="48" t="s">
        <v>4481</v>
      </c>
      <c r="AF845" s="48" t="s">
        <v>4481</v>
      </c>
      <c r="AG845" s="48" t="s">
        <v>4519</v>
      </c>
      <c r="AH845" s="18">
        <v>8</v>
      </c>
      <c r="AI845" s="18" t="s">
        <v>340</v>
      </c>
      <c r="AJ845" s="18" t="s">
        <v>2398</v>
      </c>
      <c r="AK845" s="48" t="s">
        <v>4520</v>
      </c>
      <c r="AL845" s="18" t="s">
        <v>4521</v>
      </c>
      <c r="AM845" s="18">
        <v>83124</v>
      </c>
      <c r="AN845" s="18">
        <v>-110.344095647912</v>
      </c>
      <c r="AO845" s="18">
        <v>41.777853862289497</v>
      </c>
      <c r="AP845" s="21" t="s">
        <v>3852</v>
      </c>
    </row>
    <row r="846" spans="1:42" x14ac:dyDescent="0.25">
      <c r="A846" s="18">
        <v>455</v>
      </c>
      <c r="B846" s="15">
        <v>845</v>
      </c>
      <c r="C846" s="20">
        <v>7048711</v>
      </c>
      <c r="D846" s="18" t="s">
        <v>4538</v>
      </c>
      <c r="E846" s="187"/>
      <c r="F846" s="188"/>
      <c r="G846" s="48" t="s">
        <v>4539</v>
      </c>
      <c r="H846" s="18" t="s">
        <v>4538</v>
      </c>
      <c r="I846" s="48" t="s">
        <v>4539</v>
      </c>
      <c r="J846" s="48" t="s">
        <v>53</v>
      </c>
      <c r="K846" s="36" t="s">
        <v>151</v>
      </c>
      <c r="L846" s="48"/>
      <c r="M846" s="48"/>
      <c r="N846" s="18" t="s">
        <v>109</v>
      </c>
      <c r="O846" s="18" t="s">
        <v>53</v>
      </c>
      <c r="P846" s="18" t="s">
        <v>57</v>
      </c>
      <c r="Q846" s="18" t="s">
        <v>4540</v>
      </c>
      <c r="R846" s="18" t="s">
        <v>124</v>
      </c>
      <c r="S846" s="18"/>
      <c r="T846" s="48"/>
      <c r="U846" s="18" t="s">
        <v>53</v>
      </c>
      <c r="V846" s="18">
        <v>4977</v>
      </c>
      <c r="W846" s="18" t="s">
        <v>62</v>
      </c>
      <c r="X846" s="17">
        <f t="shared" si="24"/>
        <v>3.7113489</v>
      </c>
      <c r="Y846" s="18"/>
      <c r="Z846" s="18"/>
      <c r="AA846" s="18"/>
      <c r="AB846" s="18">
        <v>1</v>
      </c>
      <c r="AC846" s="18"/>
      <c r="AD846" s="48" t="s">
        <v>4480</v>
      </c>
      <c r="AE846" s="48" t="s">
        <v>4481</v>
      </c>
      <c r="AF846" s="48" t="s">
        <v>4481</v>
      </c>
      <c r="AG846" s="48" t="s">
        <v>4519</v>
      </c>
      <c r="AH846" s="18">
        <v>8</v>
      </c>
      <c r="AI846" s="18" t="s">
        <v>340</v>
      </c>
      <c r="AJ846" s="18" t="s">
        <v>2398</v>
      </c>
      <c r="AK846" s="48" t="s">
        <v>4520</v>
      </c>
      <c r="AL846" s="18" t="s">
        <v>4521</v>
      </c>
      <c r="AM846" s="18">
        <v>83124</v>
      </c>
      <c r="AN846" s="18">
        <v>-110.344095647912</v>
      </c>
      <c r="AO846" s="18">
        <v>41.777853862289497</v>
      </c>
      <c r="AP846" s="21" t="s">
        <v>3852</v>
      </c>
    </row>
    <row r="847" spans="1:42" x14ac:dyDescent="0.25">
      <c r="A847" s="18">
        <v>455</v>
      </c>
      <c r="B847" s="15">
        <v>846</v>
      </c>
      <c r="C847" s="20">
        <v>7048711</v>
      </c>
      <c r="D847" s="18" t="s">
        <v>4541</v>
      </c>
      <c r="E847" s="187"/>
      <c r="F847" s="188"/>
      <c r="G847" s="48" t="s">
        <v>4539</v>
      </c>
      <c r="H847" s="18" t="s">
        <v>4541</v>
      </c>
      <c r="I847" s="48" t="s">
        <v>4539</v>
      </c>
      <c r="J847" s="48" t="s">
        <v>53</v>
      </c>
      <c r="K847" s="36" t="s">
        <v>151</v>
      </c>
      <c r="L847" s="48"/>
      <c r="M847" s="48"/>
      <c r="N847" s="18" t="s">
        <v>109</v>
      </c>
      <c r="O847" s="18" t="s">
        <v>53</v>
      </c>
      <c r="P847" s="18" t="s">
        <v>57</v>
      </c>
      <c r="Q847" s="18" t="s">
        <v>4540</v>
      </c>
      <c r="R847" s="18" t="s">
        <v>124</v>
      </c>
      <c r="S847" s="18"/>
      <c r="T847" s="48"/>
      <c r="U847" s="18" t="s">
        <v>53</v>
      </c>
      <c r="V847" s="18">
        <v>4977</v>
      </c>
      <c r="W847" s="18" t="s">
        <v>62</v>
      </c>
      <c r="X847" s="17">
        <f t="shared" si="24"/>
        <v>3.7113489</v>
      </c>
      <c r="Y847" s="18"/>
      <c r="Z847" s="18"/>
      <c r="AA847" s="18"/>
      <c r="AB847" s="18">
        <v>1</v>
      </c>
      <c r="AC847" s="18"/>
      <c r="AD847" s="48" t="s">
        <v>4480</v>
      </c>
      <c r="AE847" s="48" t="s">
        <v>4481</v>
      </c>
      <c r="AF847" s="48" t="s">
        <v>4481</v>
      </c>
      <c r="AG847" s="48" t="s">
        <v>4519</v>
      </c>
      <c r="AH847" s="18">
        <v>8</v>
      </c>
      <c r="AI847" s="18" t="s">
        <v>340</v>
      </c>
      <c r="AJ847" s="18" t="s">
        <v>2398</v>
      </c>
      <c r="AK847" s="48" t="s">
        <v>4520</v>
      </c>
      <c r="AL847" s="18" t="s">
        <v>4521</v>
      </c>
      <c r="AM847" s="18">
        <v>83124</v>
      </c>
      <c r="AN847" s="18">
        <v>-110.344095647912</v>
      </c>
      <c r="AO847" s="18">
        <v>41.777853862289497</v>
      </c>
      <c r="AP847" s="21" t="s">
        <v>3852</v>
      </c>
    </row>
    <row r="848" spans="1:42" x14ac:dyDescent="0.25">
      <c r="A848" s="18">
        <v>455</v>
      </c>
      <c r="B848" s="15">
        <v>847</v>
      </c>
      <c r="C848" s="20">
        <v>7048711</v>
      </c>
      <c r="D848" s="18" t="s">
        <v>4542</v>
      </c>
      <c r="E848" s="187"/>
      <c r="F848" s="188"/>
      <c r="G848" s="48" t="s">
        <v>4530</v>
      </c>
      <c r="H848" s="18" t="s">
        <v>4542</v>
      </c>
      <c r="I848" s="48" t="s">
        <v>4530</v>
      </c>
      <c r="J848" s="48" t="s">
        <v>53</v>
      </c>
      <c r="K848" s="36" t="s">
        <v>151</v>
      </c>
      <c r="L848" s="48"/>
      <c r="M848" s="48"/>
      <c r="N848" s="18" t="s">
        <v>109</v>
      </c>
      <c r="O848" s="18" t="s">
        <v>53</v>
      </c>
      <c r="P848" s="18" t="s">
        <v>57</v>
      </c>
      <c r="Q848" s="18" t="s">
        <v>537</v>
      </c>
      <c r="R848" s="18" t="s">
        <v>124</v>
      </c>
      <c r="S848" s="18"/>
      <c r="T848" s="48"/>
      <c r="U848" s="18" t="s">
        <v>53</v>
      </c>
      <c r="V848" s="18">
        <v>12274</v>
      </c>
      <c r="W848" s="18" t="s">
        <v>62</v>
      </c>
      <c r="X848" s="17">
        <f t="shared" si="24"/>
        <v>9.1527218000000001</v>
      </c>
      <c r="Y848" s="18"/>
      <c r="Z848" s="18"/>
      <c r="AA848" s="18"/>
      <c r="AB848" s="18">
        <v>1</v>
      </c>
      <c r="AC848" s="18"/>
      <c r="AD848" s="48" t="s">
        <v>4480</v>
      </c>
      <c r="AE848" s="48" t="s">
        <v>4481</v>
      </c>
      <c r="AF848" s="48" t="s">
        <v>4481</v>
      </c>
      <c r="AG848" s="48" t="s">
        <v>4519</v>
      </c>
      <c r="AH848" s="18">
        <v>8</v>
      </c>
      <c r="AI848" s="18" t="s">
        <v>340</v>
      </c>
      <c r="AJ848" s="18" t="s">
        <v>2398</v>
      </c>
      <c r="AK848" s="48" t="s">
        <v>4520</v>
      </c>
      <c r="AL848" s="18" t="s">
        <v>4521</v>
      </c>
      <c r="AM848" s="18">
        <v>83124</v>
      </c>
      <c r="AN848" s="18">
        <v>-110.344095647912</v>
      </c>
      <c r="AO848" s="18">
        <v>41.777853862289497</v>
      </c>
      <c r="AP848" s="21" t="s">
        <v>3852</v>
      </c>
    </row>
    <row r="849" spans="1:42" x14ac:dyDescent="0.25">
      <c r="A849" s="18">
        <v>455</v>
      </c>
      <c r="B849" s="15">
        <v>848</v>
      </c>
      <c r="C849" s="20">
        <v>7048711</v>
      </c>
      <c r="D849" s="18" t="s">
        <v>4543</v>
      </c>
      <c r="E849" s="187"/>
      <c r="F849" s="188"/>
      <c r="G849" s="48" t="s">
        <v>4530</v>
      </c>
      <c r="H849" s="18" t="s">
        <v>4543</v>
      </c>
      <c r="I849" s="48" t="s">
        <v>4530</v>
      </c>
      <c r="J849" s="48" t="s">
        <v>53</v>
      </c>
      <c r="K849" s="36" t="s">
        <v>151</v>
      </c>
      <c r="L849" s="48"/>
      <c r="M849" s="48"/>
      <c r="N849" s="18" t="s">
        <v>109</v>
      </c>
      <c r="O849" s="18" t="s">
        <v>53</v>
      </c>
      <c r="P849" s="18" t="s">
        <v>57</v>
      </c>
      <c r="Q849" s="18" t="s">
        <v>537</v>
      </c>
      <c r="R849" s="18" t="s">
        <v>124</v>
      </c>
      <c r="S849" s="18"/>
      <c r="T849" s="48"/>
      <c r="U849" s="18" t="s">
        <v>53</v>
      </c>
      <c r="V849" s="18">
        <v>12274</v>
      </c>
      <c r="W849" s="18" t="s">
        <v>62</v>
      </c>
      <c r="X849" s="17">
        <f t="shared" si="24"/>
        <v>9.1527218000000001</v>
      </c>
      <c r="Y849" s="18"/>
      <c r="Z849" s="18"/>
      <c r="AA849" s="18"/>
      <c r="AB849" s="18">
        <v>1</v>
      </c>
      <c r="AC849" s="18"/>
      <c r="AD849" s="48" t="s">
        <v>4480</v>
      </c>
      <c r="AE849" s="48" t="s">
        <v>4481</v>
      </c>
      <c r="AF849" s="48" t="s">
        <v>4481</v>
      </c>
      <c r="AG849" s="48" t="s">
        <v>4519</v>
      </c>
      <c r="AH849" s="18">
        <v>8</v>
      </c>
      <c r="AI849" s="18" t="s">
        <v>340</v>
      </c>
      <c r="AJ849" s="18" t="s">
        <v>2398</v>
      </c>
      <c r="AK849" s="48" t="s">
        <v>4520</v>
      </c>
      <c r="AL849" s="18" t="s">
        <v>4521</v>
      </c>
      <c r="AM849" s="18">
        <v>83124</v>
      </c>
      <c r="AN849" s="18">
        <v>-110.344095647912</v>
      </c>
      <c r="AO849" s="18">
        <v>41.777853862289497</v>
      </c>
      <c r="AP849" s="21" t="s">
        <v>3852</v>
      </c>
    </row>
    <row r="850" spans="1:42" x14ac:dyDescent="0.25">
      <c r="A850" s="18">
        <v>456</v>
      </c>
      <c r="B850" s="15">
        <v>849</v>
      </c>
      <c r="C850" s="20">
        <v>8503411</v>
      </c>
      <c r="D850" s="18" t="s">
        <v>4544</v>
      </c>
      <c r="E850" s="187"/>
      <c r="F850" s="188"/>
      <c r="G850" s="48" t="s">
        <v>4545</v>
      </c>
      <c r="H850" s="18" t="s">
        <v>4544</v>
      </c>
      <c r="I850" s="48" t="s">
        <v>4545</v>
      </c>
      <c r="J850" s="48" t="s">
        <v>53</v>
      </c>
      <c r="K850" s="48" t="s">
        <v>107</v>
      </c>
      <c r="L850" s="48"/>
      <c r="M850" s="48"/>
      <c r="N850" s="18" t="s">
        <v>109</v>
      </c>
      <c r="O850" s="18" t="s">
        <v>53</v>
      </c>
      <c r="P850" s="18" t="s">
        <v>57</v>
      </c>
      <c r="Q850" s="18" t="s">
        <v>1488</v>
      </c>
      <c r="R850" s="18" t="s">
        <v>124</v>
      </c>
      <c r="S850" s="18" t="s">
        <v>100</v>
      </c>
      <c r="T850" s="48" t="s">
        <v>4388</v>
      </c>
      <c r="U850" s="18" t="s">
        <v>53</v>
      </c>
      <c r="V850" s="133">
        <v>7684</v>
      </c>
      <c r="W850" s="18" t="s">
        <v>62</v>
      </c>
      <c r="X850" s="18">
        <f t="shared" si="24"/>
        <v>5.7299587999999995</v>
      </c>
      <c r="Y850" s="18"/>
      <c r="Z850" s="18"/>
      <c r="AA850" s="18"/>
      <c r="AB850" s="18">
        <v>1</v>
      </c>
      <c r="AC850" s="18" t="s">
        <v>101</v>
      </c>
      <c r="AD850" s="48" t="s">
        <v>4546</v>
      </c>
      <c r="AE850" s="48"/>
      <c r="AF850" s="48" t="s">
        <v>4547</v>
      </c>
      <c r="AG850" s="48" t="s">
        <v>4548</v>
      </c>
      <c r="AH850" s="18">
        <v>2</v>
      </c>
      <c r="AI850" s="18" t="s">
        <v>2741</v>
      </c>
      <c r="AJ850" s="18" t="s">
        <v>4549</v>
      </c>
      <c r="AK850" s="48" t="s">
        <v>4550</v>
      </c>
      <c r="AL850" s="18" t="s">
        <v>4551</v>
      </c>
      <c r="AM850" s="18">
        <v>14141</v>
      </c>
      <c r="AN850" s="18">
        <v>-78.781118774258402</v>
      </c>
      <c r="AO850" s="18">
        <v>42.561980769166603</v>
      </c>
      <c r="AP850" s="21" t="s">
        <v>139</v>
      </c>
    </row>
    <row r="851" spans="1:42" x14ac:dyDescent="0.25">
      <c r="A851" s="18">
        <v>457</v>
      </c>
      <c r="B851" s="15">
        <v>850</v>
      </c>
      <c r="C851" s="20">
        <v>5841611</v>
      </c>
      <c r="D851" s="18" t="s">
        <v>4552</v>
      </c>
      <c r="E851" s="187"/>
      <c r="F851" s="188"/>
      <c r="G851" s="48" t="s">
        <v>4553</v>
      </c>
      <c r="H851" s="18" t="s">
        <v>4552</v>
      </c>
      <c r="I851" s="48" t="s">
        <v>4553</v>
      </c>
      <c r="J851" s="48" t="s">
        <v>53</v>
      </c>
      <c r="K851" s="36" t="s">
        <v>151</v>
      </c>
      <c r="L851" s="48"/>
      <c r="M851" s="48"/>
      <c r="N851" s="18" t="s">
        <v>109</v>
      </c>
      <c r="O851" s="18" t="s">
        <v>53</v>
      </c>
      <c r="P851" s="18" t="s">
        <v>57</v>
      </c>
      <c r="Q851" s="18" t="s">
        <v>4554</v>
      </c>
      <c r="R851" s="18"/>
      <c r="S851" s="18" t="s">
        <v>100</v>
      </c>
      <c r="T851" s="48" t="s">
        <v>1843</v>
      </c>
      <c r="U851" s="18" t="s">
        <v>53</v>
      </c>
      <c r="V851" s="133">
        <v>15000</v>
      </c>
      <c r="W851" s="18" t="s">
        <v>62</v>
      </c>
      <c r="X851" s="152">
        <f t="shared" si="24"/>
        <v>11.185499999999999</v>
      </c>
      <c r="Y851" s="18"/>
      <c r="Z851" s="18"/>
      <c r="AA851" s="18">
        <v>2012</v>
      </c>
      <c r="AB851" s="18">
        <v>1</v>
      </c>
      <c r="AC851" s="18" t="s">
        <v>101</v>
      </c>
      <c r="AD851" s="48" t="s">
        <v>4555</v>
      </c>
      <c r="AE851" s="48" t="s">
        <v>499</v>
      </c>
      <c r="AF851" s="48" t="s">
        <v>4556</v>
      </c>
      <c r="AG851" s="48" t="s">
        <v>4557</v>
      </c>
      <c r="AH851" s="18">
        <v>6</v>
      </c>
      <c r="AI851" s="18" t="s">
        <v>155</v>
      </c>
      <c r="AJ851" s="18" t="s">
        <v>4558</v>
      </c>
      <c r="AK851" s="48" t="s">
        <v>4559</v>
      </c>
      <c r="AL851" s="18" t="s">
        <v>4560</v>
      </c>
      <c r="AM851" s="18">
        <v>77475</v>
      </c>
      <c r="AN851" s="18">
        <v>-96.625785819483198</v>
      </c>
      <c r="AO851" s="18">
        <v>29.4706318063417</v>
      </c>
      <c r="AP851" s="21" t="s">
        <v>139</v>
      </c>
    </row>
    <row r="852" spans="1:42" x14ac:dyDescent="0.25">
      <c r="A852" s="18">
        <v>457</v>
      </c>
      <c r="B852" s="15">
        <v>851</v>
      </c>
      <c r="C852" s="20">
        <v>5841611</v>
      </c>
      <c r="D852" s="18" t="s">
        <v>4561</v>
      </c>
      <c r="E852" s="187"/>
      <c r="F852" s="188"/>
      <c r="G852" s="48" t="s">
        <v>4553</v>
      </c>
      <c r="H852" s="18" t="s">
        <v>4561</v>
      </c>
      <c r="I852" s="48" t="s">
        <v>4553</v>
      </c>
      <c r="J852" s="48" t="s">
        <v>53</v>
      </c>
      <c r="K852" s="36" t="s">
        <v>151</v>
      </c>
      <c r="L852" s="48"/>
      <c r="M852" s="48"/>
      <c r="N852" s="18" t="s">
        <v>109</v>
      </c>
      <c r="O852" s="18" t="s">
        <v>53</v>
      </c>
      <c r="P852" s="18" t="s">
        <v>57</v>
      </c>
      <c r="Q852" s="18" t="s">
        <v>4554</v>
      </c>
      <c r="R852" s="18"/>
      <c r="S852" s="18" t="s">
        <v>100</v>
      </c>
      <c r="T852" s="48" t="s">
        <v>1843</v>
      </c>
      <c r="U852" s="18" t="s">
        <v>53</v>
      </c>
      <c r="V852" s="133">
        <v>15000</v>
      </c>
      <c r="W852" s="18" t="s">
        <v>62</v>
      </c>
      <c r="X852" s="152">
        <f t="shared" si="24"/>
        <v>11.185499999999999</v>
      </c>
      <c r="Y852" s="18"/>
      <c r="Z852" s="18"/>
      <c r="AA852" s="18">
        <v>2012</v>
      </c>
      <c r="AB852" s="18">
        <v>1</v>
      </c>
      <c r="AC852" s="18" t="s">
        <v>101</v>
      </c>
      <c r="AD852" s="48" t="s">
        <v>4555</v>
      </c>
      <c r="AE852" s="48" t="s">
        <v>499</v>
      </c>
      <c r="AF852" s="48" t="s">
        <v>4556</v>
      </c>
      <c r="AG852" s="48" t="s">
        <v>4557</v>
      </c>
      <c r="AH852" s="18">
        <v>6</v>
      </c>
      <c r="AI852" s="18" t="s">
        <v>155</v>
      </c>
      <c r="AJ852" s="18" t="s">
        <v>4558</v>
      </c>
      <c r="AK852" s="48" t="s">
        <v>4559</v>
      </c>
      <c r="AL852" s="18" t="s">
        <v>4560</v>
      </c>
      <c r="AM852" s="18">
        <v>77475</v>
      </c>
      <c r="AN852" s="18">
        <v>-96.625785819483198</v>
      </c>
      <c r="AO852" s="18">
        <v>29.4706318063417</v>
      </c>
      <c r="AP852" s="21" t="s">
        <v>139</v>
      </c>
    </row>
    <row r="853" spans="1:42" x14ac:dyDescent="0.25">
      <c r="A853" s="18">
        <v>457</v>
      </c>
      <c r="B853" s="15">
        <v>852</v>
      </c>
      <c r="C853" s="20">
        <v>5841611</v>
      </c>
      <c r="D853" s="18" t="s">
        <v>4562</v>
      </c>
      <c r="E853" s="187"/>
      <c r="F853" s="188"/>
      <c r="G853" s="48" t="s">
        <v>4553</v>
      </c>
      <c r="H853" s="18" t="s">
        <v>4562</v>
      </c>
      <c r="I853" s="48" t="s">
        <v>4553</v>
      </c>
      <c r="J853" s="48" t="s">
        <v>53</v>
      </c>
      <c r="K853" s="36" t="s">
        <v>151</v>
      </c>
      <c r="L853" s="48"/>
      <c r="M853" s="48"/>
      <c r="N853" s="18" t="s">
        <v>109</v>
      </c>
      <c r="O853" s="18" t="s">
        <v>53</v>
      </c>
      <c r="P853" s="18" t="s">
        <v>57</v>
      </c>
      <c r="Q853" s="18" t="s">
        <v>4554</v>
      </c>
      <c r="R853" s="18"/>
      <c r="S853" s="18" t="s">
        <v>100</v>
      </c>
      <c r="T853" s="48" t="s">
        <v>1843</v>
      </c>
      <c r="U853" s="18" t="s">
        <v>53</v>
      </c>
      <c r="V853" s="133">
        <v>15000</v>
      </c>
      <c r="W853" s="18" t="s">
        <v>62</v>
      </c>
      <c r="X853" s="152">
        <f t="shared" si="24"/>
        <v>11.185499999999999</v>
      </c>
      <c r="Y853" s="18"/>
      <c r="Z853" s="18"/>
      <c r="AA853" s="18">
        <v>2013</v>
      </c>
      <c r="AB853" s="18">
        <v>1</v>
      </c>
      <c r="AC853" s="18" t="s">
        <v>101</v>
      </c>
      <c r="AD853" s="48" t="s">
        <v>4555</v>
      </c>
      <c r="AE853" s="48" t="s">
        <v>499</v>
      </c>
      <c r="AF853" s="48" t="s">
        <v>4556</v>
      </c>
      <c r="AG853" s="48" t="s">
        <v>4557</v>
      </c>
      <c r="AH853" s="18">
        <v>6</v>
      </c>
      <c r="AI853" s="18" t="s">
        <v>155</v>
      </c>
      <c r="AJ853" s="18" t="s">
        <v>4558</v>
      </c>
      <c r="AK853" s="48" t="s">
        <v>4559</v>
      </c>
      <c r="AL853" s="18" t="s">
        <v>4560</v>
      </c>
      <c r="AM853" s="18">
        <v>77475</v>
      </c>
      <c r="AN853" s="18">
        <v>-96.625785819483198</v>
      </c>
      <c r="AO853" s="18">
        <v>29.4706318063417</v>
      </c>
      <c r="AP853" s="21" t="s">
        <v>139</v>
      </c>
    </row>
    <row r="854" spans="1:42" x14ac:dyDescent="0.25">
      <c r="A854" s="18">
        <v>457</v>
      </c>
      <c r="B854" s="15">
        <v>853</v>
      </c>
      <c r="C854" s="20">
        <v>5841611</v>
      </c>
      <c r="D854" s="18" t="s">
        <v>4563</v>
      </c>
      <c r="E854" s="187"/>
      <c r="F854" s="188"/>
      <c r="G854" s="48" t="s">
        <v>4553</v>
      </c>
      <c r="H854" s="18" t="s">
        <v>4563</v>
      </c>
      <c r="I854" s="48" t="s">
        <v>4553</v>
      </c>
      <c r="J854" s="48" t="s">
        <v>53</v>
      </c>
      <c r="K854" s="36" t="s">
        <v>151</v>
      </c>
      <c r="L854" s="48"/>
      <c r="M854" s="48"/>
      <c r="N854" s="18" t="s">
        <v>109</v>
      </c>
      <c r="O854" s="18" t="s">
        <v>53</v>
      </c>
      <c r="P854" s="18" t="s">
        <v>57</v>
      </c>
      <c r="Q854" s="18" t="s">
        <v>4554</v>
      </c>
      <c r="R854" s="18"/>
      <c r="S854" s="18" t="s">
        <v>100</v>
      </c>
      <c r="T854" s="48" t="s">
        <v>1843</v>
      </c>
      <c r="U854" s="18" t="s">
        <v>53</v>
      </c>
      <c r="V854" s="133">
        <v>15000</v>
      </c>
      <c r="W854" s="18" t="s">
        <v>62</v>
      </c>
      <c r="X854" s="17">
        <f t="shared" si="24"/>
        <v>11.185499999999999</v>
      </c>
      <c r="Y854" s="18"/>
      <c r="Z854" s="18"/>
      <c r="AA854" s="18">
        <v>2013</v>
      </c>
      <c r="AB854" s="18">
        <v>1</v>
      </c>
      <c r="AC854" s="18" t="s">
        <v>101</v>
      </c>
      <c r="AD854" s="48" t="s">
        <v>4555</v>
      </c>
      <c r="AE854" s="48" t="s">
        <v>499</v>
      </c>
      <c r="AF854" s="48" t="s">
        <v>4556</v>
      </c>
      <c r="AG854" s="48" t="s">
        <v>4557</v>
      </c>
      <c r="AH854" s="18">
        <v>6</v>
      </c>
      <c r="AI854" s="18" t="s">
        <v>155</v>
      </c>
      <c r="AJ854" s="18" t="s">
        <v>4558</v>
      </c>
      <c r="AK854" s="48" t="s">
        <v>4559</v>
      </c>
      <c r="AL854" s="18" t="s">
        <v>4560</v>
      </c>
      <c r="AM854" s="18">
        <v>77475</v>
      </c>
      <c r="AN854" s="18">
        <v>-96.625785819483198</v>
      </c>
      <c r="AO854" s="18">
        <v>29.4706318063417</v>
      </c>
      <c r="AP854" s="21" t="s">
        <v>139</v>
      </c>
    </row>
    <row r="855" spans="1:42" x14ac:dyDescent="0.25">
      <c r="A855" s="18">
        <v>458</v>
      </c>
      <c r="B855" s="15">
        <v>854</v>
      </c>
      <c r="C855" s="20">
        <v>6498211</v>
      </c>
      <c r="D855" s="18" t="s">
        <v>120</v>
      </c>
      <c r="E855" s="187"/>
      <c r="F855" s="188"/>
      <c r="G855" s="48" t="s">
        <v>4564</v>
      </c>
      <c r="H855" s="18" t="s">
        <v>120</v>
      </c>
      <c r="I855" s="48" t="s">
        <v>4565</v>
      </c>
      <c r="J855" s="48" t="s">
        <v>53</v>
      </c>
      <c r="K855" s="36" t="s">
        <v>151</v>
      </c>
      <c r="L855" s="48"/>
      <c r="M855" s="48"/>
      <c r="N855" s="18" t="s">
        <v>109</v>
      </c>
      <c r="O855" s="18" t="s">
        <v>53</v>
      </c>
      <c r="P855" s="18" t="s">
        <v>57</v>
      </c>
      <c r="Q855" s="18" t="s">
        <v>4566</v>
      </c>
      <c r="R855" s="18"/>
      <c r="S855" s="18" t="s">
        <v>100</v>
      </c>
      <c r="T855" s="48" t="s">
        <v>1843</v>
      </c>
      <c r="U855" s="18" t="s">
        <v>53</v>
      </c>
      <c r="V855" s="18">
        <v>5000</v>
      </c>
      <c r="W855" s="18" t="s">
        <v>62</v>
      </c>
      <c r="X855" s="17">
        <f t="shared" si="24"/>
        <v>3.7284999999999999</v>
      </c>
      <c r="Y855" s="18"/>
      <c r="Z855" s="18"/>
      <c r="AA855" s="18" t="s">
        <v>4567</v>
      </c>
      <c r="AB855" s="18">
        <v>1</v>
      </c>
      <c r="AC855" s="18" t="s">
        <v>101</v>
      </c>
      <c r="AD855" s="48" t="s">
        <v>4568</v>
      </c>
      <c r="AE855" s="48" t="s">
        <v>499</v>
      </c>
      <c r="AF855" s="48" t="s">
        <v>4569</v>
      </c>
      <c r="AG855" s="48" t="s">
        <v>4570</v>
      </c>
      <c r="AH855" s="18">
        <v>6</v>
      </c>
      <c r="AI855" s="18" t="s">
        <v>155</v>
      </c>
      <c r="AJ855" s="18" t="s">
        <v>4571</v>
      </c>
      <c r="AK855" s="48" t="s">
        <v>4572</v>
      </c>
      <c r="AL855" s="18" t="s">
        <v>4573</v>
      </c>
      <c r="AM855" s="18">
        <v>79744</v>
      </c>
      <c r="AN855" s="18">
        <v>-101.921369</v>
      </c>
      <c r="AO855" s="18">
        <v>30.885162999999999</v>
      </c>
      <c r="AP855" s="21" t="s">
        <v>139</v>
      </c>
    </row>
    <row r="856" spans="1:42" x14ac:dyDescent="0.25">
      <c r="A856" s="18">
        <v>459</v>
      </c>
      <c r="B856" s="15">
        <v>855</v>
      </c>
      <c r="C856" s="20">
        <v>8542311</v>
      </c>
      <c r="D856" s="149" t="s">
        <v>4574</v>
      </c>
      <c r="E856" s="187"/>
      <c r="F856" s="188"/>
      <c r="G856" s="48" t="s">
        <v>4575</v>
      </c>
      <c r="H856" s="149" t="s">
        <v>4574</v>
      </c>
      <c r="I856" s="48" t="s">
        <v>4576</v>
      </c>
      <c r="J856" s="48" t="s">
        <v>53</v>
      </c>
      <c r="K856" s="128" t="s">
        <v>227</v>
      </c>
      <c r="L856" s="48"/>
      <c r="M856" s="48"/>
      <c r="N856" s="18" t="s">
        <v>4577</v>
      </c>
      <c r="O856" s="18" t="s">
        <v>100</v>
      </c>
      <c r="P856" s="18" t="s">
        <v>57</v>
      </c>
      <c r="Q856" s="18" t="s">
        <v>521</v>
      </c>
      <c r="R856" s="18" t="s">
        <v>205</v>
      </c>
      <c r="S856" s="18"/>
      <c r="T856" s="48" t="s">
        <v>4578</v>
      </c>
      <c r="U856" s="18" t="s">
        <v>100</v>
      </c>
      <c r="V856" s="18">
        <v>115</v>
      </c>
      <c r="W856" s="18" t="s">
        <v>84</v>
      </c>
      <c r="X856" s="17">
        <v>15</v>
      </c>
      <c r="Y856" s="18"/>
      <c r="Z856" s="18"/>
      <c r="AA856" s="18">
        <v>2014</v>
      </c>
      <c r="AB856" s="18">
        <v>1</v>
      </c>
      <c r="AC856" s="18" t="s">
        <v>101</v>
      </c>
      <c r="AD856" s="48" t="s">
        <v>4579</v>
      </c>
      <c r="AE856" s="48"/>
      <c r="AF856" s="48" t="s">
        <v>4580</v>
      </c>
      <c r="AG856" s="48" t="s">
        <v>4581</v>
      </c>
      <c r="AH856" s="18">
        <v>2</v>
      </c>
      <c r="AI856" s="18" t="s">
        <v>2741</v>
      </c>
      <c r="AJ856" s="18" t="s">
        <v>4582</v>
      </c>
      <c r="AK856" s="48" t="s">
        <v>4583</v>
      </c>
      <c r="AL856" s="18" t="s">
        <v>4584</v>
      </c>
      <c r="AM856" s="18">
        <v>14853</v>
      </c>
      <c r="AN856" s="18">
        <v>-76.474638125891701</v>
      </c>
      <c r="AO856" s="18">
        <v>42.442593234896997</v>
      </c>
      <c r="AP856" s="21" t="s">
        <v>193</v>
      </c>
    </row>
    <row r="857" spans="1:42" x14ac:dyDescent="0.25">
      <c r="A857" s="18">
        <v>459</v>
      </c>
      <c r="B857" s="15">
        <v>856</v>
      </c>
      <c r="C857" s="20">
        <v>8542311</v>
      </c>
      <c r="D857" s="149" t="s">
        <v>4585</v>
      </c>
      <c r="E857" s="187"/>
      <c r="F857" s="188"/>
      <c r="G857" s="48" t="s">
        <v>4586</v>
      </c>
      <c r="H857" s="149" t="s">
        <v>4585</v>
      </c>
      <c r="I857" s="48" t="s">
        <v>4576</v>
      </c>
      <c r="J857" s="48" t="s">
        <v>53</v>
      </c>
      <c r="K857" s="128" t="s">
        <v>227</v>
      </c>
      <c r="L857" s="48"/>
      <c r="M857" s="48"/>
      <c r="N857" s="18" t="s">
        <v>4577</v>
      </c>
      <c r="O857" s="18" t="s">
        <v>100</v>
      </c>
      <c r="P857" s="18" t="s">
        <v>57</v>
      </c>
      <c r="Q857" s="18" t="s">
        <v>521</v>
      </c>
      <c r="R857" s="18" t="s">
        <v>205</v>
      </c>
      <c r="S857" s="18"/>
      <c r="T857" s="48" t="s">
        <v>4578</v>
      </c>
      <c r="U857" s="18" t="s">
        <v>100</v>
      </c>
      <c r="V857" s="18">
        <v>115</v>
      </c>
      <c r="W857" s="18" t="s">
        <v>84</v>
      </c>
      <c r="X857" s="18">
        <v>15</v>
      </c>
      <c r="Y857" s="18"/>
      <c r="Z857" s="18"/>
      <c r="AA857" s="18">
        <v>2014</v>
      </c>
      <c r="AB857" s="18">
        <v>1</v>
      </c>
      <c r="AC857" s="18" t="s">
        <v>101</v>
      </c>
      <c r="AD857" s="48" t="s">
        <v>4579</v>
      </c>
      <c r="AE857" s="48"/>
      <c r="AF857" s="48" t="s">
        <v>4580</v>
      </c>
      <c r="AG857" s="48" t="s">
        <v>4581</v>
      </c>
      <c r="AH857" s="18">
        <v>2</v>
      </c>
      <c r="AI857" s="18" t="s">
        <v>2741</v>
      </c>
      <c r="AJ857" s="18" t="s">
        <v>4582</v>
      </c>
      <c r="AK857" s="48" t="s">
        <v>4583</v>
      </c>
      <c r="AL857" s="18" t="s">
        <v>4584</v>
      </c>
      <c r="AM857" s="18">
        <v>14853</v>
      </c>
      <c r="AN857" s="18">
        <v>-76.474638125891701</v>
      </c>
      <c r="AO857" s="18">
        <v>42.442593234896997</v>
      </c>
      <c r="AP857" s="21" t="s">
        <v>193</v>
      </c>
    </row>
    <row r="858" spans="1:42" x14ac:dyDescent="0.25">
      <c r="A858" s="18">
        <v>460</v>
      </c>
      <c r="B858" s="15">
        <v>857</v>
      </c>
      <c r="C858" s="20">
        <v>3803711</v>
      </c>
      <c r="D858" s="149" t="s">
        <v>4587</v>
      </c>
      <c r="E858" s="187"/>
      <c r="F858" s="188"/>
      <c r="G858" s="48" t="s">
        <v>4588</v>
      </c>
      <c r="H858" s="149"/>
      <c r="I858" s="48" t="s">
        <v>4588</v>
      </c>
      <c r="J858" s="48" t="s">
        <v>53</v>
      </c>
      <c r="K858" s="128" t="s">
        <v>107</v>
      </c>
      <c r="L858" s="48"/>
      <c r="M858" s="48"/>
      <c r="N858" s="15" t="s">
        <v>109</v>
      </c>
      <c r="O858" s="18" t="s">
        <v>53</v>
      </c>
      <c r="P858" s="18" t="s">
        <v>57</v>
      </c>
      <c r="Q858" s="18" t="s">
        <v>4589</v>
      </c>
      <c r="R858" s="15" t="s">
        <v>124</v>
      </c>
      <c r="S858" s="18" t="s">
        <v>100</v>
      </c>
      <c r="T858" s="48"/>
      <c r="U858" s="18" t="s">
        <v>53</v>
      </c>
      <c r="V858" s="18">
        <v>15900</v>
      </c>
      <c r="W858" s="18" t="s">
        <v>62</v>
      </c>
      <c r="X858" s="17">
        <f t="shared" ref="X858:X863" si="25">V858*0.0007457</f>
        <v>11.856629999999999</v>
      </c>
      <c r="Y858" s="18">
        <v>117.5805</v>
      </c>
      <c r="Z858" s="18" t="s">
        <v>695</v>
      </c>
      <c r="AA858" s="18">
        <v>2020</v>
      </c>
      <c r="AB858" s="18">
        <v>1</v>
      </c>
      <c r="AC858" s="18" t="s">
        <v>101</v>
      </c>
      <c r="AD858" s="48" t="s">
        <v>4590</v>
      </c>
      <c r="AE858" s="48"/>
      <c r="AF858" s="48" t="s">
        <v>1800</v>
      </c>
      <c r="AG858" s="48" t="s">
        <v>4591</v>
      </c>
      <c r="AH858" s="20">
        <v>7</v>
      </c>
      <c r="AI858" s="18" t="s">
        <v>1731</v>
      </c>
      <c r="AJ858" s="18" t="s">
        <v>4592</v>
      </c>
      <c r="AK858" s="48"/>
      <c r="AL858" s="18" t="s">
        <v>4593</v>
      </c>
      <c r="AM858" s="18">
        <v>67427</v>
      </c>
      <c r="AN858" s="18">
        <v>-98.354757123050604</v>
      </c>
      <c r="AO858" s="18">
        <v>38.518519806749303</v>
      </c>
      <c r="AP858" s="21" t="s">
        <v>139</v>
      </c>
    </row>
    <row r="859" spans="1:42" x14ac:dyDescent="0.25">
      <c r="A859" s="18">
        <v>461</v>
      </c>
      <c r="B859" s="15">
        <v>858</v>
      </c>
      <c r="C859" s="20">
        <v>4499611</v>
      </c>
      <c r="D859" s="149" t="s">
        <v>4594</v>
      </c>
      <c r="E859" s="187"/>
      <c r="F859" s="188"/>
      <c r="G859" s="48" t="s">
        <v>4595</v>
      </c>
      <c r="H859" s="149"/>
      <c r="I859" s="48" t="s">
        <v>4595</v>
      </c>
      <c r="J859" s="48" t="s">
        <v>53</v>
      </c>
      <c r="K859" s="128" t="s">
        <v>107</v>
      </c>
      <c r="L859" s="48"/>
      <c r="M859" s="48"/>
      <c r="N859" s="15" t="s">
        <v>109</v>
      </c>
      <c r="O859" s="18" t="s">
        <v>53</v>
      </c>
      <c r="P859" s="18" t="s">
        <v>110</v>
      </c>
      <c r="Q859" s="18" t="s">
        <v>1808</v>
      </c>
      <c r="R859" s="15" t="s">
        <v>124</v>
      </c>
      <c r="S859" s="18" t="s">
        <v>53</v>
      </c>
      <c r="T859" s="48"/>
      <c r="U859" s="18" t="s">
        <v>53</v>
      </c>
      <c r="V859" s="18">
        <v>9100</v>
      </c>
      <c r="W859" s="18" t="s">
        <v>62</v>
      </c>
      <c r="X859" s="17">
        <f t="shared" si="25"/>
        <v>6.7858700000000001</v>
      </c>
      <c r="Y859" s="18">
        <v>113.75</v>
      </c>
      <c r="Z859" s="18" t="s">
        <v>695</v>
      </c>
      <c r="AA859" s="18">
        <v>1967</v>
      </c>
      <c r="AB859" s="18">
        <v>1</v>
      </c>
      <c r="AC859" s="18" t="s">
        <v>63</v>
      </c>
      <c r="AD859" s="48" t="s">
        <v>4590</v>
      </c>
      <c r="AE859" s="48"/>
      <c r="AF859" s="48" t="s">
        <v>1800</v>
      </c>
      <c r="AG859" s="48" t="s">
        <v>4596</v>
      </c>
      <c r="AH859" s="20">
        <v>7</v>
      </c>
      <c r="AI859" s="18" t="s">
        <v>1731</v>
      </c>
      <c r="AJ859" s="18" t="s">
        <v>4597</v>
      </c>
      <c r="AK859" s="48"/>
      <c r="AL859" s="18" t="s">
        <v>4598</v>
      </c>
      <c r="AM859" s="18">
        <v>66937</v>
      </c>
      <c r="AN859" s="18">
        <v>-97.252447339784695</v>
      </c>
      <c r="AO859" s="18">
        <v>39.546667384729098</v>
      </c>
      <c r="AP859" s="21" t="s">
        <v>119</v>
      </c>
    </row>
    <row r="860" spans="1:42" x14ac:dyDescent="0.25">
      <c r="A860" s="18">
        <v>461</v>
      </c>
      <c r="B860" s="15">
        <v>859</v>
      </c>
      <c r="C860" s="20">
        <v>4499611</v>
      </c>
      <c r="D860" s="149" t="s">
        <v>4599</v>
      </c>
      <c r="E860" s="187"/>
      <c r="F860" s="188"/>
      <c r="G860" s="48" t="s">
        <v>4600</v>
      </c>
      <c r="H860" s="149"/>
      <c r="I860" s="48" t="s">
        <v>4600</v>
      </c>
      <c r="J860" s="48" t="s">
        <v>53</v>
      </c>
      <c r="K860" s="128" t="s">
        <v>107</v>
      </c>
      <c r="L860" s="48"/>
      <c r="M860" s="48"/>
      <c r="N860" s="15" t="s">
        <v>109</v>
      </c>
      <c r="O860" s="18" t="s">
        <v>53</v>
      </c>
      <c r="P860" s="18" t="s">
        <v>110</v>
      </c>
      <c r="Q860" s="18" t="s">
        <v>1808</v>
      </c>
      <c r="R860" s="15" t="s">
        <v>124</v>
      </c>
      <c r="S860" s="18" t="s">
        <v>53</v>
      </c>
      <c r="T860" s="48"/>
      <c r="U860" s="18" t="s">
        <v>53</v>
      </c>
      <c r="V860" s="18">
        <v>9100</v>
      </c>
      <c r="W860" s="18" t="s">
        <v>62</v>
      </c>
      <c r="X860" s="17">
        <f t="shared" si="25"/>
        <v>6.7858700000000001</v>
      </c>
      <c r="Y860" s="18">
        <v>113.75</v>
      </c>
      <c r="Z860" s="18" t="s">
        <v>695</v>
      </c>
      <c r="AA860" s="18">
        <v>1970</v>
      </c>
      <c r="AB860" s="18">
        <v>1</v>
      </c>
      <c r="AC860" s="18" t="s">
        <v>63</v>
      </c>
      <c r="AD860" s="48" t="s">
        <v>4590</v>
      </c>
      <c r="AE860" s="48"/>
      <c r="AF860" s="48" t="s">
        <v>1800</v>
      </c>
      <c r="AG860" s="48" t="s">
        <v>4596</v>
      </c>
      <c r="AH860" s="20">
        <v>7</v>
      </c>
      <c r="AI860" s="18" t="s">
        <v>1731</v>
      </c>
      <c r="AJ860" s="18" t="s">
        <v>4597</v>
      </c>
      <c r="AK860" s="48"/>
      <c r="AL860" s="18" t="s">
        <v>4598</v>
      </c>
      <c r="AM860" s="18">
        <v>66937</v>
      </c>
      <c r="AN860" s="18">
        <v>-97.252447339784695</v>
      </c>
      <c r="AO860" s="18">
        <v>39.546667384729098</v>
      </c>
      <c r="AP860" s="21" t="s">
        <v>119</v>
      </c>
    </row>
    <row r="861" spans="1:42" x14ac:dyDescent="0.25">
      <c r="A861" s="18">
        <v>462</v>
      </c>
      <c r="B861" s="15">
        <v>860</v>
      </c>
      <c r="C861" s="20">
        <v>5027511</v>
      </c>
      <c r="D861" s="149" t="s">
        <v>4601</v>
      </c>
      <c r="E861" s="187"/>
      <c r="F861" s="188"/>
      <c r="G861" s="48" t="s">
        <v>4602</v>
      </c>
      <c r="H861" s="149"/>
      <c r="I861" s="48" t="s">
        <v>4602</v>
      </c>
      <c r="J861" s="48" t="s">
        <v>53</v>
      </c>
      <c r="K861" s="128" t="s">
        <v>107</v>
      </c>
      <c r="L861" s="48"/>
      <c r="M861" s="48"/>
      <c r="N861" s="15" t="s">
        <v>109</v>
      </c>
      <c r="O861" s="18" t="s">
        <v>53</v>
      </c>
      <c r="P861" s="18" t="s">
        <v>57</v>
      </c>
      <c r="Q861" s="18" t="s">
        <v>4589</v>
      </c>
      <c r="R861" s="15" t="s">
        <v>124</v>
      </c>
      <c r="S861" s="18" t="s">
        <v>100</v>
      </c>
      <c r="T861" s="48"/>
      <c r="U861" s="18" t="s">
        <v>53</v>
      </c>
      <c r="V861" s="18">
        <v>15900</v>
      </c>
      <c r="W861" s="18" t="s">
        <v>62</v>
      </c>
      <c r="X861" s="17">
        <f t="shared" si="25"/>
        <v>11.856629999999999</v>
      </c>
      <c r="Y861" s="18">
        <v>117.5805</v>
      </c>
      <c r="Z861" s="18" t="s">
        <v>695</v>
      </c>
      <c r="AA861" s="18">
        <v>2019</v>
      </c>
      <c r="AB861" s="18">
        <v>1</v>
      </c>
      <c r="AC861" s="18" t="s">
        <v>101</v>
      </c>
      <c r="AD861" s="48" t="s">
        <v>4590</v>
      </c>
      <c r="AE861" s="48"/>
      <c r="AF861" s="48" t="s">
        <v>1800</v>
      </c>
      <c r="AG861" s="48" t="s">
        <v>4603</v>
      </c>
      <c r="AH861" s="20">
        <v>7</v>
      </c>
      <c r="AI861" s="18" t="s">
        <v>1731</v>
      </c>
      <c r="AJ861" s="18" t="s">
        <v>4604</v>
      </c>
      <c r="AK861" s="48"/>
      <c r="AL861" s="18" t="s">
        <v>4605</v>
      </c>
      <c r="AM861" s="18">
        <v>97109</v>
      </c>
      <c r="AN861" s="18">
        <v>-99.413145285622505</v>
      </c>
      <c r="AO861" s="18">
        <v>37.589720362674399</v>
      </c>
      <c r="AP861" s="21" t="s">
        <v>139</v>
      </c>
    </row>
    <row r="862" spans="1:42" x14ac:dyDescent="0.25">
      <c r="A862" s="18">
        <v>463</v>
      </c>
      <c r="B862" s="15">
        <v>861</v>
      </c>
      <c r="C862" s="20">
        <v>7286611</v>
      </c>
      <c r="D862" s="149" t="s">
        <v>4606</v>
      </c>
      <c r="E862" s="187"/>
      <c r="F862" s="188"/>
      <c r="G862" s="48" t="s">
        <v>4607</v>
      </c>
      <c r="H862" s="149"/>
      <c r="I862" s="48" t="s">
        <v>4607</v>
      </c>
      <c r="J862" s="48" t="s">
        <v>53</v>
      </c>
      <c r="K862" s="128" t="s">
        <v>107</v>
      </c>
      <c r="L862" s="48"/>
      <c r="M862" s="48"/>
      <c r="N862" s="15" t="s">
        <v>109</v>
      </c>
      <c r="O862" s="18" t="s">
        <v>53</v>
      </c>
      <c r="P862" s="18" t="s">
        <v>57</v>
      </c>
      <c r="Q862" s="18" t="s">
        <v>4589</v>
      </c>
      <c r="R862" s="15" t="s">
        <v>124</v>
      </c>
      <c r="S862" s="18" t="s">
        <v>100</v>
      </c>
      <c r="T862" s="48"/>
      <c r="U862" s="18" t="s">
        <v>53</v>
      </c>
      <c r="V862" s="18">
        <v>15900</v>
      </c>
      <c r="W862" s="18" t="s">
        <v>62</v>
      </c>
      <c r="X862" s="17">
        <f t="shared" si="25"/>
        <v>11.856629999999999</v>
      </c>
      <c r="Y862" s="18">
        <v>117.5805</v>
      </c>
      <c r="Z862" s="18" t="s">
        <v>695</v>
      </c>
      <c r="AA862" s="18">
        <v>2016</v>
      </c>
      <c r="AB862" s="18">
        <v>1</v>
      </c>
      <c r="AC862" s="18" t="s">
        <v>101</v>
      </c>
      <c r="AD862" s="48" t="s">
        <v>4590</v>
      </c>
      <c r="AE862" s="48"/>
      <c r="AF862" s="48" t="s">
        <v>1800</v>
      </c>
      <c r="AG862" s="48" t="s">
        <v>4608</v>
      </c>
      <c r="AH862" s="20">
        <v>7</v>
      </c>
      <c r="AI862" s="18" t="s">
        <v>1810</v>
      </c>
      <c r="AJ862" s="18" t="s">
        <v>4609</v>
      </c>
      <c r="AK862" s="48"/>
      <c r="AL862" s="18" t="s">
        <v>4610</v>
      </c>
      <c r="AM862" s="18">
        <v>68310</v>
      </c>
      <c r="AN862" s="18">
        <v>-96.743881096027494</v>
      </c>
      <c r="AO862" s="18">
        <v>40.221361936860497</v>
      </c>
      <c r="AP862" s="21" t="s">
        <v>139</v>
      </c>
    </row>
    <row r="863" spans="1:42" x14ac:dyDescent="0.25">
      <c r="A863" s="18">
        <v>463</v>
      </c>
      <c r="B863" s="15">
        <v>862</v>
      </c>
      <c r="C863" s="20">
        <v>7286611</v>
      </c>
      <c r="D863" s="149" t="s">
        <v>1825</v>
      </c>
      <c r="E863" s="187"/>
      <c r="F863" s="188"/>
      <c r="G863" s="48" t="s">
        <v>4611</v>
      </c>
      <c r="H863" s="149"/>
      <c r="I863" s="48" t="s">
        <v>4611</v>
      </c>
      <c r="J863" s="48" t="s">
        <v>53</v>
      </c>
      <c r="K863" s="128" t="s">
        <v>107</v>
      </c>
      <c r="L863" s="48"/>
      <c r="M863" s="48"/>
      <c r="N863" s="15" t="s">
        <v>109</v>
      </c>
      <c r="O863" s="18" t="s">
        <v>53</v>
      </c>
      <c r="P863" s="18" t="s">
        <v>57</v>
      </c>
      <c r="Q863" s="18" t="s">
        <v>4589</v>
      </c>
      <c r="R863" s="15" t="s">
        <v>124</v>
      </c>
      <c r="S863" s="18" t="s">
        <v>100</v>
      </c>
      <c r="T863" s="48"/>
      <c r="U863" s="18" t="s">
        <v>53</v>
      </c>
      <c r="V863" s="18">
        <v>15900</v>
      </c>
      <c r="W863" s="18" t="s">
        <v>62</v>
      </c>
      <c r="X863" s="17">
        <f t="shared" si="25"/>
        <v>11.856629999999999</v>
      </c>
      <c r="Y863" s="18">
        <v>117.5805</v>
      </c>
      <c r="Z863" s="18" t="s">
        <v>695</v>
      </c>
      <c r="AA863" s="18">
        <v>2021</v>
      </c>
      <c r="AB863" s="18">
        <v>1</v>
      </c>
      <c r="AC863" s="18" t="s">
        <v>101</v>
      </c>
      <c r="AD863" s="48" t="s">
        <v>4590</v>
      </c>
      <c r="AE863" s="48"/>
      <c r="AF863" s="48" t="s">
        <v>1800</v>
      </c>
      <c r="AG863" s="48" t="s">
        <v>4608</v>
      </c>
      <c r="AH863" s="20">
        <v>7</v>
      </c>
      <c r="AI863" s="18" t="s">
        <v>1810</v>
      </c>
      <c r="AJ863" s="18" t="s">
        <v>4609</v>
      </c>
      <c r="AK863" s="48"/>
      <c r="AL863" s="18" t="s">
        <v>4610</v>
      </c>
      <c r="AM863" s="18">
        <v>68310</v>
      </c>
      <c r="AN863" s="18">
        <v>-96.743881096027494</v>
      </c>
      <c r="AO863" s="18">
        <v>40.221361936860497</v>
      </c>
      <c r="AP863" s="21" t="s">
        <v>139</v>
      </c>
    </row>
    <row r="864" spans="1:42" x14ac:dyDescent="0.25">
      <c r="A864" s="129">
        <v>464</v>
      </c>
      <c r="B864" s="15">
        <v>863</v>
      </c>
      <c r="C864" s="286" t="s">
        <v>4612</v>
      </c>
      <c r="D864" s="153" t="s">
        <v>410</v>
      </c>
      <c r="E864" s="187">
        <v>641</v>
      </c>
      <c r="F864" s="188"/>
      <c r="G864" s="128" t="s">
        <v>4613</v>
      </c>
      <c r="H864" s="153" t="s">
        <v>4614</v>
      </c>
      <c r="I864" s="128" t="s">
        <v>4613</v>
      </c>
      <c r="J864" s="128" t="s">
        <v>53</v>
      </c>
      <c r="K864" s="128" t="s">
        <v>81</v>
      </c>
      <c r="L864" s="128"/>
      <c r="M864" s="128"/>
      <c r="N864" s="123" t="s">
        <v>109</v>
      </c>
      <c r="O864" s="129" t="s">
        <v>53</v>
      </c>
      <c r="P864" s="129" t="s">
        <v>110</v>
      </c>
      <c r="Q864" s="129" t="s">
        <v>943</v>
      </c>
      <c r="R864" s="123" t="s">
        <v>124</v>
      </c>
      <c r="S864" s="129"/>
      <c r="T864" s="128" t="s">
        <v>4615</v>
      </c>
      <c r="U864" s="129" t="s">
        <v>53</v>
      </c>
      <c r="V864" s="129">
        <v>2084</v>
      </c>
      <c r="W864" s="129" t="s">
        <v>84</v>
      </c>
      <c r="X864" s="154">
        <v>243.1</v>
      </c>
      <c r="Y864" s="129"/>
      <c r="Z864" s="129"/>
      <c r="AA864" s="129">
        <v>2022</v>
      </c>
      <c r="AB864" s="129">
        <v>1</v>
      </c>
      <c r="AC864" s="129" t="s">
        <v>101</v>
      </c>
      <c r="AD864" s="128" t="s">
        <v>4616</v>
      </c>
      <c r="AE864" s="128"/>
      <c r="AF864" s="128" t="s">
        <v>935</v>
      </c>
      <c r="AG864" s="128" t="s">
        <v>4617</v>
      </c>
      <c r="AH864" s="124" t="s">
        <v>459</v>
      </c>
      <c r="AI864" s="129" t="s">
        <v>188</v>
      </c>
      <c r="AJ864" s="129" t="s">
        <v>4618</v>
      </c>
      <c r="AK864" s="128" t="s">
        <v>4619</v>
      </c>
      <c r="AL864" s="129" t="s">
        <v>4620</v>
      </c>
      <c r="AM864" s="129">
        <v>32514</v>
      </c>
      <c r="AN864" s="129">
        <v>-87.229299426315293</v>
      </c>
      <c r="AO864" s="129">
        <v>30.5601254347451</v>
      </c>
      <c r="AP864" s="109" t="s">
        <v>119</v>
      </c>
    </row>
    <row r="865" spans="1:42" x14ac:dyDescent="0.25">
      <c r="A865" s="129">
        <v>464</v>
      </c>
      <c r="B865" s="15">
        <v>864</v>
      </c>
      <c r="C865" s="286" t="s">
        <v>4612</v>
      </c>
      <c r="D865" s="153" t="s">
        <v>426</v>
      </c>
      <c r="E865" s="187">
        <v>641</v>
      </c>
      <c r="F865" s="188"/>
      <c r="G865" s="128" t="s">
        <v>4621</v>
      </c>
      <c r="H865" s="153" t="s">
        <v>4622</v>
      </c>
      <c r="I865" s="128" t="s">
        <v>4621</v>
      </c>
      <c r="J865" s="128" t="s">
        <v>53</v>
      </c>
      <c r="K865" s="128" t="s">
        <v>81</v>
      </c>
      <c r="L865" s="128"/>
      <c r="M865" s="128"/>
      <c r="N865" s="123" t="s">
        <v>109</v>
      </c>
      <c r="O865" s="129" t="s">
        <v>53</v>
      </c>
      <c r="P865" s="129" t="s">
        <v>110</v>
      </c>
      <c r="Q865" s="129" t="s">
        <v>943</v>
      </c>
      <c r="R865" s="123" t="s">
        <v>124</v>
      </c>
      <c r="S865" s="129"/>
      <c r="T865" s="128" t="s">
        <v>4615</v>
      </c>
      <c r="U865" s="129" t="s">
        <v>53</v>
      </c>
      <c r="V865" s="129">
        <v>2084</v>
      </c>
      <c r="W865" s="129" t="s">
        <v>84</v>
      </c>
      <c r="X865" s="154">
        <v>243.1</v>
      </c>
      <c r="Y865" s="129"/>
      <c r="Z865" s="129"/>
      <c r="AA865" s="129">
        <v>2022</v>
      </c>
      <c r="AB865" s="129">
        <v>1</v>
      </c>
      <c r="AC865" s="129" t="s">
        <v>101</v>
      </c>
      <c r="AD865" s="128" t="s">
        <v>4616</v>
      </c>
      <c r="AE865" s="128"/>
      <c r="AF865" s="128" t="s">
        <v>935</v>
      </c>
      <c r="AG865" s="128" t="s">
        <v>4617</v>
      </c>
      <c r="AH865" s="124" t="s">
        <v>459</v>
      </c>
      <c r="AI865" s="129" t="s">
        <v>188</v>
      </c>
      <c r="AJ865" s="129" t="s">
        <v>4618</v>
      </c>
      <c r="AK865" s="128" t="s">
        <v>4619</v>
      </c>
      <c r="AL865" s="129" t="s">
        <v>4620</v>
      </c>
      <c r="AM865" s="129">
        <v>32514</v>
      </c>
      <c r="AN865" s="129">
        <v>-87.229299426315293</v>
      </c>
      <c r="AO865" s="129">
        <v>30.5601254347451</v>
      </c>
      <c r="AP865" s="109" t="s">
        <v>119</v>
      </c>
    </row>
    <row r="866" spans="1:42" x14ac:dyDescent="0.25">
      <c r="A866" s="129">
        <v>464</v>
      </c>
      <c r="B866" s="15">
        <v>865</v>
      </c>
      <c r="C866" s="286" t="s">
        <v>4612</v>
      </c>
      <c r="D866" s="153" t="s">
        <v>4623</v>
      </c>
      <c r="E866" s="187">
        <v>641</v>
      </c>
      <c r="F866" s="188"/>
      <c r="G866" s="128" t="s">
        <v>4624</v>
      </c>
      <c r="H866" s="153" t="s">
        <v>4625</v>
      </c>
      <c r="I866" s="128" t="s">
        <v>4624</v>
      </c>
      <c r="J866" s="128" t="s">
        <v>53</v>
      </c>
      <c r="K866" s="128" t="s">
        <v>81</v>
      </c>
      <c r="L866" s="128"/>
      <c r="M866" s="128"/>
      <c r="N866" s="123" t="s">
        <v>109</v>
      </c>
      <c r="O866" s="129" t="s">
        <v>53</v>
      </c>
      <c r="P866" s="129" t="s">
        <v>110</v>
      </c>
      <c r="Q866" s="129" t="s">
        <v>943</v>
      </c>
      <c r="R866" s="123" t="s">
        <v>124</v>
      </c>
      <c r="S866" s="129"/>
      <c r="T866" s="128" t="s">
        <v>4615</v>
      </c>
      <c r="U866" s="129" t="s">
        <v>53</v>
      </c>
      <c r="V866" s="129">
        <v>2084</v>
      </c>
      <c r="W866" s="129" t="s">
        <v>84</v>
      </c>
      <c r="X866" s="154">
        <v>243.1</v>
      </c>
      <c r="Y866" s="129"/>
      <c r="Z866" s="129"/>
      <c r="AA866" s="129">
        <v>2022</v>
      </c>
      <c r="AB866" s="129">
        <v>1</v>
      </c>
      <c r="AC866" s="129" t="s">
        <v>101</v>
      </c>
      <c r="AD866" s="128" t="s">
        <v>4616</v>
      </c>
      <c r="AE866" s="128"/>
      <c r="AF866" s="128" t="s">
        <v>935</v>
      </c>
      <c r="AG866" s="128" t="s">
        <v>4617</v>
      </c>
      <c r="AH866" s="124" t="s">
        <v>459</v>
      </c>
      <c r="AI866" s="129" t="s">
        <v>188</v>
      </c>
      <c r="AJ866" s="129" t="s">
        <v>4618</v>
      </c>
      <c r="AK866" s="128" t="s">
        <v>4619</v>
      </c>
      <c r="AL866" s="129" t="s">
        <v>4620</v>
      </c>
      <c r="AM866" s="129">
        <v>32514</v>
      </c>
      <c r="AN866" s="129">
        <v>-87.229299426315293</v>
      </c>
      <c r="AO866" s="129">
        <v>30.5601254347451</v>
      </c>
      <c r="AP866" s="109" t="s">
        <v>119</v>
      </c>
    </row>
    <row r="867" spans="1:42" x14ac:dyDescent="0.25">
      <c r="A867" s="129">
        <v>464</v>
      </c>
      <c r="B867" s="15">
        <v>866</v>
      </c>
      <c r="C867" s="286" t="s">
        <v>4612</v>
      </c>
      <c r="D867" s="153" t="s">
        <v>4626</v>
      </c>
      <c r="E867" s="187">
        <v>641</v>
      </c>
      <c r="F867" s="188"/>
      <c r="G867" s="128" t="s">
        <v>4627</v>
      </c>
      <c r="H867" s="153" t="s">
        <v>4628</v>
      </c>
      <c r="I867" s="128" t="s">
        <v>4627</v>
      </c>
      <c r="J867" s="128" t="s">
        <v>53</v>
      </c>
      <c r="K867" s="128" t="s">
        <v>81</v>
      </c>
      <c r="L867" s="128"/>
      <c r="M867" s="128"/>
      <c r="N867" s="123" t="s">
        <v>109</v>
      </c>
      <c r="O867" s="129" t="s">
        <v>53</v>
      </c>
      <c r="P867" s="129" t="s">
        <v>110</v>
      </c>
      <c r="Q867" s="129" t="s">
        <v>943</v>
      </c>
      <c r="R867" s="123" t="s">
        <v>124</v>
      </c>
      <c r="S867" s="129"/>
      <c r="T867" s="128" t="s">
        <v>4615</v>
      </c>
      <c r="U867" s="129" t="s">
        <v>53</v>
      </c>
      <c r="V867" s="129">
        <v>2084</v>
      </c>
      <c r="W867" s="129" t="s">
        <v>84</v>
      </c>
      <c r="X867" s="154">
        <v>243.1</v>
      </c>
      <c r="Y867" s="129"/>
      <c r="Z867" s="129"/>
      <c r="AA867" s="129">
        <v>2022</v>
      </c>
      <c r="AB867" s="129">
        <v>1</v>
      </c>
      <c r="AC867" s="129" t="s">
        <v>101</v>
      </c>
      <c r="AD867" s="128" t="s">
        <v>4616</v>
      </c>
      <c r="AE867" s="128"/>
      <c r="AF867" s="128" t="s">
        <v>935</v>
      </c>
      <c r="AG867" s="128" t="s">
        <v>4617</v>
      </c>
      <c r="AH867" s="124" t="s">
        <v>459</v>
      </c>
      <c r="AI867" s="129" t="s">
        <v>188</v>
      </c>
      <c r="AJ867" s="129" t="s">
        <v>4618</v>
      </c>
      <c r="AK867" s="128" t="s">
        <v>4619</v>
      </c>
      <c r="AL867" s="129" t="s">
        <v>4620</v>
      </c>
      <c r="AM867" s="129">
        <v>32514</v>
      </c>
      <c r="AN867" s="129">
        <v>-87.229299426315293</v>
      </c>
      <c r="AO867" s="129">
        <v>30.5601254347451</v>
      </c>
      <c r="AP867" s="109" t="s">
        <v>119</v>
      </c>
    </row>
    <row r="868" spans="1:42" x14ac:dyDescent="0.25">
      <c r="A868" s="129">
        <v>465</v>
      </c>
      <c r="B868" s="15">
        <v>867</v>
      </c>
      <c r="C868" s="124">
        <v>640611</v>
      </c>
      <c r="D868" s="153" t="s">
        <v>4629</v>
      </c>
      <c r="E868" s="187">
        <v>628</v>
      </c>
      <c r="F868" s="188" t="s">
        <v>4630</v>
      </c>
      <c r="G868" s="128" t="s">
        <v>4631</v>
      </c>
      <c r="H868" s="153" t="s">
        <v>4632</v>
      </c>
      <c r="I868" s="128" t="s">
        <v>4631</v>
      </c>
      <c r="J868" s="128" t="s">
        <v>53</v>
      </c>
      <c r="K868" s="128" t="s">
        <v>81</v>
      </c>
      <c r="L868" s="129">
        <v>20100201</v>
      </c>
      <c r="M868" s="128" t="s">
        <v>215</v>
      </c>
      <c r="N868" s="129" t="s">
        <v>109</v>
      </c>
      <c r="O868" s="129" t="s">
        <v>53</v>
      </c>
      <c r="P868" s="129" t="s">
        <v>1268</v>
      </c>
      <c r="Q868" s="129" t="s">
        <v>4633</v>
      </c>
      <c r="R868" s="129" t="s">
        <v>205</v>
      </c>
      <c r="S868" s="129" t="s">
        <v>100</v>
      </c>
      <c r="T868" s="128" t="s">
        <v>4634</v>
      </c>
      <c r="U868" s="129" t="s">
        <v>53</v>
      </c>
      <c r="V868" s="129">
        <v>2938</v>
      </c>
      <c r="W868" s="129" t="s">
        <v>84</v>
      </c>
      <c r="X868" s="129">
        <v>300</v>
      </c>
      <c r="Y868" s="129">
        <v>2938</v>
      </c>
      <c r="Z868" s="129" t="s">
        <v>84</v>
      </c>
      <c r="AA868" s="129">
        <v>2014</v>
      </c>
      <c r="AB868" s="129">
        <v>1</v>
      </c>
      <c r="AC868" s="129" t="s">
        <v>101</v>
      </c>
      <c r="AD868" s="128" t="s">
        <v>4635</v>
      </c>
      <c r="AE868" s="128" t="s">
        <v>1213</v>
      </c>
      <c r="AF868" s="128" t="s">
        <v>1213</v>
      </c>
      <c r="AG868" s="128" t="s">
        <v>4636</v>
      </c>
      <c r="AH868" s="129">
        <v>4</v>
      </c>
      <c r="AI868" s="129" t="s">
        <v>188</v>
      </c>
      <c r="AJ868" s="129" t="s">
        <v>4637</v>
      </c>
      <c r="AK868" s="128" t="s">
        <v>4638</v>
      </c>
      <c r="AL868" s="129" t="s">
        <v>4639</v>
      </c>
      <c r="AM868" s="129">
        <v>34428</v>
      </c>
      <c r="AN868" s="129">
        <v>-82.672923368446703</v>
      </c>
      <c r="AO868" s="129">
        <v>28.968284605584699</v>
      </c>
      <c r="AP868" s="109" t="s">
        <v>139</v>
      </c>
    </row>
    <row r="869" spans="1:42" x14ac:dyDescent="0.25">
      <c r="A869" s="129">
        <v>465</v>
      </c>
      <c r="B869" s="15">
        <v>868</v>
      </c>
      <c r="C869" s="124">
        <v>640611</v>
      </c>
      <c r="D869" s="153" t="s">
        <v>4640</v>
      </c>
      <c r="E869" s="187">
        <v>628</v>
      </c>
      <c r="F869" s="188" t="s">
        <v>4641</v>
      </c>
      <c r="G869" s="128" t="s">
        <v>4631</v>
      </c>
      <c r="H869" s="153" t="s">
        <v>4642</v>
      </c>
      <c r="I869" s="128" t="s">
        <v>4631</v>
      </c>
      <c r="J869" s="128" t="s">
        <v>53</v>
      </c>
      <c r="K869" s="128" t="s">
        <v>81</v>
      </c>
      <c r="L869" s="129">
        <v>20100201</v>
      </c>
      <c r="M869" s="128" t="s">
        <v>215</v>
      </c>
      <c r="N869" s="129" t="s">
        <v>109</v>
      </c>
      <c r="O869" s="129" t="s">
        <v>53</v>
      </c>
      <c r="P869" s="129" t="s">
        <v>1268</v>
      </c>
      <c r="Q869" s="129" t="s">
        <v>4633</v>
      </c>
      <c r="R869" s="129" t="s">
        <v>205</v>
      </c>
      <c r="S869" s="129" t="s">
        <v>100</v>
      </c>
      <c r="T869" s="128" t="s">
        <v>4634</v>
      </c>
      <c r="U869" s="129" t="s">
        <v>53</v>
      </c>
      <c r="V869" s="129">
        <v>2938</v>
      </c>
      <c r="W869" s="129" t="s">
        <v>84</v>
      </c>
      <c r="X869" s="129">
        <v>300</v>
      </c>
      <c r="Y869" s="129">
        <v>2938</v>
      </c>
      <c r="Z869" s="129" t="s">
        <v>695</v>
      </c>
      <c r="AA869" s="129">
        <v>2014</v>
      </c>
      <c r="AB869" s="129">
        <v>1</v>
      </c>
      <c r="AC869" s="129" t="s">
        <v>101</v>
      </c>
      <c r="AD869" s="128" t="s">
        <v>4635</v>
      </c>
      <c r="AE869" s="128" t="s">
        <v>1213</v>
      </c>
      <c r="AF869" s="128" t="s">
        <v>1213</v>
      </c>
      <c r="AG869" s="128" t="s">
        <v>4636</v>
      </c>
      <c r="AH869" s="129">
        <v>4</v>
      </c>
      <c r="AI869" s="129" t="s">
        <v>188</v>
      </c>
      <c r="AJ869" s="129" t="s">
        <v>4637</v>
      </c>
      <c r="AK869" s="128" t="s">
        <v>4638</v>
      </c>
      <c r="AL869" s="129" t="s">
        <v>4639</v>
      </c>
      <c r="AM869" s="129">
        <v>34428</v>
      </c>
      <c r="AN869" s="129">
        <v>-82.672400257311395</v>
      </c>
      <c r="AO869" s="129">
        <v>28.968290186848101</v>
      </c>
      <c r="AP869" s="109" t="s">
        <v>139</v>
      </c>
    </row>
    <row r="870" spans="1:42" s="109" customFormat="1" x14ac:dyDescent="0.25">
      <c r="A870" s="129">
        <v>465</v>
      </c>
      <c r="B870" s="15">
        <v>869</v>
      </c>
      <c r="C870" s="124">
        <v>640611</v>
      </c>
      <c r="D870" s="153" t="s">
        <v>4643</v>
      </c>
      <c r="E870" s="187">
        <v>628</v>
      </c>
      <c r="F870" s="188" t="s">
        <v>4644</v>
      </c>
      <c r="G870" s="128" t="s">
        <v>4631</v>
      </c>
      <c r="H870" s="153" t="s">
        <v>4645</v>
      </c>
      <c r="I870" s="128" t="s">
        <v>4631</v>
      </c>
      <c r="J870" s="128" t="s">
        <v>53</v>
      </c>
      <c r="K870" s="128" t="s">
        <v>81</v>
      </c>
      <c r="L870" s="129">
        <v>20100201</v>
      </c>
      <c r="M870" s="128" t="s">
        <v>215</v>
      </c>
      <c r="N870" s="129" t="s">
        <v>109</v>
      </c>
      <c r="O870" s="129" t="s">
        <v>53</v>
      </c>
      <c r="P870" s="129" t="s">
        <v>1268</v>
      </c>
      <c r="Q870" s="129" t="s">
        <v>4633</v>
      </c>
      <c r="R870" s="129" t="s">
        <v>205</v>
      </c>
      <c r="S870" s="129" t="s">
        <v>100</v>
      </c>
      <c r="T870" s="128" t="s">
        <v>4634</v>
      </c>
      <c r="U870" s="129" t="s">
        <v>53</v>
      </c>
      <c r="V870" s="129">
        <v>2938</v>
      </c>
      <c r="W870" s="129" t="s">
        <v>84</v>
      </c>
      <c r="X870" s="129">
        <v>300</v>
      </c>
      <c r="Y870" s="129">
        <v>2938</v>
      </c>
      <c r="Z870" s="129" t="s">
        <v>84</v>
      </c>
      <c r="AA870" s="129">
        <v>2014</v>
      </c>
      <c r="AB870" s="129">
        <v>1</v>
      </c>
      <c r="AC870" s="129" t="s">
        <v>101</v>
      </c>
      <c r="AD870" s="128" t="s">
        <v>4635</v>
      </c>
      <c r="AE870" s="128" t="s">
        <v>1213</v>
      </c>
      <c r="AF870" s="128" t="s">
        <v>1213</v>
      </c>
      <c r="AG870" s="128" t="s">
        <v>4636</v>
      </c>
      <c r="AH870" s="129">
        <v>4</v>
      </c>
      <c r="AI870" s="129" t="s">
        <v>188</v>
      </c>
      <c r="AJ870" s="129" t="s">
        <v>4637</v>
      </c>
      <c r="AK870" s="128" t="s">
        <v>4638</v>
      </c>
      <c r="AL870" s="129" t="s">
        <v>4639</v>
      </c>
      <c r="AM870" s="129">
        <v>34428</v>
      </c>
      <c r="AN870" s="129">
        <v>-82.674633048742606</v>
      </c>
      <c r="AO870" s="129">
        <v>28.968290186848101</v>
      </c>
      <c r="AP870" s="109" t="s">
        <v>139</v>
      </c>
    </row>
    <row r="871" spans="1:42" s="109" customFormat="1" x14ac:dyDescent="0.25">
      <c r="A871" s="129">
        <v>465</v>
      </c>
      <c r="B871" s="15">
        <v>870</v>
      </c>
      <c r="C871" s="124">
        <v>640611</v>
      </c>
      <c r="D871" s="153" t="s">
        <v>4646</v>
      </c>
      <c r="E871" s="187">
        <v>628</v>
      </c>
      <c r="F871" s="188" t="s">
        <v>4647</v>
      </c>
      <c r="G871" s="128" t="s">
        <v>4631</v>
      </c>
      <c r="H871" s="153" t="s">
        <v>4648</v>
      </c>
      <c r="I871" s="128" t="s">
        <v>4631</v>
      </c>
      <c r="J871" s="128" t="s">
        <v>53</v>
      </c>
      <c r="K871" s="128" t="s">
        <v>81</v>
      </c>
      <c r="L871" s="129">
        <v>20100201</v>
      </c>
      <c r="M871" s="128" t="s">
        <v>215</v>
      </c>
      <c r="N871" s="129" t="s">
        <v>109</v>
      </c>
      <c r="O871" s="129" t="s">
        <v>53</v>
      </c>
      <c r="P871" s="129" t="s">
        <v>1268</v>
      </c>
      <c r="Q871" s="129" t="s">
        <v>4633</v>
      </c>
      <c r="R871" s="129" t="s">
        <v>205</v>
      </c>
      <c r="S871" s="129" t="s">
        <v>100</v>
      </c>
      <c r="T871" s="128" t="s">
        <v>4634</v>
      </c>
      <c r="U871" s="129" t="s">
        <v>53</v>
      </c>
      <c r="V871" s="129">
        <v>2938</v>
      </c>
      <c r="W871" s="129" t="s">
        <v>84</v>
      </c>
      <c r="X871" s="129">
        <v>300</v>
      </c>
      <c r="Y871" s="129">
        <v>2938</v>
      </c>
      <c r="Z871" s="129" t="s">
        <v>84</v>
      </c>
      <c r="AA871" s="129">
        <v>2014</v>
      </c>
      <c r="AB871" s="129">
        <v>1</v>
      </c>
      <c r="AC871" s="129" t="s">
        <v>101</v>
      </c>
      <c r="AD871" s="128" t="s">
        <v>4635</v>
      </c>
      <c r="AE871" s="128" t="s">
        <v>1213</v>
      </c>
      <c r="AF871" s="128" t="s">
        <v>1213</v>
      </c>
      <c r="AG871" s="128" t="s">
        <v>4636</v>
      </c>
      <c r="AH871" s="129">
        <v>4</v>
      </c>
      <c r="AI871" s="129" t="s">
        <v>188</v>
      </c>
      <c r="AJ871" s="129" t="s">
        <v>4637</v>
      </c>
      <c r="AK871" s="128" t="s">
        <v>4638</v>
      </c>
      <c r="AL871" s="129" t="s">
        <v>4639</v>
      </c>
      <c r="AM871" s="129">
        <v>34428</v>
      </c>
      <c r="AN871" s="129">
        <v>-82.674135455223706</v>
      </c>
      <c r="AO871" s="129">
        <v>28.968284605584699</v>
      </c>
      <c r="AP871" s="109" t="s">
        <v>139</v>
      </c>
    </row>
    <row r="872" spans="1:42" s="109" customFormat="1" x14ac:dyDescent="0.25">
      <c r="A872" s="18">
        <v>466</v>
      </c>
      <c r="B872" s="15">
        <v>871</v>
      </c>
      <c r="C872" s="20">
        <v>4006811</v>
      </c>
      <c r="D872" s="149" t="s">
        <v>4649</v>
      </c>
      <c r="E872" s="187"/>
      <c r="F872" s="188"/>
      <c r="G872" s="48" t="s">
        <v>4650</v>
      </c>
      <c r="H872" s="149" t="s">
        <v>4649</v>
      </c>
      <c r="I872" s="48" t="s">
        <v>4650</v>
      </c>
      <c r="J872" s="48" t="s">
        <v>53</v>
      </c>
      <c r="K872" s="48" t="s">
        <v>107</v>
      </c>
      <c r="L872" s="48"/>
      <c r="M872" s="48"/>
      <c r="N872" s="18" t="s">
        <v>109</v>
      </c>
      <c r="O872" s="18" t="s">
        <v>53</v>
      </c>
      <c r="P872" s="18" t="s">
        <v>57</v>
      </c>
      <c r="Q872" s="18" t="s">
        <v>2051</v>
      </c>
      <c r="R872" s="18" t="s">
        <v>124</v>
      </c>
      <c r="S872" s="18" t="s">
        <v>100</v>
      </c>
      <c r="T872" s="48" t="s">
        <v>4651</v>
      </c>
      <c r="U872" s="18" t="s">
        <v>53</v>
      </c>
      <c r="V872" s="18">
        <v>96.7</v>
      </c>
      <c r="W872" s="18" t="s">
        <v>84</v>
      </c>
      <c r="X872" s="18">
        <v>8.5151482999999999</v>
      </c>
      <c r="Y872" s="18"/>
      <c r="Z872" s="18"/>
      <c r="AA872" s="49">
        <v>44601</v>
      </c>
      <c r="AB872" s="18">
        <v>1</v>
      </c>
      <c r="AC872" s="18" t="s">
        <v>101</v>
      </c>
      <c r="AD872" s="48" t="s">
        <v>4652</v>
      </c>
      <c r="AE872" s="48"/>
      <c r="AF872" s="48" t="s">
        <v>4653</v>
      </c>
      <c r="AG872" s="48" t="s">
        <v>4654</v>
      </c>
      <c r="AH872" s="18">
        <v>5</v>
      </c>
      <c r="AI872" s="18" t="s">
        <v>2982</v>
      </c>
      <c r="AJ872" s="18" t="s">
        <v>4655</v>
      </c>
      <c r="AK872" s="48" t="s">
        <v>4656</v>
      </c>
      <c r="AL872" s="18" t="s">
        <v>4657</v>
      </c>
      <c r="AM872" s="18">
        <v>49665</v>
      </c>
      <c r="AN872" s="18">
        <f>AN871</f>
        <v>-82.674135455223706</v>
      </c>
      <c r="AO872" s="18">
        <f>AO871</f>
        <v>28.968284605584699</v>
      </c>
      <c r="AP872" s="21" t="s">
        <v>139</v>
      </c>
    </row>
    <row r="873" spans="1:42" s="109" customFormat="1" x14ac:dyDescent="0.25">
      <c r="A873" s="18">
        <v>466</v>
      </c>
      <c r="B873" s="15">
        <v>872</v>
      </c>
      <c r="C873" s="20">
        <v>4006811</v>
      </c>
      <c r="D873" s="149" t="s">
        <v>4658</v>
      </c>
      <c r="E873" s="187"/>
      <c r="F873" s="188"/>
      <c r="G873" s="48" t="s">
        <v>4650</v>
      </c>
      <c r="H873" s="149" t="s">
        <v>4658</v>
      </c>
      <c r="I873" s="48" t="s">
        <v>4650</v>
      </c>
      <c r="J873" s="48" t="s">
        <v>53</v>
      </c>
      <c r="K873" s="48" t="s">
        <v>107</v>
      </c>
      <c r="L873" s="48"/>
      <c r="M873" s="48"/>
      <c r="N873" s="18" t="s">
        <v>109</v>
      </c>
      <c r="O873" s="18" t="s">
        <v>53</v>
      </c>
      <c r="P873" s="18" t="s">
        <v>473</v>
      </c>
      <c r="Q873" s="18" t="s">
        <v>4659</v>
      </c>
      <c r="R873" s="18" t="s">
        <v>124</v>
      </c>
      <c r="S873" s="18" t="s">
        <v>53</v>
      </c>
      <c r="T873" s="48" t="s">
        <v>538</v>
      </c>
      <c r="U873" s="18" t="s">
        <v>53</v>
      </c>
      <c r="V873" s="18">
        <v>88.7</v>
      </c>
      <c r="W873" s="18" t="s">
        <v>84</v>
      </c>
      <c r="X873" s="18">
        <v>7.8298500000000004</v>
      </c>
      <c r="Y873" s="18"/>
      <c r="Z873" s="18"/>
      <c r="AA873" s="49">
        <v>23012</v>
      </c>
      <c r="AB873" s="18">
        <v>1</v>
      </c>
      <c r="AC873" s="18" t="s">
        <v>63</v>
      </c>
      <c r="AD873" s="48" t="s">
        <v>4660</v>
      </c>
      <c r="AE873" s="48"/>
      <c r="AF873" s="48" t="s">
        <v>4653</v>
      </c>
      <c r="AG873" s="48" t="s">
        <v>4654</v>
      </c>
      <c r="AH873" s="18">
        <v>5</v>
      </c>
      <c r="AI873" s="18" t="s">
        <v>2982</v>
      </c>
      <c r="AJ873" s="18" t="s">
        <v>4655</v>
      </c>
      <c r="AK873" s="48" t="s">
        <v>4656</v>
      </c>
      <c r="AL873" s="18" t="s">
        <v>4657</v>
      </c>
      <c r="AM873" s="18">
        <v>49665</v>
      </c>
      <c r="AN873" s="18">
        <v>-85.022335328652105</v>
      </c>
      <c r="AO873" s="18">
        <v>44.080246543902902</v>
      </c>
      <c r="AP873" s="21" t="s">
        <v>119</v>
      </c>
    </row>
    <row r="874" spans="1:42" s="109" customFormat="1" x14ac:dyDescent="0.25">
      <c r="A874" s="18">
        <v>467</v>
      </c>
      <c r="B874" s="15">
        <v>873</v>
      </c>
      <c r="C874" s="20">
        <v>3807211</v>
      </c>
      <c r="D874" s="149">
        <v>318</v>
      </c>
      <c r="E874" s="187"/>
      <c r="F874" s="188"/>
      <c r="G874" s="48" t="s">
        <v>4661</v>
      </c>
      <c r="H874" s="149">
        <v>318</v>
      </c>
      <c r="I874" s="48" t="s">
        <v>4661</v>
      </c>
      <c r="J874" s="48" t="s">
        <v>53</v>
      </c>
      <c r="K874" s="128" t="s">
        <v>107</v>
      </c>
      <c r="L874" s="48"/>
      <c r="M874" s="48"/>
      <c r="N874" s="18" t="s">
        <v>109</v>
      </c>
      <c r="O874" s="18" t="s">
        <v>53</v>
      </c>
      <c r="P874" s="18" t="s">
        <v>57</v>
      </c>
      <c r="Q874" s="18" t="s">
        <v>2051</v>
      </c>
      <c r="R874" s="18" t="s">
        <v>124</v>
      </c>
      <c r="S874" s="18"/>
      <c r="T874" s="48"/>
      <c r="U874" s="18"/>
      <c r="V874" s="18"/>
      <c r="W874" s="18"/>
      <c r="X874" s="18"/>
      <c r="Y874" s="18"/>
      <c r="Z874" s="18"/>
      <c r="AA874" s="18"/>
      <c r="AB874" s="18">
        <v>1</v>
      </c>
      <c r="AC874" s="18" t="s">
        <v>101</v>
      </c>
      <c r="AD874" s="48" t="s">
        <v>4660</v>
      </c>
      <c r="AE874" s="48"/>
      <c r="AF874" s="48" t="s">
        <v>4662</v>
      </c>
      <c r="AG874" s="48" t="s">
        <v>4663</v>
      </c>
      <c r="AH874" s="18">
        <v>7</v>
      </c>
      <c r="AI874" s="18" t="s">
        <v>1731</v>
      </c>
      <c r="AJ874" s="18" t="s">
        <v>4664</v>
      </c>
      <c r="AK874" s="48" t="s">
        <v>4665</v>
      </c>
      <c r="AL874" s="18" t="s">
        <v>4666</v>
      </c>
      <c r="AM874" s="18">
        <v>67901</v>
      </c>
      <c r="AN874" s="18">
        <v>-100.759563723795</v>
      </c>
      <c r="AO874" s="18">
        <v>37.155935317830703</v>
      </c>
      <c r="AP874" s="21" t="s">
        <v>3852</v>
      </c>
    </row>
    <row r="875" spans="1:42" s="109" customFormat="1" x14ac:dyDescent="0.25">
      <c r="A875" s="18">
        <v>467</v>
      </c>
      <c r="B875" s="15">
        <v>874</v>
      </c>
      <c r="C875" s="20">
        <v>3807211</v>
      </c>
      <c r="D875" s="149">
        <v>319</v>
      </c>
      <c r="E875" s="187"/>
      <c r="F875" s="188"/>
      <c r="G875" s="48" t="s">
        <v>4661</v>
      </c>
      <c r="H875" s="149">
        <v>319</v>
      </c>
      <c r="I875" s="48" t="s">
        <v>4661</v>
      </c>
      <c r="J875" s="48" t="s">
        <v>53</v>
      </c>
      <c r="K875" s="128" t="s">
        <v>107</v>
      </c>
      <c r="L875" s="48"/>
      <c r="M875" s="48"/>
      <c r="N875" s="18" t="s">
        <v>109</v>
      </c>
      <c r="O875" s="18" t="s">
        <v>53</v>
      </c>
      <c r="P875" s="18" t="s">
        <v>57</v>
      </c>
      <c r="Q875" s="18" t="s">
        <v>2051</v>
      </c>
      <c r="R875" s="18" t="s">
        <v>124</v>
      </c>
      <c r="S875" s="18"/>
      <c r="T875" s="48"/>
      <c r="U875" s="18"/>
      <c r="V875" s="18"/>
      <c r="W875" s="18"/>
      <c r="X875" s="18"/>
      <c r="Y875" s="18"/>
      <c r="Z875" s="18"/>
      <c r="AA875" s="18"/>
      <c r="AB875" s="18">
        <v>1</v>
      </c>
      <c r="AC875" s="18" t="s">
        <v>101</v>
      </c>
      <c r="AD875" s="48" t="s">
        <v>4660</v>
      </c>
      <c r="AE875" s="48"/>
      <c r="AF875" s="48" t="s">
        <v>4662</v>
      </c>
      <c r="AG875" s="48" t="s">
        <v>4663</v>
      </c>
      <c r="AH875" s="18">
        <v>7</v>
      </c>
      <c r="AI875" s="18" t="s">
        <v>1731</v>
      </c>
      <c r="AJ875" s="18" t="s">
        <v>4664</v>
      </c>
      <c r="AK875" s="48" t="s">
        <v>4665</v>
      </c>
      <c r="AL875" s="18" t="s">
        <v>4666</v>
      </c>
      <c r="AM875" s="18">
        <v>67901</v>
      </c>
      <c r="AN875" s="18">
        <v>-100.759563723795</v>
      </c>
      <c r="AO875" s="18">
        <v>37.155935317830703</v>
      </c>
      <c r="AP875" s="21" t="s">
        <v>3852</v>
      </c>
    </row>
    <row r="876" spans="1:42" s="109" customFormat="1" x14ac:dyDescent="0.25">
      <c r="A876" s="18">
        <v>468</v>
      </c>
      <c r="B876" s="15">
        <v>875</v>
      </c>
      <c r="C876" s="20">
        <v>5027611</v>
      </c>
      <c r="D876" s="18">
        <v>416</v>
      </c>
      <c r="E876" s="187"/>
      <c r="F876" s="188"/>
      <c r="G876" s="48" t="s">
        <v>4661</v>
      </c>
      <c r="H876" s="18">
        <v>416</v>
      </c>
      <c r="I876" s="48" t="s">
        <v>4661</v>
      </c>
      <c r="J876" s="48" t="s">
        <v>53</v>
      </c>
      <c r="K876" s="128" t="s">
        <v>107</v>
      </c>
      <c r="L876" s="48"/>
      <c r="M876" s="48"/>
      <c r="N876" s="18" t="s">
        <v>109</v>
      </c>
      <c r="O876" s="18" t="s">
        <v>53</v>
      </c>
      <c r="P876" s="18" t="s">
        <v>57</v>
      </c>
      <c r="Q876" s="18" t="s">
        <v>2051</v>
      </c>
      <c r="R876" s="18" t="s">
        <v>124</v>
      </c>
      <c r="S876" s="18"/>
      <c r="T876" s="48"/>
      <c r="U876" s="18"/>
      <c r="V876" s="18"/>
      <c r="W876" s="18"/>
      <c r="X876" s="17"/>
      <c r="Y876" s="18"/>
      <c r="Z876" s="18"/>
      <c r="AA876" s="18"/>
      <c r="AB876" s="18">
        <v>1</v>
      </c>
      <c r="AC876" s="18" t="s">
        <v>101</v>
      </c>
      <c r="AD876" s="48" t="s">
        <v>4660</v>
      </c>
      <c r="AE876" s="48"/>
      <c r="AF876" s="48" t="s">
        <v>4662</v>
      </c>
      <c r="AG876" s="48" t="s">
        <v>4667</v>
      </c>
      <c r="AH876" s="18">
        <v>7</v>
      </c>
      <c r="AI876" s="18" t="s">
        <v>1731</v>
      </c>
      <c r="AJ876" s="18" t="s">
        <v>4604</v>
      </c>
      <c r="AK876" s="48" t="s">
        <v>4668</v>
      </c>
      <c r="AL876" s="18" t="s">
        <v>4669</v>
      </c>
      <c r="AM876" s="18">
        <v>67054</v>
      </c>
      <c r="AN876" s="18">
        <v>-99.324077404348898</v>
      </c>
      <c r="AO876" s="18">
        <v>37.6147314223957</v>
      </c>
      <c r="AP876" s="21" t="s">
        <v>3852</v>
      </c>
    </row>
    <row r="877" spans="1:42" x14ac:dyDescent="0.25">
      <c r="A877" s="18">
        <v>468</v>
      </c>
      <c r="B877" s="15">
        <v>876</v>
      </c>
      <c r="C877" s="20">
        <v>5027611</v>
      </c>
      <c r="D877" s="18">
        <v>417</v>
      </c>
      <c r="E877" s="187"/>
      <c r="F877" s="188"/>
      <c r="G877" s="48" t="s">
        <v>4661</v>
      </c>
      <c r="H877" s="18">
        <v>417</v>
      </c>
      <c r="I877" s="48" t="s">
        <v>4661</v>
      </c>
      <c r="J877" s="48" t="s">
        <v>53</v>
      </c>
      <c r="K877" s="128" t="s">
        <v>107</v>
      </c>
      <c r="L877" s="48"/>
      <c r="M877" s="48"/>
      <c r="N877" s="18" t="s">
        <v>109</v>
      </c>
      <c r="O877" s="18" t="s">
        <v>53</v>
      </c>
      <c r="P877" s="18" t="s">
        <v>57</v>
      </c>
      <c r="Q877" s="18" t="s">
        <v>2051</v>
      </c>
      <c r="R877" s="18" t="s">
        <v>124</v>
      </c>
      <c r="S877" s="18"/>
      <c r="T877" s="48"/>
      <c r="U877" s="18"/>
      <c r="V877" s="18"/>
      <c r="W877" s="18"/>
      <c r="X877" s="18"/>
      <c r="Y877" s="18"/>
      <c r="Z877" s="18"/>
      <c r="AA877" s="18"/>
      <c r="AB877" s="18">
        <v>1</v>
      </c>
      <c r="AC877" s="18" t="s">
        <v>101</v>
      </c>
      <c r="AD877" s="48" t="s">
        <v>4660</v>
      </c>
      <c r="AE877" s="48"/>
      <c r="AF877" s="48" t="s">
        <v>4662</v>
      </c>
      <c r="AG877" s="48" t="s">
        <v>4667</v>
      </c>
      <c r="AH877" s="18">
        <v>7</v>
      </c>
      <c r="AI877" s="18" t="s">
        <v>1731</v>
      </c>
      <c r="AJ877" s="18" t="s">
        <v>4604</v>
      </c>
      <c r="AK877" s="48" t="s">
        <v>4668</v>
      </c>
      <c r="AL877" s="18" t="s">
        <v>4669</v>
      </c>
      <c r="AM877" s="18">
        <v>67054</v>
      </c>
      <c r="AN877" s="18">
        <v>-99.324077404348898</v>
      </c>
      <c r="AO877" s="18">
        <v>37.6147314223957</v>
      </c>
      <c r="AP877" s="21" t="s">
        <v>3852</v>
      </c>
    </row>
    <row r="878" spans="1:42" x14ac:dyDescent="0.25">
      <c r="A878" s="18">
        <v>469</v>
      </c>
      <c r="B878" s="15">
        <v>877</v>
      </c>
      <c r="C878" s="20">
        <v>5322411</v>
      </c>
      <c r="D878" s="18">
        <v>630</v>
      </c>
      <c r="E878" s="187"/>
      <c r="F878" s="188"/>
      <c r="G878" s="48" t="s">
        <v>4661</v>
      </c>
      <c r="H878" s="18">
        <v>630</v>
      </c>
      <c r="I878" s="48" t="s">
        <v>4661</v>
      </c>
      <c r="J878" s="48" t="s">
        <v>53</v>
      </c>
      <c r="K878" s="128" t="s">
        <v>107</v>
      </c>
      <c r="L878" s="48"/>
      <c r="M878" s="48"/>
      <c r="N878" s="18" t="s">
        <v>109</v>
      </c>
      <c r="O878" s="18" t="s">
        <v>53</v>
      </c>
      <c r="P878" s="18" t="s">
        <v>57</v>
      </c>
      <c r="Q878" s="18" t="s">
        <v>2051</v>
      </c>
      <c r="R878" s="18" t="s">
        <v>124</v>
      </c>
      <c r="S878" s="18"/>
      <c r="T878" s="48"/>
      <c r="U878" s="18"/>
      <c r="V878" s="18"/>
      <c r="W878" s="18"/>
      <c r="X878" s="18"/>
      <c r="Y878" s="18"/>
      <c r="Z878" s="18"/>
      <c r="AA878" s="18"/>
      <c r="AB878" s="18">
        <v>1</v>
      </c>
      <c r="AC878" s="18" t="s">
        <v>101</v>
      </c>
      <c r="AD878" s="48" t="s">
        <v>4660</v>
      </c>
      <c r="AE878" s="48"/>
      <c r="AF878" s="48" t="s">
        <v>4662</v>
      </c>
      <c r="AG878" s="48" t="s">
        <v>4670</v>
      </c>
      <c r="AH878" s="18">
        <v>7</v>
      </c>
      <c r="AI878" s="18" t="s">
        <v>1731</v>
      </c>
      <c r="AJ878" s="18" t="s">
        <v>4671</v>
      </c>
      <c r="AK878" s="48" t="s">
        <v>4672</v>
      </c>
      <c r="AL878" s="18" t="s">
        <v>4673</v>
      </c>
      <c r="AM878" s="18">
        <v>66865</v>
      </c>
      <c r="AN878" s="18">
        <v>-96.192948055586299</v>
      </c>
      <c r="AO878" s="18">
        <v>38.290064873473398</v>
      </c>
      <c r="AP878" s="21" t="s">
        <v>3852</v>
      </c>
    </row>
    <row r="879" spans="1:42" x14ac:dyDescent="0.25">
      <c r="A879" s="18">
        <v>469</v>
      </c>
      <c r="B879" s="15">
        <v>878</v>
      </c>
      <c r="C879" s="20">
        <v>5322411</v>
      </c>
      <c r="D879" s="18">
        <v>631</v>
      </c>
      <c r="E879" s="187"/>
      <c r="F879" s="188"/>
      <c r="G879" s="48" t="s">
        <v>4661</v>
      </c>
      <c r="H879" s="18">
        <v>631</v>
      </c>
      <c r="I879" s="48" t="s">
        <v>4661</v>
      </c>
      <c r="J879" s="48" t="s">
        <v>53</v>
      </c>
      <c r="K879" s="128" t="s">
        <v>107</v>
      </c>
      <c r="L879" s="48"/>
      <c r="M879" s="48"/>
      <c r="N879" s="18" t="s">
        <v>109</v>
      </c>
      <c r="O879" s="18" t="s">
        <v>53</v>
      </c>
      <c r="P879" s="18" t="s">
        <v>57</v>
      </c>
      <c r="Q879" s="18" t="s">
        <v>2051</v>
      </c>
      <c r="R879" s="18" t="s">
        <v>124</v>
      </c>
      <c r="S879" s="18"/>
      <c r="T879" s="48"/>
      <c r="U879" s="18"/>
      <c r="V879" s="18"/>
      <c r="W879" s="18"/>
      <c r="X879" s="18"/>
      <c r="Y879" s="18"/>
      <c r="Z879" s="18"/>
      <c r="AA879" s="18"/>
      <c r="AB879" s="18">
        <v>1</v>
      </c>
      <c r="AC879" s="18" t="s">
        <v>101</v>
      </c>
      <c r="AD879" s="48" t="s">
        <v>4660</v>
      </c>
      <c r="AE879" s="48"/>
      <c r="AF879" s="48" t="s">
        <v>4662</v>
      </c>
      <c r="AG879" s="48" t="s">
        <v>4670</v>
      </c>
      <c r="AH879" s="18">
        <v>7</v>
      </c>
      <c r="AI879" s="18" t="s">
        <v>1731</v>
      </c>
      <c r="AJ879" s="18" t="s">
        <v>4671</v>
      </c>
      <c r="AK879" s="48" t="s">
        <v>4672</v>
      </c>
      <c r="AL879" s="18" t="s">
        <v>4673</v>
      </c>
      <c r="AM879" s="18">
        <v>66865</v>
      </c>
      <c r="AN879" s="18">
        <v>-96.192948055586299</v>
      </c>
      <c r="AO879" s="18">
        <v>38.290064873473398</v>
      </c>
      <c r="AP879" s="21" t="s">
        <v>3852</v>
      </c>
    </row>
    <row r="880" spans="1:42" x14ac:dyDescent="0.25">
      <c r="A880" s="18">
        <v>470</v>
      </c>
      <c r="B880" s="15">
        <v>879</v>
      </c>
      <c r="C880" s="20">
        <v>6661711</v>
      </c>
      <c r="D880" s="18" t="s">
        <v>4674</v>
      </c>
      <c r="E880" s="187"/>
      <c r="F880" s="188"/>
      <c r="G880" s="48" t="s">
        <v>4675</v>
      </c>
      <c r="H880" s="18" t="s">
        <v>4674</v>
      </c>
      <c r="I880" s="48" t="s">
        <v>4675</v>
      </c>
      <c r="J880" s="48" t="s">
        <v>53</v>
      </c>
      <c r="K880" s="48" t="s">
        <v>107</v>
      </c>
      <c r="L880" s="48"/>
      <c r="M880" s="48"/>
      <c r="N880" s="18" t="s">
        <v>109</v>
      </c>
      <c r="O880" s="18" t="s">
        <v>53</v>
      </c>
      <c r="P880" s="18" t="s">
        <v>57</v>
      </c>
      <c r="Q880" s="18" t="s">
        <v>2452</v>
      </c>
      <c r="R880" s="18" t="s">
        <v>124</v>
      </c>
      <c r="S880" s="18" t="s">
        <v>100</v>
      </c>
      <c r="T880" s="48" t="s">
        <v>4676</v>
      </c>
      <c r="U880" s="18" t="s">
        <v>100</v>
      </c>
      <c r="V880" s="18">
        <v>15900</v>
      </c>
      <c r="W880" s="18" t="s">
        <v>62</v>
      </c>
      <c r="X880" s="17">
        <f>V880*0.0007457</f>
        <v>11.856629999999999</v>
      </c>
      <c r="Y880" s="18"/>
      <c r="Z880" s="18"/>
      <c r="AA880" s="18"/>
      <c r="AB880" s="18">
        <v>1</v>
      </c>
      <c r="AC880" s="18" t="s">
        <v>101</v>
      </c>
      <c r="AD880" s="48" t="s">
        <v>4660</v>
      </c>
      <c r="AE880" s="48"/>
      <c r="AF880" s="48" t="s">
        <v>4677</v>
      </c>
      <c r="AG880" s="48" t="s">
        <v>4678</v>
      </c>
      <c r="AH880" s="18">
        <v>3</v>
      </c>
      <c r="AI880" s="18" t="s">
        <v>579</v>
      </c>
      <c r="AJ880" s="18" t="s">
        <v>4679</v>
      </c>
      <c r="AK880" s="48" t="s">
        <v>4680</v>
      </c>
      <c r="AL880" s="18" t="s">
        <v>4681</v>
      </c>
      <c r="AM880" s="18">
        <v>17764</v>
      </c>
      <c r="AN880" s="18">
        <v>-77.856652958313305</v>
      </c>
      <c r="AO880" s="18">
        <v>41.425425460019802</v>
      </c>
      <c r="AP880" s="21" t="s">
        <v>139</v>
      </c>
    </row>
    <row r="881" spans="1:42" x14ac:dyDescent="0.25">
      <c r="A881" s="18">
        <v>470</v>
      </c>
      <c r="B881" s="15">
        <v>880</v>
      </c>
      <c r="C881" s="20">
        <v>6661711</v>
      </c>
      <c r="D881" s="18" t="s">
        <v>4682</v>
      </c>
      <c r="E881" s="187"/>
      <c r="F881" s="188"/>
      <c r="G881" s="48" t="s">
        <v>4683</v>
      </c>
      <c r="H881" s="18" t="s">
        <v>4682</v>
      </c>
      <c r="I881" s="48" t="s">
        <v>4683</v>
      </c>
      <c r="J881" s="48" t="s">
        <v>53</v>
      </c>
      <c r="K881" s="48" t="s">
        <v>107</v>
      </c>
      <c r="L881" s="48"/>
      <c r="M881" s="48"/>
      <c r="N881" s="18" t="s">
        <v>109</v>
      </c>
      <c r="O881" s="18" t="s">
        <v>53</v>
      </c>
      <c r="P881" s="18" t="s">
        <v>57</v>
      </c>
      <c r="Q881" s="18" t="s">
        <v>2051</v>
      </c>
      <c r="R881" s="18" t="s">
        <v>124</v>
      </c>
      <c r="S881" s="18" t="s">
        <v>100</v>
      </c>
      <c r="T881" s="48" t="s">
        <v>4676</v>
      </c>
      <c r="U881" s="18" t="s">
        <v>100</v>
      </c>
      <c r="V881" s="18">
        <v>11015</v>
      </c>
      <c r="W881" s="18" t="s">
        <v>62</v>
      </c>
      <c r="X881" s="17">
        <f>V881*0.0007457</f>
        <v>8.2138855</v>
      </c>
      <c r="Y881" s="18"/>
      <c r="Z881" s="18"/>
      <c r="AA881" s="18"/>
      <c r="AB881" s="18">
        <v>1</v>
      </c>
      <c r="AC881" s="18" t="s">
        <v>101</v>
      </c>
      <c r="AD881" s="48" t="s">
        <v>4660</v>
      </c>
      <c r="AE881" s="48"/>
      <c r="AF881" s="48" t="s">
        <v>4677</v>
      </c>
      <c r="AG881" s="48" t="s">
        <v>4678</v>
      </c>
      <c r="AH881" s="18">
        <v>3</v>
      </c>
      <c r="AI881" s="18" t="s">
        <v>579</v>
      </c>
      <c r="AJ881" s="18" t="s">
        <v>4679</v>
      </c>
      <c r="AK881" s="48" t="s">
        <v>4680</v>
      </c>
      <c r="AL881" s="18" t="s">
        <v>4681</v>
      </c>
      <c r="AM881" s="18">
        <v>17764</v>
      </c>
      <c r="AN881" s="18">
        <v>-77.856652958313305</v>
      </c>
      <c r="AO881" s="18">
        <v>41.425425460019802</v>
      </c>
      <c r="AP881" s="21" t="s">
        <v>139</v>
      </c>
    </row>
    <row r="882" spans="1:42" x14ac:dyDescent="0.25">
      <c r="A882" s="18">
        <v>471</v>
      </c>
      <c r="B882" s="15">
        <v>881</v>
      </c>
      <c r="C882" s="20">
        <v>3021111</v>
      </c>
      <c r="D882" s="18">
        <v>137</v>
      </c>
      <c r="E882" s="187"/>
      <c r="F882" s="188"/>
      <c r="G882" s="48" t="s">
        <v>4684</v>
      </c>
      <c r="H882" s="18">
        <v>137</v>
      </c>
      <c r="I882" s="48" t="s">
        <v>4684</v>
      </c>
      <c r="J882" s="48" t="s">
        <v>53</v>
      </c>
      <c r="K882" s="48" t="s">
        <v>107</v>
      </c>
      <c r="L882" s="48"/>
      <c r="M882" s="48"/>
      <c r="N882" s="18" t="s">
        <v>109</v>
      </c>
      <c r="O882" s="18" t="s">
        <v>53</v>
      </c>
      <c r="P882" s="18" t="s">
        <v>57</v>
      </c>
      <c r="Q882" s="18" t="s">
        <v>4566</v>
      </c>
      <c r="R882" s="18" t="s">
        <v>124</v>
      </c>
      <c r="S882" s="18" t="s">
        <v>100</v>
      </c>
      <c r="T882" s="48" t="s">
        <v>4676</v>
      </c>
      <c r="U882" s="18" t="s">
        <v>100</v>
      </c>
      <c r="V882" s="18">
        <v>6276</v>
      </c>
      <c r="W882" s="18" t="s">
        <v>62</v>
      </c>
      <c r="X882" s="17">
        <f>V882*0.0007457</f>
        <v>4.6800131999999994</v>
      </c>
      <c r="Y882" s="18"/>
      <c r="Z882" s="18"/>
      <c r="AA882" s="18"/>
      <c r="AB882" s="18">
        <v>1</v>
      </c>
      <c r="AC882" s="18" t="s">
        <v>101</v>
      </c>
      <c r="AD882" s="48" t="s">
        <v>4660</v>
      </c>
      <c r="AE882" s="48"/>
      <c r="AF882" s="48" t="s">
        <v>4677</v>
      </c>
      <c r="AG882" s="48" t="s">
        <v>4685</v>
      </c>
      <c r="AH882" s="18">
        <v>3</v>
      </c>
      <c r="AI882" s="18" t="s">
        <v>579</v>
      </c>
      <c r="AJ882" s="18" t="s">
        <v>4127</v>
      </c>
      <c r="AK882" s="48" t="s">
        <v>4686</v>
      </c>
      <c r="AL882" s="18" t="s">
        <v>4687</v>
      </c>
      <c r="AM882" s="18">
        <v>15767</v>
      </c>
      <c r="AN882" s="18">
        <v>-79.018262685624407</v>
      </c>
      <c r="AO882" s="18">
        <v>40.9100568133032</v>
      </c>
      <c r="AP882" s="21" t="s">
        <v>139</v>
      </c>
    </row>
    <row r="883" spans="1:42" x14ac:dyDescent="0.25">
      <c r="A883" s="18">
        <v>472</v>
      </c>
      <c r="B883" s="15">
        <v>882</v>
      </c>
      <c r="C883" s="20">
        <v>3897111</v>
      </c>
      <c r="D883" s="18" t="s">
        <v>4674</v>
      </c>
      <c r="E883" s="187"/>
      <c r="F883" s="188"/>
      <c r="G883" s="48" t="s">
        <v>4684</v>
      </c>
      <c r="H883" s="18" t="s">
        <v>4674</v>
      </c>
      <c r="I883" s="48" t="s">
        <v>4684</v>
      </c>
      <c r="J883" s="48" t="s">
        <v>53</v>
      </c>
      <c r="K883" s="48" t="s">
        <v>107</v>
      </c>
      <c r="L883" s="48"/>
      <c r="M883" s="48"/>
      <c r="N883" s="18" t="s">
        <v>109</v>
      </c>
      <c r="O883" s="18" t="s">
        <v>53</v>
      </c>
      <c r="P883" s="18" t="s">
        <v>57</v>
      </c>
      <c r="Q883" s="18" t="s">
        <v>4566</v>
      </c>
      <c r="R883" s="18" t="s">
        <v>124</v>
      </c>
      <c r="S883" s="18" t="s">
        <v>100</v>
      </c>
      <c r="T883" s="48" t="s">
        <v>4676</v>
      </c>
      <c r="U883" s="18" t="s">
        <v>100</v>
      </c>
      <c r="V883" s="18">
        <v>5810</v>
      </c>
      <c r="W883" s="18" t="s">
        <v>62</v>
      </c>
      <c r="X883" s="17">
        <f>V883*0.0007457</f>
        <v>4.3325170000000002</v>
      </c>
      <c r="Y883" s="18"/>
      <c r="Z883" s="18"/>
      <c r="AA883" s="18"/>
      <c r="AB883" s="18">
        <v>1</v>
      </c>
      <c r="AC883" s="18" t="s">
        <v>101</v>
      </c>
      <c r="AD883" s="48" t="s">
        <v>4660</v>
      </c>
      <c r="AE883" s="48"/>
      <c r="AF883" s="48" t="s">
        <v>4677</v>
      </c>
      <c r="AG883" s="48" t="s">
        <v>4688</v>
      </c>
      <c r="AH883" s="18">
        <v>3</v>
      </c>
      <c r="AI883" s="18" t="s">
        <v>579</v>
      </c>
      <c r="AJ883" s="18" t="s">
        <v>4689</v>
      </c>
      <c r="AK883" s="48" t="s">
        <v>4690</v>
      </c>
      <c r="AL883" s="18" t="s">
        <v>4691</v>
      </c>
      <c r="AM883" s="18">
        <v>16950</v>
      </c>
      <c r="AN883" s="18">
        <v>-77.519378918831904</v>
      </c>
      <c r="AO883" s="18">
        <v>41.873523161148903</v>
      </c>
      <c r="AP883" s="21" t="s">
        <v>139</v>
      </c>
    </row>
    <row r="884" spans="1:42" x14ac:dyDescent="0.25">
      <c r="A884" s="18">
        <v>473</v>
      </c>
      <c r="B884" s="15">
        <v>883</v>
      </c>
      <c r="C884" s="20">
        <v>9093511</v>
      </c>
      <c r="D884" s="18" t="s">
        <v>4692</v>
      </c>
      <c r="E884" s="187">
        <v>56102</v>
      </c>
      <c r="F884" s="188" t="s">
        <v>1348</v>
      </c>
      <c r="G884" s="48" t="s">
        <v>4650</v>
      </c>
      <c r="H884" s="18" t="s">
        <v>4692</v>
      </c>
      <c r="I884" s="48" t="s">
        <v>4650</v>
      </c>
      <c r="J884" s="48" t="s">
        <v>53</v>
      </c>
      <c r="K884" s="48" t="s">
        <v>81</v>
      </c>
      <c r="L884" s="48"/>
      <c r="M884" s="48"/>
      <c r="N884" s="18" t="s">
        <v>109</v>
      </c>
      <c r="O884" s="18" t="s">
        <v>53</v>
      </c>
      <c r="P884" s="18" t="s">
        <v>110</v>
      </c>
      <c r="Q884" s="18" t="s">
        <v>3807</v>
      </c>
      <c r="R884" s="18" t="s">
        <v>205</v>
      </c>
      <c r="S884" s="18"/>
      <c r="T884" s="48" t="s">
        <v>2156</v>
      </c>
      <c r="U884" s="18" t="s">
        <v>100</v>
      </c>
      <c r="V884" s="18">
        <v>140</v>
      </c>
      <c r="W884" s="18" t="s">
        <v>185</v>
      </c>
      <c r="X884" s="18">
        <v>140</v>
      </c>
      <c r="Y884" s="18"/>
      <c r="Z884" s="18"/>
      <c r="AA884" s="18"/>
      <c r="AB884" s="18">
        <v>1</v>
      </c>
      <c r="AC884" s="18" t="s">
        <v>101</v>
      </c>
      <c r="AD884" s="48" t="s">
        <v>4660</v>
      </c>
      <c r="AE884" s="48"/>
      <c r="AF884" s="48" t="s">
        <v>4693</v>
      </c>
      <c r="AG884" s="48" t="s">
        <v>4694</v>
      </c>
      <c r="AH884" s="18">
        <v>8</v>
      </c>
      <c r="AI884" s="18" t="s">
        <v>2601</v>
      </c>
      <c r="AJ884" s="18" t="s">
        <v>4695</v>
      </c>
      <c r="AK884" s="25" t="s">
        <v>4696</v>
      </c>
      <c r="AL884" s="18" t="s">
        <v>4697</v>
      </c>
      <c r="AM884" s="18">
        <v>84645</v>
      </c>
      <c r="AN884" s="18">
        <v>-111.89318672585701</v>
      </c>
      <c r="AO884" s="18">
        <v>39.821822633660702</v>
      </c>
      <c r="AP884" s="21" t="s">
        <v>3852</v>
      </c>
    </row>
    <row r="885" spans="1:42" x14ac:dyDescent="0.25">
      <c r="A885" s="18">
        <v>473</v>
      </c>
      <c r="B885" s="15">
        <v>884</v>
      </c>
      <c r="C885" s="20">
        <v>9093511</v>
      </c>
      <c r="D885" s="18" t="s">
        <v>4698</v>
      </c>
      <c r="E885" s="187">
        <v>56102</v>
      </c>
      <c r="F885" s="188" t="s">
        <v>1360</v>
      </c>
      <c r="G885" s="48" t="s">
        <v>4650</v>
      </c>
      <c r="H885" s="18" t="s">
        <v>4698</v>
      </c>
      <c r="I885" s="48" t="s">
        <v>4650</v>
      </c>
      <c r="J885" s="48" t="s">
        <v>53</v>
      </c>
      <c r="K885" s="48" t="s">
        <v>81</v>
      </c>
      <c r="L885" s="48"/>
      <c r="M885" s="48"/>
      <c r="N885" s="18" t="s">
        <v>109</v>
      </c>
      <c r="O885" s="18" t="s">
        <v>53</v>
      </c>
      <c r="P885" s="18" t="s">
        <v>110</v>
      </c>
      <c r="Q885" s="18" t="s">
        <v>3807</v>
      </c>
      <c r="R885" s="18" t="s">
        <v>205</v>
      </c>
      <c r="S885" s="18"/>
      <c r="T885" s="48" t="s">
        <v>2156</v>
      </c>
      <c r="U885" s="18" t="s">
        <v>100</v>
      </c>
      <c r="V885" s="18">
        <v>140</v>
      </c>
      <c r="W885" s="18" t="s">
        <v>185</v>
      </c>
      <c r="X885" s="18">
        <v>140</v>
      </c>
      <c r="Y885" s="18"/>
      <c r="Z885" s="18"/>
      <c r="AA885" s="18"/>
      <c r="AB885" s="18">
        <v>1</v>
      </c>
      <c r="AC885" s="18" t="s">
        <v>101</v>
      </c>
      <c r="AD885" s="48" t="s">
        <v>4660</v>
      </c>
      <c r="AE885" s="48"/>
      <c r="AF885" s="48" t="s">
        <v>4693</v>
      </c>
      <c r="AG885" s="48" t="s">
        <v>4694</v>
      </c>
      <c r="AH885" s="18">
        <v>8</v>
      </c>
      <c r="AI885" s="18" t="s">
        <v>2601</v>
      </c>
      <c r="AJ885" s="18" t="s">
        <v>4695</v>
      </c>
      <c r="AK885" s="25" t="s">
        <v>4696</v>
      </c>
      <c r="AL885" s="18" t="s">
        <v>4697</v>
      </c>
      <c r="AM885" s="18">
        <v>84645</v>
      </c>
      <c r="AN885" s="18">
        <v>-111.89319310526101</v>
      </c>
      <c r="AO885" s="18">
        <v>39.821445360708204</v>
      </c>
      <c r="AP885" s="21" t="s">
        <v>3852</v>
      </c>
    </row>
    <row r="886" spans="1:42" x14ac:dyDescent="0.25">
      <c r="A886" s="18">
        <v>474</v>
      </c>
      <c r="B886" s="15">
        <v>885</v>
      </c>
      <c r="C886" s="20">
        <v>985511</v>
      </c>
      <c r="D886" s="18" t="s">
        <v>4699</v>
      </c>
      <c r="E886" s="187"/>
      <c r="F886" s="188"/>
      <c r="G886" s="48" t="s">
        <v>382</v>
      </c>
      <c r="H886" s="18" t="s">
        <v>4699</v>
      </c>
      <c r="I886" s="48" t="s">
        <v>382</v>
      </c>
      <c r="J886" s="48" t="s">
        <v>53</v>
      </c>
      <c r="K886" s="128" t="s">
        <v>4262</v>
      </c>
      <c r="L886" s="48"/>
      <c r="M886" s="48"/>
      <c r="N886" s="18" t="s">
        <v>109</v>
      </c>
      <c r="O886" s="18" t="s">
        <v>53</v>
      </c>
      <c r="P886" s="18" t="s">
        <v>443</v>
      </c>
      <c r="Q886" s="18" t="s">
        <v>4700</v>
      </c>
      <c r="R886" s="18"/>
      <c r="S886" s="18" t="s">
        <v>100</v>
      </c>
      <c r="T886" s="48" t="s">
        <v>353</v>
      </c>
      <c r="U886" s="18"/>
      <c r="V886" s="18">
        <v>33</v>
      </c>
      <c r="W886" s="18" t="s">
        <v>185</v>
      </c>
      <c r="X886" s="18">
        <v>33</v>
      </c>
      <c r="Y886" s="18"/>
      <c r="Z886" s="18"/>
      <c r="AA886" s="18"/>
      <c r="AB886" s="18">
        <v>1</v>
      </c>
      <c r="AC886" s="18" t="s">
        <v>101</v>
      </c>
      <c r="AD886" s="48" t="s">
        <v>4660</v>
      </c>
      <c r="AE886" s="48"/>
      <c r="AF886" s="48" t="s">
        <v>4701</v>
      </c>
      <c r="AG886" s="48" t="s">
        <v>4702</v>
      </c>
      <c r="AH886" s="18">
        <v>4</v>
      </c>
      <c r="AI886" s="18" t="s">
        <v>2484</v>
      </c>
      <c r="AJ886" s="18" t="s">
        <v>4703</v>
      </c>
      <c r="AK886" s="48" t="s">
        <v>4704</v>
      </c>
      <c r="AL886" s="18" t="s">
        <v>4705</v>
      </c>
      <c r="AM886" s="18">
        <v>35603</v>
      </c>
      <c r="AN886" s="18">
        <v>-87.023957350394994</v>
      </c>
      <c r="AO886" s="18">
        <v>34.633030635532798</v>
      </c>
      <c r="AP886" s="21" t="s">
        <v>139</v>
      </c>
    </row>
    <row r="887" spans="1:42" x14ac:dyDescent="0.25">
      <c r="A887" s="18">
        <v>474</v>
      </c>
      <c r="B887" s="15">
        <v>886</v>
      </c>
      <c r="C887" s="20">
        <v>985511</v>
      </c>
      <c r="D887" s="18" t="s">
        <v>4706</v>
      </c>
      <c r="E887" s="187"/>
      <c r="F887" s="188"/>
      <c r="G887" s="48" t="s">
        <v>382</v>
      </c>
      <c r="H887" s="18" t="s">
        <v>4706</v>
      </c>
      <c r="I887" s="48" t="s">
        <v>382</v>
      </c>
      <c r="J887" s="48" t="s">
        <v>53</v>
      </c>
      <c r="K887" s="128" t="s">
        <v>4262</v>
      </c>
      <c r="L887" s="48"/>
      <c r="M887" s="48"/>
      <c r="N887" s="18" t="s">
        <v>109</v>
      </c>
      <c r="O887" s="18" t="s">
        <v>53</v>
      </c>
      <c r="P887" s="18" t="s">
        <v>443</v>
      </c>
      <c r="Q887" s="18" t="s">
        <v>4700</v>
      </c>
      <c r="R887" s="18"/>
      <c r="S887" s="18" t="s">
        <v>100</v>
      </c>
      <c r="T887" s="48" t="s">
        <v>353</v>
      </c>
      <c r="U887" s="18"/>
      <c r="V887" s="18">
        <v>33</v>
      </c>
      <c r="W887" s="18" t="s">
        <v>185</v>
      </c>
      <c r="X887" s="18">
        <v>33</v>
      </c>
      <c r="Y887" s="18"/>
      <c r="Z887" s="18"/>
      <c r="AA887" s="18"/>
      <c r="AB887" s="18">
        <v>1</v>
      </c>
      <c r="AC887" s="18" t="s">
        <v>101</v>
      </c>
      <c r="AD887" s="48" t="s">
        <v>4660</v>
      </c>
      <c r="AE887" s="48"/>
      <c r="AF887" s="48" t="s">
        <v>4701</v>
      </c>
      <c r="AG887" s="48" t="s">
        <v>4702</v>
      </c>
      <c r="AH887" s="18">
        <v>4</v>
      </c>
      <c r="AI887" s="18" t="s">
        <v>2484</v>
      </c>
      <c r="AJ887" s="18" t="s">
        <v>4703</v>
      </c>
      <c r="AK887" s="48" t="s">
        <v>4704</v>
      </c>
      <c r="AL887" s="18" t="s">
        <v>4705</v>
      </c>
      <c r="AM887" s="18">
        <v>35603</v>
      </c>
      <c r="AN887" s="18">
        <v>-87.023957350394994</v>
      </c>
      <c r="AO887" s="18">
        <v>34.633030635532798</v>
      </c>
      <c r="AP887" s="21" t="s">
        <v>139</v>
      </c>
    </row>
    <row r="888" spans="1:42" x14ac:dyDescent="0.25">
      <c r="A888" s="18">
        <v>474</v>
      </c>
      <c r="B888" s="15">
        <v>887</v>
      </c>
      <c r="C888" s="20">
        <v>985511</v>
      </c>
      <c r="D888" s="18" t="s">
        <v>4707</v>
      </c>
      <c r="E888" s="187"/>
      <c r="F888" s="188"/>
      <c r="G888" s="48" t="s">
        <v>382</v>
      </c>
      <c r="H888" s="18" t="s">
        <v>4707</v>
      </c>
      <c r="I888" s="48" t="s">
        <v>382</v>
      </c>
      <c r="J888" s="48" t="s">
        <v>53</v>
      </c>
      <c r="K888" s="128" t="s">
        <v>4262</v>
      </c>
      <c r="L888" s="48"/>
      <c r="M888" s="48"/>
      <c r="N888" s="18" t="s">
        <v>109</v>
      </c>
      <c r="O888" s="18" t="s">
        <v>53</v>
      </c>
      <c r="P888" s="18" t="s">
        <v>443</v>
      </c>
      <c r="Q888" s="18" t="s">
        <v>4700</v>
      </c>
      <c r="R888" s="18"/>
      <c r="S888" s="18" t="s">
        <v>100</v>
      </c>
      <c r="T888" s="48" t="s">
        <v>353</v>
      </c>
      <c r="U888" s="18"/>
      <c r="V888" s="18">
        <v>33</v>
      </c>
      <c r="W888" s="18" t="s">
        <v>185</v>
      </c>
      <c r="X888" s="18">
        <v>33</v>
      </c>
      <c r="Y888" s="18"/>
      <c r="Z888" s="18"/>
      <c r="AA888" s="18"/>
      <c r="AB888" s="18">
        <v>1</v>
      </c>
      <c r="AC888" s="18" t="s">
        <v>101</v>
      </c>
      <c r="AD888" s="48" t="s">
        <v>4660</v>
      </c>
      <c r="AE888" s="48"/>
      <c r="AF888" s="48" t="s">
        <v>4701</v>
      </c>
      <c r="AG888" s="48" t="s">
        <v>4702</v>
      </c>
      <c r="AH888" s="18">
        <v>4</v>
      </c>
      <c r="AI888" s="18" t="s">
        <v>2484</v>
      </c>
      <c r="AJ888" s="18" t="s">
        <v>4703</v>
      </c>
      <c r="AK888" s="48" t="s">
        <v>4704</v>
      </c>
      <c r="AL888" s="18" t="s">
        <v>4705</v>
      </c>
      <c r="AM888" s="18">
        <v>35603</v>
      </c>
      <c r="AN888" s="18">
        <v>-87.023957350394994</v>
      </c>
      <c r="AO888" s="18">
        <v>34.633030635532798</v>
      </c>
      <c r="AP888" s="21" t="s">
        <v>139</v>
      </c>
    </row>
    <row r="889" spans="1:42" x14ac:dyDescent="0.25">
      <c r="A889" s="18">
        <v>475</v>
      </c>
      <c r="B889" s="15">
        <v>888</v>
      </c>
      <c r="C889" s="20">
        <v>4005411</v>
      </c>
      <c r="D889" s="18" t="s">
        <v>4708</v>
      </c>
      <c r="E889" s="187"/>
      <c r="F889" s="188"/>
      <c r="G889" s="48" t="s">
        <v>382</v>
      </c>
      <c r="H889" s="18" t="s">
        <v>4708</v>
      </c>
      <c r="I889" s="48" t="s">
        <v>382</v>
      </c>
      <c r="J889" s="48" t="s">
        <v>53</v>
      </c>
      <c r="K889" s="48" t="s">
        <v>107</v>
      </c>
      <c r="L889" s="48"/>
      <c r="M889" s="48"/>
      <c r="N889" s="18" t="s">
        <v>109</v>
      </c>
      <c r="O889" s="18" t="s">
        <v>53</v>
      </c>
      <c r="P889" s="18" t="s">
        <v>57</v>
      </c>
      <c r="Q889" s="18" t="s">
        <v>4709</v>
      </c>
      <c r="R889" s="18" t="s">
        <v>124</v>
      </c>
      <c r="S889" s="18"/>
      <c r="T889" s="48" t="s">
        <v>3235</v>
      </c>
      <c r="U889" s="18" t="s">
        <v>100</v>
      </c>
      <c r="V889" s="18"/>
      <c r="W889" s="18"/>
      <c r="X889" s="18"/>
      <c r="Y889" s="18"/>
      <c r="Z889" s="18"/>
      <c r="AA889" s="18"/>
      <c r="AB889" s="18">
        <v>1</v>
      </c>
      <c r="AC889" s="18" t="s">
        <v>101</v>
      </c>
      <c r="AD889" s="48" t="s">
        <v>4660</v>
      </c>
      <c r="AE889" s="48"/>
      <c r="AF889" s="48" t="s">
        <v>4710</v>
      </c>
      <c r="AG889" s="48" t="s">
        <v>4711</v>
      </c>
      <c r="AH889" s="18">
        <v>3</v>
      </c>
      <c r="AI889" s="18" t="s">
        <v>4265</v>
      </c>
      <c r="AJ889" s="18" t="s">
        <v>4712</v>
      </c>
      <c r="AK889" s="48" t="s">
        <v>4713</v>
      </c>
      <c r="AL889" s="18" t="s">
        <v>4714</v>
      </c>
      <c r="AM889" s="18" t="s">
        <v>4715</v>
      </c>
      <c r="AN889" s="18">
        <v>-79.337346213315797</v>
      </c>
      <c r="AO889" s="18">
        <v>36.831831279763101</v>
      </c>
      <c r="AP889" s="21" t="s">
        <v>3852</v>
      </c>
    </row>
    <row r="890" spans="1:42" x14ac:dyDescent="0.25">
      <c r="A890" s="18">
        <v>475</v>
      </c>
      <c r="B890" s="15">
        <v>889</v>
      </c>
      <c r="C890" s="20">
        <v>4005411</v>
      </c>
      <c r="D890" s="18" t="s">
        <v>4716</v>
      </c>
      <c r="E890" s="187"/>
      <c r="F890" s="188"/>
      <c r="G890" s="48" t="s">
        <v>382</v>
      </c>
      <c r="H890" s="18" t="s">
        <v>4716</v>
      </c>
      <c r="I890" s="48" t="s">
        <v>382</v>
      </c>
      <c r="J890" s="48" t="s">
        <v>53</v>
      </c>
      <c r="K890" s="48" t="s">
        <v>107</v>
      </c>
      <c r="L890" s="48"/>
      <c r="M890" s="48"/>
      <c r="N890" s="18" t="s">
        <v>109</v>
      </c>
      <c r="O890" s="18" t="s">
        <v>53</v>
      </c>
      <c r="P890" s="18" t="s">
        <v>57</v>
      </c>
      <c r="Q890" s="18" t="s">
        <v>4709</v>
      </c>
      <c r="R890" s="18" t="s">
        <v>124</v>
      </c>
      <c r="S890" s="18"/>
      <c r="T890" s="48" t="s">
        <v>3235</v>
      </c>
      <c r="U890" s="18" t="s">
        <v>100</v>
      </c>
      <c r="V890" s="18"/>
      <c r="W890" s="18"/>
      <c r="X890" s="18"/>
      <c r="Y890" s="18"/>
      <c r="Z890" s="18"/>
      <c r="AA890" s="18"/>
      <c r="AB890" s="18">
        <v>1</v>
      </c>
      <c r="AC890" s="18" t="s">
        <v>101</v>
      </c>
      <c r="AD890" s="48" t="s">
        <v>4660</v>
      </c>
      <c r="AE890" s="48"/>
      <c r="AF890" s="48" t="s">
        <v>4710</v>
      </c>
      <c r="AG890" s="48" t="s">
        <v>4711</v>
      </c>
      <c r="AH890" s="18">
        <v>3</v>
      </c>
      <c r="AI890" s="18" t="s">
        <v>4265</v>
      </c>
      <c r="AJ890" s="18" t="s">
        <v>4712</v>
      </c>
      <c r="AK890" s="48" t="s">
        <v>4713</v>
      </c>
      <c r="AL890" s="18" t="s">
        <v>4714</v>
      </c>
      <c r="AM890" s="18" t="s">
        <v>4715</v>
      </c>
      <c r="AN890" s="18">
        <v>-79.337346213315797</v>
      </c>
      <c r="AO890" s="18">
        <v>36.831831279763101</v>
      </c>
      <c r="AP890" s="21" t="s">
        <v>3852</v>
      </c>
    </row>
    <row r="891" spans="1:42" x14ac:dyDescent="0.25">
      <c r="A891" s="18">
        <v>475</v>
      </c>
      <c r="B891" s="15">
        <v>890</v>
      </c>
      <c r="C891" s="20">
        <v>4005411</v>
      </c>
      <c r="D891" s="18" t="s">
        <v>4717</v>
      </c>
      <c r="E891" s="187"/>
      <c r="F891" s="188"/>
      <c r="G891" s="48" t="s">
        <v>382</v>
      </c>
      <c r="H891" s="18" t="s">
        <v>4717</v>
      </c>
      <c r="I891" s="48" t="s">
        <v>382</v>
      </c>
      <c r="J891" s="48" t="s">
        <v>53</v>
      </c>
      <c r="K891" s="48" t="s">
        <v>107</v>
      </c>
      <c r="L891" s="48"/>
      <c r="M891" s="48"/>
      <c r="N891" s="18" t="s">
        <v>109</v>
      </c>
      <c r="O891" s="18" t="s">
        <v>53</v>
      </c>
      <c r="P891" s="18" t="s">
        <v>57</v>
      </c>
      <c r="Q891" s="18" t="s">
        <v>2051</v>
      </c>
      <c r="R891" s="18" t="s">
        <v>124</v>
      </c>
      <c r="S891" s="18" t="s">
        <v>100</v>
      </c>
      <c r="T891" s="48" t="s">
        <v>1843</v>
      </c>
      <c r="U891" s="18" t="s">
        <v>53</v>
      </c>
      <c r="V891" s="161">
        <v>10677</v>
      </c>
      <c r="W891" s="161" t="s">
        <v>3540</v>
      </c>
      <c r="X891" s="211">
        <f>V891*0.0007457</f>
        <v>7.9618389000000001</v>
      </c>
      <c r="Y891" s="18"/>
      <c r="Z891" s="18"/>
      <c r="AA891" s="18"/>
      <c r="AB891" s="18">
        <v>1</v>
      </c>
      <c r="AC891" s="18" t="s">
        <v>101</v>
      </c>
      <c r="AD891" s="48" t="s">
        <v>4660</v>
      </c>
      <c r="AE891" s="48"/>
      <c r="AF891" s="48" t="s">
        <v>4710</v>
      </c>
      <c r="AG891" s="48" t="s">
        <v>4711</v>
      </c>
      <c r="AH891" s="18">
        <v>3</v>
      </c>
      <c r="AI891" s="18" t="s">
        <v>4265</v>
      </c>
      <c r="AJ891" s="18" t="s">
        <v>4712</v>
      </c>
      <c r="AK891" s="48" t="s">
        <v>4713</v>
      </c>
      <c r="AL891" s="18" t="s">
        <v>4714</v>
      </c>
      <c r="AM891" s="18" t="s">
        <v>4715</v>
      </c>
      <c r="AN891" s="18">
        <v>-79.337346213315797</v>
      </c>
      <c r="AO891" s="18">
        <v>36.831831279763101</v>
      </c>
      <c r="AP891" s="21" t="s">
        <v>139</v>
      </c>
    </row>
    <row r="892" spans="1:42" x14ac:dyDescent="0.25">
      <c r="A892" s="18">
        <v>475</v>
      </c>
      <c r="B892" s="15">
        <v>891</v>
      </c>
      <c r="C892" s="20">
        <v>4005411</v>
      </c>
      <c r="D892" s="18" t="s">
        <v>4718</v>
      </c>
      <c r="E892" s="187"/>
      <c r="F892" s="188"/>
      <c r="G892" s="48" t="s">
        <v>382</v>
      </c>
      <c r="H892" s="18" t="s">
        <v>4718</v>
      </c>
      <c r="I892" s="48" t="s">
        <v>382</v>
      </c>
      <c r="J892" s="48" t="s">
        <v>53</v>
      </c>
      <c r="K892" s="48" t="s">
        <v>107</v>
      </c>
      <c r="L892" s="48"/>
      <c r="M892" s="48"/>
      <c r="N892" s="18" t="s">
        <v>109</v>
      </c>
      <c r="O892" s="18" t="s">
        <v>53</v>
      </c>
      <c r="P892" s="18" t="s">
        <v>57</v>
      </c>
      <c r="Q892" s="18" t="s">
        <v>2051</v>
      </c>
      <c r="R892" s="18" t="s">
        <v>124</v>
      </c>
      <c r="S892" s="18" t="s">
        <v>100</v>
      </c>
      <c r="T892" s="48" t="s">
        <v>1843</v>
      </c>
      <c r="U892" s="18" t="s">
        <v>53</v>
      </c>
      <c r="V892" s="161">
        <v>10677</v>
      </c>
      <c r="W892" s="161" t="s">
        <v>3540</v>
      </c>
      <c r="X892" s="211">
        <f>V892*0.0007457</f>
        <v>7.9618389000000001</v>
      </c>
      <c r="Y892" s="18"/>
      <c r="Z892" s="18"/>
      <c r="AA892" s="18"/>
      <c r="AB892" s="18">
        <v>1</v>
      </c>
      <c r="AC892" s="18" t="s">
        <v>101</v>
      </c>
      <c r="AD892" s="48" t="s">
        <v>4660</v>
      </c>
      <c r="AE892" s="48"/>
      <c r="AF892" s="48" t="s">
        <v>4710</v>
      </c>
      <c r="AG892" s="48" t="s">
        <v>4711</v>
      </c>
      <c r="AH892" s="18">
        <v>3</v>
      </c>
      <c r="AI892" s="18" t="s">
        <v>4265</v>
      </c>
      <c r="AJ892" s="18" t="s">
        <v>4712</v>
      </c>
      <c r="AK892" s="48" t="s">
        <v>4713</v>
      </c>
      <c r="AL892" s="18" t="s">
        <v>4714</v>
      </c>
      <c r="AM892" s="18" t="s">
        <v>4715</v>
      </c>
      <c r="AN892" s="18">
        <v>-79.337346213315797</v>
      </c>
      <c r="AO892" s="18">
        <v>36.831831279763101</v>
      </c>
      <c r="AP892" s="21" t="s">
        <v>139</v>
      </c>
    </row>
    <row r="893" spans="1:42" x14ac:dyDescent="0.25">
      <c r="A893" s="18">
        <v>475</v>
      </c>
      <c r="B893" s="15">
        <v>892</v>
      </c>
      <c r="C893" s="20">
        <v>4005411</v>
      </c>
      <c r="D893" s="18" t="s">
        <v>4719</v>
      </c>
      <c r="E893" s="187"/>
      <c r="F893" s="188"/>
      <c r="G893" s="48" t="s">
        <v>382</v>
      </c>
      <c r="H893" s="18" t="s">
        <v>4719</v>
      </c>
      <c r="I893" s="48" t="s">
        <v>382</v>
      </c>
      <c r="J893" s="48" t="s">
        <v>53</v>
      </c>
      <c r="K893" s="48" t="s">
        <v>107</v>
      </c>
      <c r="L893" s="48"/>
      <c r="M893" s="48"/>
      <c r="N893" s="18" t="s">
        <v>109</v>
      </c>
      <c r="O893" s="18" t="s">
        <v>53</v>
      </c>
      <c r="P893" s="18" t="s">
        <v>57</v>
      </c>
      <c r="Q893" s="18" t="s">
        <v>2051</v>
      </c>
      <c r="R893" s="18" t="s">
        <v>124</v>
      </c>
      <c r="S893" s="18" t="s">
        <v>100</v>
      </c>
      <c r="T893" s="48" t="s">
        <v>1843</v>
      </c>
      <c r="U893" s="18" t="s">
        <v>53</v>
      </c>
      <c r="V893" s="161">
        <v>10677</v>
      </c>
      <c r="W893" s="161" t="s">
        <v>3540</v>
      </c>
      <c r="X893" s="211">
        <f>V893*0.0007457</f>
        <v>7.9618389000000001</v>
      </c>
      <c r="Y893" s="18"/>
      <c r="Z893" s="18"/>
      <c r="AA893" s="18"/>
      <c r="AB893" s="18">
        <v>1</v>
      </c>
      <c r="AC893" s="18" t="s">
        <v>101</v>
      </c>
      <c r="AD893" s="48" t="s">
        <v>4660</v>
      </c>
      <c r="AE893" s="48"/>
      <c r="AF893" s="48" t="s">
        <v>4710</v>
      </c>
      <c r="AG893" s="48" t="s">
        <v>4711</v>
      </c>
      <c r="AH893" s="18">
        <v>3</v>
      </c>
      <c r="AI893" s="18" t="s">
        <v>4265</v>
      </c>
      <c r="AJ893" s="18" t="s">
        <v>4712</v>
      </c>
      <c r="AK893" s="48" t="s">
        <v>4713</v>
      </c>
      <c r="AL893" s="18" t="s">
        <v>4714</v>
      </c>
      <c r="AM893" s="18" t="s">
        <v>4715</v>
      </c>
      <c r="AN893" s="18">
        <v>-79.337346213315797</v>
      </c>
      <c r="AO893" s="18">
        <v>36.831831279763101</v>
      </c>
      <c r="AP893" s="21" t="s">
        <v>139</v>
      </c>
    </row>
    <row r="894" spans="1:42" x14ac:dyDescent="0.25">
      <c r="A894" s="18">
        <v>475</v>
      </c>
      <c r="B894" s="15">
        <v>893</v>
      </c>
      <c r="C894" s="20">
        <v>4005411</v>
      </c>
      <c r="D894" s="18" t="s">
        <v>4720</v>
      </c>
      <c r="E894" s="187"/>
      <c r="F894" s="188"/>
      <c r="G894" s="48" t="s">
        <v>382</v>
      </c>
      <c r="H894" s="18" t="s">
        <v>4720</v>
      </c>
      <c r="I894" s="48" t="s">
        <v>382</v>
      </c>
      <c r="J894" s="48" t="s">
        <v>53</v>
      </c>
      <c r="K894" s="48" t="s">
        <v>107</v>
      </c>
      <c r="L894" s="48"/>
      <c r="M894" s="48"/>
      <c r="N894" s="18" t="s">
        <v>109</v>
      </c>
      <c r="O894" s="18" t="s">
        <v>53</v>
      </c>
      <c r="P894" s="18" t="s">
        <v>57</v>
      </c>
      <c r="Q894" s="18" t="s">
        <v>2051</v>
      </c>
      <c r="R894" s="18" t="s">
        <v>124</v>
      </c>
      <c r="S894" s="18" t="s">
        <v>100</v>
      </c>
      <c r="T894" s="48" t="s">
        <v>1843</v>
      </c>
      <c r="U894" s="18" t="s">
        <v>53</v>
      </c>
      <c r="V894" s="161">
        <v>10677</v>
      </c>
      <c r="W894" s="244" t="s">
        <v>3540</v>
      </c>
      <c r="X894" s="270">
        <f>V894*0.0007457</f>
        <v>7.9618389000000001</v>
      </c>
      <c r="Y894" s="18"/>
      <c r="Z894" s="18"/>
      <c r="AA894" s="18"/>
      <c r="AB894" s="18">
        <v>1</v>
      </c>
      <c r="AC894" s="18" t="s">
        <v>101</v>
      </c>
      <c r="AD894" s="48" t="s">
        <v>4660</v>
      </c>
      <c r="AE894" s="48"/>
      <c r="AF894" s="48" t="s">
        <v>4710</v>
      </c>
      <c r="AG894" s="48" t="s">
        <v>4711</v>
      </c>
      <c r="AH894" s="18">
        <v>3</v>
      </c>
      <c r="AI894" s="18" t="s">
        <v>4265</v>
      </c>
      <c r="AJ894" s="18" t="s">
        <v>4712</v>
      </c>
      <c r="AK894" s="48" t="s">
        <v>4713</v>
      </c>
      <c r="AL894" s="18" t="s">
        <v>4714</v>
      </c>
      <c r="AM894" s="18" t="s">
        <v>4715</v>
      </c>
      <c r="AN894" s="18">
        <v>-79.337346213315797</v>
      </c>
      <c r="AO894" s="18">
        <v>36.831831279763101</v>
      </c>
      <c r="AP894" s="21" t="s">
        <v>139</v>
      </c>
    </row>
    <row r="895" spans="1:42" x14ac:dyDescent="0.25">
      <c r="A895" s="18">
        <v>476</v>
      </c>
      <c r="B895" s="15">
        <v>894</v>
      </c>
      <c r="C895" s="20">
        <v>17581311</v>
      </c>
      <c r="D895" s="18" t="s">
        <v>4721</v>
      </c>
      <c r="E895" s="187"/>
      <c r="F895" s="188"/>
      <c r="G895" s="48" t="s">
        <v>382</v>
      </c>
      <c r="H895" s="18" t="s">
        <v>4721</v>
      </c>
      <c r="I895" s="48" t="s">
        <v>382</v>
      </c>
      <c r="J895" s="48" t="s">
        <v>53</v>
      </c>
      <c r="K895" s="36" t="s">
        <v>151</v>
      </c>
      <c r="L895" s="48"/>
      <c r="M895" s="48"/>
      <c r="N895" s="18"/>
      <c r="O895" s="18"/>
      <c r="P895" s="18"/>
      <c r="Q895" s="18"/>
      <c r="R895" s="18"/>
      <c r="S895" s="18"/>
      <c r="T895" s="48"/>
      <c r="U895" s="18" t="s">
        <v>53</v>
      </c>
      <c r="V895" s="45"/>
      <c r="W895" s="209"/>
      <c r="X895" s="210"/>
      <c r="Y895" s="18"/>
      <c r="Z895" s="18"/>
      <c r="AA895" s="18"/>
      <c r="AB895" s="18">
        <v>1</v>
      </c>
      <c r="AC895" s="18" t="s">
        <v>101</v>
      </c>
      <c r="AD895" s="48" t="s">
        <v>4660</v>
      </c>
      <c r="AE895" s="48"/>
      <c r="AF895" s="48" t="s">
        <v>4722</v>
      </c>
      <c r="AG895" s="48" t="s">
        <v>4723</v>
      </c>
      <c r="AH895" s="18">
        <v>8</v>
      </c>
      <c r="AI895" s="18" t="s">
        <v>2096</v>
      </c>
      <c r="AJ895" s="18" t="s">
        <v>4724</v>
      </c>
      <c r="AK895" s="48" t="s">
        <v>4725</v>
      </c>
      <c r="AL895" s="18" t="s">
        <v>4726</v>
      </c>
      <c r="AM895" s="18">
        <v>80645</v>
      </c>
      <c r="AN895" s="18">
        <v>-104.58745020812</v>
      </c>
      <c r="AO895" s="18">
        <v>40.3529279059521</v>
      </c>
      <c r="AP895" s="21" t="s">
        <v>4727</v>
      </c>
    </row>
    <row r="896" spans="1:42" x14ac:dyDescent="0.25">
      <c r="A896" s="18">
        <v>476</v>
      </c>
      <c r="B896" s="15">
        <v>895</v>
      </c>
      <c r="C896" s="20">
        <v>17581311</v>
      </c>
      <c r="D896" s="149" t="s">
        <v>4728</v>
      </c>
      <c r="E896" s="187"/>
      <c r="F896" s="188"/>
      <c r="G896" s="48" t="s">
        <v>382</v>
      </c>
      <c r="H896" s="149" t="s">
        <v>4728</v>
      </c>
      <c r="I896" s="48" t="s">
        <v>382</v>
      </c>
      <c r="J896" s="48" t="s">
        <v>53</v>
      </c>
      <c r="K896" s="36" t="s">
        <v>151</v>
      </c>
      <c r="L896" s="48"/>
      <c r="M896" s="48"/>
      <c r="N896" s="18"/>
      <c r="O896" s="18"/>
      <c r="P896" s="18"/>
      <c r="Q896" s="18"/>
      <c r="R896" s="18"/>
      <c r="S896" s="18"/>
      <c r="T896" s="48"/>
      <c r="U896" s="18" t="s">
        <v>53</v>
      </c>
      <c r="V896" s="45"/>
      <c r="W896" s="209"/>
      <c r="X896" s="210"/>
      <c r="Y896" s="18"/>
      <c r="Z896" s="18"/>
      <c r="AA896" s="18"/>
      <c r="AB896" s="18">
        <v>1</v>
      </c>
      <c r="AC896" s="18" t="s">
        <v>101</v>
      </c>
      <c r="AD896" s="48" t="s">
        <v>4660</v>
      </c>
      <c r="AE896" s="48"/>
      <c r="AF896" s="48" t="s">
        <v>4722</v>
      </c>
      <c r="AG896" s="48" t="s">
        <v>4723</v>
      </c>
      <c r="AH896" s="18">
        <v>8</v>
      </c>
      <c r="AI896" s="18" t="s">
        <v>2096</v>
      </c>
      <c r="AJ896" s="18" t="s">
        <v>4724</v>
      </c>
      <c r="AK896" s="48" t="s">
        <v>4725</v>
      </c>
      <c r="AL896" s="18" t="s">
        <v>4726</v>
      </c>
      <c r="AM896" s="18">
        <v>80645</v>
      </c>
      <c r="AN896" s="18">
        <v>-104.58745020812</v>
      </c>
      <c r="AO896" s="18">
        <v>40.3529279059521</v>
      </c>
      <c r="AP896" s="21" t="s">
        <v>4727</v>
      </c>
    </row>
    <row r="897" spans="1:42" x14ac:dyDescent="0.25">
      <c r="A897" s="18">
        <v>477</v>
      </c>
      <c r="B897" s="15">
        <v>896</v>
      </c>
      <c r="C897" s="20">
        <v>5492611</v>
      </c>
      <c r="D897" s="18" t="s">
        <v>4729</v>
      </c>
      <c r="E897" s="187"/>
      <c r="F897" s="188"/>
      <c r="G897" s="48" t="s">
        <v>382</v>
      </c>
      <c r="H897" s="18" t="s">
        <v>4729</v>
      </c>
      <c r="I897" s="48" t="s">
        <v>382</v>
      </c>
      <c r="J897" s="48" t="s">
        <v>53</v>
      </c>
      <c r="K897" s="48" t="s">
        <v>107</v>
      </c>
      <c r="L897" s="48"/>
      <c r="M897" s="48"/>
      <c r="N897" s="18" t="s">
        <v>109</v>
      </c>
      <c r="O897" s="18" t="s">
        <v>53</v>
      </c>
      <c r="P897" s="18"/>
      <c r="Q897" s="18"/>
      <c r="R897" s="18" t="s">
        <v>124</v>
      </c>
      <c r="S897" s="18"/>
      <c r="T897" s="48"/>
      <c r="U897" s="18"/>
      <c r="V897" s="45">
        <v>4797</v>
      </c>
      <c r="W897" s="209" t="s">
        <v>62</v>
      </c>
      <c r="X897" s="212">
        <f>V897*0.0007457</f>
        <v>3.5771229</v>
      </c>
      <c r="Y897" s="18"/>
      <c r="Z897" s="18"/>
      <c r="AA897" s="18"/>
      <c r="AB897" s="18">
        <v>1</v>
      </c>
      <c r="AC897" s="18" t="s">
        <v>101</v>
      </c>
      <c r="AD897" s="48" t="s">
        <v>4660</v>
      </c>
      <c r="AE897" s="48"/>
      <c r="AF897" s="48" t="s">
        <v>1809</v>
      </c>
      <c r="AG897" s="48" t="s">
        <v>4730</v>
      </c>
      <c r="AH897" s="18">
        <v>7</v>
      </c>
      <c r="AI897" s="18" t="s">
        <v>86</v>
      </c>
      <c r="AJ897" s="18" t="s">
        <v>4731</v>
      </c>
      <c r="AK897" s="48" t="s">
        <v>4732</v>
      </c>
      <c r="AL897" s="18" t="s">
        <v>4731</v>
      </c>
      <c r="AM897" s="18">
        <v>50212</v>
      </c>
      <c r="AN897" s="18">
        <v>-94.046164755208494</v>
      </c>
      <c r="AO897" s="18">
        <v>42.047036871450203</v>
      </c>
      <c r="AP897" s="21" t="s">
        <v>3852</v>
      </c>
    </row>
    <row r="898" spans="1:42" x14ac:dyDescent="0.25">
      <c r="A898" s="18">
        <v>478</v>
      </c>
      <c r="B898" s="15">
        <v>897</v>
      </c>
      <c r="C898" s="20">
        <v>8121311</v>
      </c>
      <c r="D898" s="18" t="s">
        <v>4733</v>
      </c>
      <c r="E898" s="187"/>
      <c r="F898" s="188"/>
      <c r="G898" s="48" t="s">
        <v>4734</v>
      </c>
      <c r="H898" s="18" t="s">
        <v>4733</v>
      </c>
      <c r="I898" s="48" t="s">
        <v>4734</v>
      </c>
      <c r="J898" s="48" t="s">
        <v>53</v>
      </c>
      <c r="K898" s="128" t="s">
        <v>4262</v>
      </c>
      <c r="L898" s="48"/>
      <c r="M898" s="48"/>
      <c r="N898" s="18" t="s">
        <v>109</v>
      </c>
      <c r="O898" s="18" t="s">
        <v>53</v>
      </c>
      <c r="P898" s="18" t="s">
        <v>110</v>
      </c>
      <c r="Q898" s="18" t="s">
        <v>4735</v>
      </c>
      <c r="R898" s="18"/>
      <c r="S898" s="18"/>
      <c r="T898" s="48" t="s">
        <v>2156</v>
      </c>
      <c r="U898" s="18" t="s">
        <v>100</v>
      </c>
      <c r="V898" s="18">
        <v>472</v>
      </c>
      <c r="W898" s="129" t="s">
        <v>84</v>
      </c>
      <c r="X898" s="17">
        <f>V898*Sheet1!$B$4*Sheet1!$B$3</f>
        <v>48.415163999999997</v>
      </c>
      <c r="Y898" s="18"/>
      <c r="Z898" s="18"/>
      <c r="AA898" s="18"/>
      <c r="AB898" s="18">
        <v>1</v>
      </c>
      <c r="AC898" s="18" t="s">
        <v>101</v>
      </c>
      <c r="AD898" s="48" t="s">
        <v>4660</v>
      </c>
      <c r="AE898" s="48"/>
      <c r="AF898" s="48" t="s">
        <v>4736</v>
      </c>
      <c r="AG898" s="48" t="s">
        <v>4737</v>
      </c>
      <c r="AH898" s="18">
        <v>7</v>
      </c>
      <c r="AI898" s="18" t="s">
        <v>86</v>
      </c>
      <c r="AJ898" s="18" t="s">
        <v>4738</v>
      </c>
      <c r="AK898" s="48" t="s">
        <v>4739</v>
      </c>
      <c r="AL898" s="18" t="s">
        <v>4740</v>
      </c>
      <c r="AM898" s="18">
        <v>52404</v>
      </c>
      <c r="AN898" s="18">
        <v>-91.687101767004506</v>
      </c>
      <c r="AO898" s="18">
        <v>41.927880784312102</v>
      </c>
      <c r="AP898" s="21" t="s">
        <v>3852</v>
      </c>
    </row>
    <row r="899" spans="1:42" x14ac:dyDescent="0.25">
      <c r="A899" s="18">
        <v>479</v>
      </c>
      <c r="B899" s="15">
        <v>898</v>
      </c>
      <c r="C899" s="20">
        <v>16975611</v>
      </c>
      <c r="D899" s="18" t="s">
        <v>4741</v>
      </c>
      <c r="E899" s="187"/>
      <c r="F899" s="188"/>
      <c r="G899" s="48" t="s">
        <v>382</v>
      </c>
      <c r="H899" s="18" t="s">
        <v>4741</v>
      </c>
      <c r="I899" s="48" t="s">
        <v>382</v>
      </c>
      <c r="J899" s="48" t="s">
        <v>53</v>
      </c>
      <c r="K899" s="48" t="s">
        <v>227</v>
      </c>
      <c r="L899" s="48"/>
      <c r="M899" s="48"/>
      <c r="N899" s="18" t="s">
        <v>109</v>
      </c>
      <c r="O899" s="18" t="s">
        <v>53</v>
      </c>
      <c r="P899" s="18"/>
      <c r="Q899" s="18"/>
      <c r="R899" s="18"/>
      <c r="S899" s="18" t="s">
        <v>100</v>
      </c>
      <c r="T899" s="48" t="s">
        <v>1843</v>
      </c>
      <c r="U899" s="18" t="s">
        <v>53</v>
      </c>
      <c r="V899" s="18"/>
      <c r="W899" s="129" t="s">
        <v>1402</v>
      </c>
      <c r="X899" s="17"/>
      <c r="Y899" s="18"/>
      <c r="Z899" s="18"/>
      <c r="AA899" s="18"/>
      <c r="AB899" s="18">
        <v>1</v>
      </c>
      <c r="AC899" s="18" t="s">
        <v>101</v>
      </c>
      <c r="AD899" s="48" t="s">
        <v>4660</v>
      </c>
      <c r="AE899" s="48"/>
      <c r="AF899" s="48" t="s">
        <v>4742</v>
      </c>
      <c r="AG899" s="48" t="s">
        <v>4743</v>
      </c>
      <c r="AH899" s="18">
        <v>5</v>
      </c>
      <c r="AI899" s="18" t="s">
        <v>627</v>
      </c>
      <c r="AJ899" s="18" t="s">
        <v>4744</v>
      </c>
      <c r="AK899" s="48" t="s">
        <v>4745</v>
      </c>
      <c r="AL899" s="18" t="s">
        <v>4746</v>
      </c>
      <c r="AM899" s="18">
        <v>45750</v>
      </c>
      <c r="AN899" s="18">
        <v>-81.506328964659602</v>
      </c>
      <c r="AO899" s="18">
        <v>39.373186012406698</v>
      </c>
      <c r="AP899" s="21" t="s">
        <v>139</v>
      </c>
    </row>
    <row r="900" spans="1:42" x14ac:dyDescent="0.25">
      <c r="A900" s="18">
        <v>480</v>
      </c>
      <c r="B900" s="15">
        <v>899</v>
      </c>
      <c r="C900" s="20">
        <v>7053111</v>
      </c>
      <c r="D900" s="18" t="s">
        <v>2473</v>
      </c>
      <c r="E900" s="187">
        <v>55706</v>
      </c>
      <c r="F900" s="188" t="s">
        <v>1072</v>
      </c>
      <c r="G900" s="48" t="s">
        <v>4650</v>
      </c>
      <c r="H900" s="18" t="s">
        <v>2473</v>
      </c>
      <c r="I900" s="48" t="s">
        <v>4650</v>
      </c>
      <c r="J900" s="48" t="s">
        <v>53</v>
      </c>
      <c r="K900" s="48" t="s">
        <v>81</v>
      </c>
      <c r="L900" s="48"/>
      <c r="M900" s="48"/>
      <c r="N900" s="18" t="s">
        <v>109</v>
      </c>
      <c r="O900" s="18" t="s">
        <v>53</v>
      </c>
      <c r="P900" s="18" t="s">
        <v>110</v>
      </c>
      <c r="Q900" s="18" t="s">
        <v>4747</v>
      </c>
      <c r="R900" s="18" t="s">
        <v>205</v>
      </c>
      <c r="S900" s="18"/>
      <c r="T900" s="48" t="s">
        <v>353</v>
      </c>
      <c r="U900" s="18" t="s">
        <v>53</v>
      </c>
      <c r="V900" s="18">
        <v>2126</v>
      </c>
      <c r="W900" s="129" t="s">
        <v>84</v>
      </c>
      <c r="X900" s="184">
        <v>164</v>
      </c>
      <c r="Y900" s="18"/>
      <c r="Z900" s="18"/>
      <c r="AA900" s="18"/>
      <c r="AB900" s="18">
        <v>1</v>
      </c>
      <c r="AC900" s="18" t="s">
        <v>4748</v>
      </c>
      <c r="AD900" s="48" t="s">
        <v>4749</v>
      </c>
      <c r="AE900" s="48"/>
      <c r="AF900" s="48" t="s">
        <v>4750</v>
      </c>
      <c r="AG900" s="48" t="s">
        <v>4751</v>
      </c>
      <c r="AH900" s="18">
        <v>4</v>
      </c>
      <c r="AI900" s="18" t="s">
        <v>373</v>
      </c>
      <c r="AJ900" s="18" t="s">
        <v>4752</v>
      </c>
      <c r="AK900" s="48" t="s">
        <v>4753</v>
      </c>
      <c r="AL900" s="18" t="s">
        <v>4754</v>
      </c>
      <c r="AM900" s="18">
        <v>39745</v>
      </c>
      <c r="AN900" s="18">
        <v>-89.4204200703102</v>
      </c>
      <c r="AO900" s="18">
        <v>33.2878291999967</v>
      </c>
      <c r="AP900" s="21" t="s">
        <v>3852</v>
      </c>
    </row>
    <row r="901" spans="1:42" x14ac:dyDescent="0.25">
      <c r="A901" s="18">
        <v>480</v>
      </c>
      <c r="B901" s="15">
        <v>900</v>
      </c>
      <c r="C901" s="20">
        <v>7053111</v>
      </c>
      <c r="D901" s="18" t="s">
        <v>2461</v>
      </c>
      <c r="E901" s="187">
        <v>55706</v>
      </c>
      <c r="F901" s="188" t="s">
        <v>4755</v>
      </c>
      <c r="G901" s="48" t="s">
        <v>4650</v>
      </c>
      <c r="H901" s="18" t="s">
        <v>2461</v>
      </c>
      <c r="I901" s="48" t="s">
        <v>4650</v>
      </c>
      <c r="J901" s="48" t="s">
        <v>53</v>
      </c>
      <c r="K901" s="48" t="s">
        <v>81</v>
      </c>
      <c r="L901" s="48"/>
      <c r="M901" s="48"/>
      <c r="N901" s="18" t="s">
        <v>109</v>
      </c>
      <c r="O901" s="18" t="s">
        <v>53</v>
      </c>
      <c r="P901" s="18" t="s">
        <v>110</v>
      </c>
      <c r="Q901" s="18" t="s">
        <v>4747</v>
      </c>
      <c r="R901" s="18" t="s">
        <v>205</v>
      </c>
      <c r="S901" s="18"/>
      <c r="T901" s="48" t="s">
        <v>353</v>
      </c>
      <c r="U901" s="18" t="s">
        <v>53</v>
      </c>
      <c r="V901" s="18">
        <v>2126</v>
      </c>
      <c r="W901" s="129" t="s">
        <v>84</v>
      </c>
      <c r="X901" s="184">
        <v>164</v>
      </c>
      <c r="Y901" s="18"/>
      <c r="Z901" s="18"/>
      <c r="AA901" s="18"/>
      <c r="AB901" s="18">
        <v>1</v>
      </c>
      <c r="AC901" s="18" t="s">
        <v>4748</v>
      </c>
      <c r="AD901" s="48" t="s">
        <v>4749</v>
      </c>
      <c r="AE901" s="48"/>
      <c r="AF901" s="48" t="s">
        <v>4750</v>
      </c>
      <c r="AG901" s="48" t="s">
        <v>4751</v>
      </c>
      <c r="AH901" s="18">
        <v>4</v>
      </c>
      <c r="AI901" s="18" t="s">
        <v>373</v>
      </c>
      <c r="AJ901" s="18" t="s">
        <v>4752</v>
      </c>
      <c r="AK901" s="48" t="s">
        <v>4753</v>
      </c>
      <c r="AL901" s="18" t="s">
        <v>4754</v>
      </c>
      <c r="AM901" s="18">
        <v>39745</v>
      </c>
      <c r="AN901" s="18">
        <v>-89.420132997148301</v>
      </c>
      <c r="AO901" s="18">
        <v>33.288127830499</v>
      </c>
      <c r="AP901" s="21" t="s">
        <v>3852</v>
      </c>
    </row>
    <row r="902" spans="1:42" x14ac:dyDescent="0.25">
      <c r="A902" s="18">
        <v>480</v>
      </c>
      <c r="B902" s="15">
        <v>901</v>
      </c>
      <c r="C902" s="20">
        <v>7053111</v>
      </c>
      <c r="D902" s="18" t="s">
        <v>686</v>
      </c>
      <c r="E902" s="187">
        <v>55706</v>
      </c>
      <c r="F902" s="188" t="s">
        <v>4756</v>
      </c>
      <c r="G902" s="48" t="s">
        <v>4650</v>
      </c>
      <c r="H902" s="18" t="s">
        <v>686</v>
      </c>
      <c r="I902" s="48" t="s">
        <v>4650</v>
      </c>
      <c r="J902" s="48" t="s">
        <v>53</v>
      </c>
      <c r="K902" s="48" t="s">
        <v>81</v>
      </c>
      <c r="L902" s="48"/>
      <c r="M902" s="48"/>
      <c r="N902" s="18" t="s">
        <v>109</v>
      </c>
      <c r="O902" s="18" t="s">
        <v>53</v>
      </c>
      <c r="P902" s="18" t="s">
        <v>110</v>
      </c>
      <c r="Q902" s="18" t="s">
        <v>4747</v>
      </c>
      <c r="R902" s="18" t="s">
        <v>205</v>
      </c>
      <c r="S902" s="18"/>
      <c r="T902" s="48" t="s">
        <v>353</v>
      </c>
      <c r="U902" s="18" t="s">
        <v>53</v>
      </c>
      <c r="V902" s="18">
        <v>2126</v>
      </c>
      <c r="W902" s="129" t="s">
        <v>84</v>
      </c>
      <c r="X902" s="184">
        <v>164</v>
      </c>
      <c r="Y902" s="18"/>
      <c r="Z902" s="18"/>
      <c r="AA902" s="18"/>
      <c r="AB902" s="18">
        <v>1</v>
      </c>
      <c r="AC902" s="18" t="s">
        <v>4748</v>
      </c>
      <c r="AD902" s="48" t="s">
        <v>4749</v>
      </c>
      <c r="AE902" s="48"/>
      <c r="AF902" s="48" t="s">
        <v>4750</v>
      </c>
      <c r="AG902" s="48" t="s">
        <v>4751</v>
      </c>
      <c r="AH902" s="18">
        <v>4</v>
      </c>
      <c r="AI902" s="18" t="s">
        <v>373</v>
      </c>
      <c r="AJ902" s="18" t="s">
        <v>4752</v>
      </c>
      <c r="AK902" s="48" t="s">
        <v>4753</v>
      </c>
      <c r="AL902" s="18" t="s">
        <v>4754</v>
      </c>
      <c r="AM902" s="18">
        <v>39745</v>
      </c>
      <c r="AN902" s="18">
        <v>-89.419826785775697</v>
      </c>
      <c r="AO902" s="18">
        <v>33.288421127318898</v>
      </c>
      <c r="AP902" s="21" t="s">
        <v>3852</v>
      </c>
    </row>
    <row r="903" spans="1:42" x14ac:dyDescent="0.25">
      <c r="A903" s="161">
        <v>481</v>
      </c>
      <c r="B903" s="15">
        <v>902</v>
      </c>
      <c r="C903" s="291">
        <v>5781811</v>
      </c>
      <c r="D903" s="161" t="s">
        <v>4757</v>
      </c>
      <c r="E903" s="187"/>
      <c r="F903" s="193" t="s">
        <v>4758</v>
      </c>
      <c r="G903" s="205" t="s">
        <v>4759</v>
      </c>
      <c r="H903" s="161" t="s">
        <v>4757</v>
      </c>
      <c r="I903" s="205" t="s">
        <v>4759</v>
      </c>
      <c r="J903" s="205" t="s">
        <v>53</v>
      </c>
      <c r="K903" s="205" t="s">
        <v>227</v>
      </c>
      <c r="L903" s="205" t="s">
        <v>4758</v>
      </c>
      <c r="M903" s="205" t="s">
        <v>4758</v>
      </c>
      <c r="N903" s="161" t="s">
        <v>4577</v>
      </c>
      <c r="O903" s="161" t="s">
        <v>100</v>
      </c>
      <c r="P903" s="161" t="s">
        <v>57</v>
      </c>
      <c r="Q903" s="161" t="s">
        <v>4760</v>
      </c>
      <c r="R903" s="161" t="s">
        <v>205</v>
      </c>
      <c r="S903" s="161" t="s">
        <v>100</v>
      </c>
      <c r="T903" s="205" t="s">
        <v>353</v>
      </c>
      <c r="U903" s="161" t="s">
        <v>53</v>
      </c>
      <c r="V903" s="161">
        <v>164.9</v>
      </c>
      <c r="W903" s="161" t="s">
        <v>84</v>
      </c>
      <c r="X903" s="161">
        <v>14.9</v>
      </c>
      <c r="Y903" s="161" t="s">
        <v>4758</v>
      </c>
      <c r="Z903" s="161" t="s">
        <v>4758</v>
      </c>
      <c r="AA903" s="161">
        <v>2021</v>
      </c>
      <c r="AB903" s="161">
        <v>1</v>
      </c>
      <c r="AC903" s="161" t="s">
        <v>101</v>
      </c>
      <c r="AD903" s="205" t="s">
        <v>4761</v>
      </c>
      <c r="AE903" s="205" t="s">
        <v>4758</v>
      </c>
      <c r="AF903" s="205" t="s">
        <v>4762</v>
      </c>
      <c r="AG903" s="205" t="s">
        <v>4762</v>
      </c>
      <c r="AH903" s="161">
        <v>3</v>
      </c>
      <c r="AI903" s="161" t="s">
        <v>4265</v>
      </c>
      <c r="AJ903" s="161" t="s">
        <v>4763</v>
      </c>
      <c r="AK903" s="205" t="s">
        <v>4764</v>
      </c>
      <c r="AL903" s="161" t="s">
        <v>4765</v>
      </c>
      <c r="AM903" s="161">
        <v>23511</v>
      </c>
      <c r="AN903" s="161">
        <v>-76.312758525911605</v>
      </c>
      <c r="AO903" s="161">
        <v>36.947073790198999</v>
      </c>
      <c r="AP903" s="160" t="s">
        <v>139</v>
      </c>
    </row>
    <row r="904" spans="1:42" x14ac:dyDescent="0.25">
      <c r="A904" s="161">
        <v>482</v>
      </c>
      <c r="B904" s="15">
        <v>903</v>
      </c>
      <c r="C904" s="291">
        <v>7376411</v>
      </c>
      <c r="D904" s="161" t="s">
        <v>4766</v>
      </c>
      <c r="E904" s="187"/>
      <c r="F904" s="193" t="s">
        <v>4758</v>
      </c>
      <c r="G904" s="205" t="s">
        <v>4767</v>
      </c>
      <c r="H904" s="161" t="s">
        <v>4766</v>
      </c>
      <c r="I904" s="205" t="s">
        <v>4650</v>
      </c>
      <c r="J904" s="205" t="s">
        <v>53</v>
      </c>
      <c r="K904" s="128" t="s">
        <v>4768</v>
      </c>
      <c r="L904" s="205" t="s">
        <v>4758</v>
      </c>
      <c r="M904" s="205" t="s">
        <v>4758</v>
      </c>
      <c r="N904" s="161" t="s">
        <v>109</v>
      </c>
      <c r="O904" s="161" t="s">
        <v>53</v>
      </c>
      <c r="P904" s="161" t="s">
        <v>4758</v>
      </c>
      <c r="Q904" s="161" t="s">
        <v>4758</v>
      </c>
      <c r="R904" s="161" t="s">
        <v>205</v>
      </c>
      <c r="S904" s="161" t="s">
        <v>100</v>
      </c>
      <c r="T904" s="205" t="s">
        <v>538</v>
      </c>
      <c r="U904" s="161" t="s">
        <v>53</v>
      </c>
      <c r="V904" s="161">
        <v>324.60000000000002</v>
      </c>
      <c r="W904" s="161" t="s">
        <v>84</v>
      </c>
      <c r="X904" s="161" t="s">
        <v>4758</v>
      </c>
      <c r="Y904" s="161" t="s">
        <v>4758</v>
      </c>
      <c r="Z904" s="161" t="s">
        <v>4758</v>
      </c>
      <c r="AA904" s="161">
        <v>2019</v>
      </c>
      <c r="AB904" s="161">
        <v>1</v>
      </c>
      <c r="AC904" s="161" t="s">
        <v>101</v>
      </c>
      <c r="AD904" s="205" t="s">
        <v>4769</v>
      </c>
      <c r="AE904" s="205" t="s">
        <v>4758</v>
      </c>
      <c r="AF904" s="205" t="s">
        <v>4770</v>
      </c>
      <c r="AG904" s="205" t="s">
        <v>4771</v>
      </c>
      <c r="AH904" s="161">
        <v>5</v>
      </c>
      <c r="AI904" s="161" t="s">
        <v>1939</v>
      </c>
      <c r="AJ904" s="161" t="s">
        <v>4772</v>
      </c>
      <c r="AK904" s="205" t="s">
        <v>4773</v>
      </c>
      <c r="AL904" s="161" t="s">
        <v>4774</v>
      </c>
      <c r="AM904" s="161">
        <v>47905</v>
      </c>
      <c r="AN904" s="161">
        <v>-86.843418614735896</v>
      </c>
      <c r="AO904" s="161">
        <v>40.376807170965101</v>
      </c>
      <c r="AP904" s="160" t="s">
        <v>139</v>
      </c>
    </row>
    <row r="905" spans="1:42" x14ac:dyDescent="0.25">
      <c r="A905" s="161">
        <v>482</v>
      </c>
      <c r="B905" s="15">
        <v>904</v>
      </c>
      <c r="C905" s="291">
        <v>7376411</v>
      </c>
      <c r="D905" s="161" t="s">
        <v>4775</v>
      </c>
      <c r="E905" s="187"/>
      <c r="F905" s="193" t="s">
        <v>4758</v>
      </c>
      <c r="G905" s="205" t="s">
        <v>4776</v>
      </c>
      <c r="H905" s="161" t="s">
        <v>4775</v>
      </c>
      <c r="I905" s="205" t="s">
        <v>4650</v>
      </c>
      <c r="J905" s="205" t="s">
        <v>53</v>
      </c>
      <c r="K905" s="202" t="s">
        <v>4768</v>
      </c>
      <c r="L905" s="205" t="s">
        <v>4758</v>
      </c>
      <c r="M905" s="205" t="s">
        <v>4758</v>
      </c>
      <c r="N905" s="161" t="s">
        <v>109</v>
      </c>
      <c r="O905" s="161" t="s">
        <v>53</v>
      </c>
      <c r="P905" s="161" t="s">
        <v>4758</v>
      </c>
      <c r="Q905" s="161" t="s">
        <v>4758</v>
      </c>
      <c r="R905" s="161" t="s">
        <v>205</v>
      </c>
      <c r="S905" s="161" t="s">
        <v>100</v>
      </c>
      <c r="T905" s="205" t="s">
        <v>538</v>
      </c>
      <c r="U905" s="161" t="s">
        <v>53</v>
      </c>
      <c r="V905" s="161">
        <v>324.60000000000002</v>
      </c>
      <c r="W905" s="161" t="s">
        <v>84</v>
      </c>
      <c r="X905" s="161" t="s">
        <v>4758</v>
      </c>
      <c r="Y905" s="161" t="s">
        <v>4758</v>
      </c>
      <c r="Z905" s="161" t="s">
        <v>4758</v>
      </c>
      <c r="AA905" s="161">
        <v>2019</v>
      </c>
      <c r="AB905" s="161">
        <v>1</v>
      </c>
      <c r="AC905" s="161" t="s">
        <v>101</v>
      </c>
      <c r="AD905" s="205" t="s">
        <v>4769</v>
      </c>
      <c r="AE905" s="205" t="s">
        <v>4758</v>
      </c>
      <c r="AF905" s="205" t="s">
        <v>4770</v>
      </c>
      <c r="AG905" s="205" t="s">
        <v>4771</v>
      </c>
      <c r="AH905" s="161">
        <v>5</v>
      </c>
      <c r="AI905" s="161" t="s">
        <v>1939</v>
      </c>
      <c r="AJ905" s="161" t="s">
        <v>4772</v>
      </c>
      <c r="AK905" s="205" t="s">
        <v>4773</v>
      </c>
      <c r="AL905" s="161" t="s">
        <v>4774</v>
      </c>
      <c r="AM905" s="161">
        <v>47905</v>
      </c>
      <c r="AN905" s="161">
        <v>-86.843418614735896</v>
      </c>
      <c r="AO905" s="161">
        <v>40.376807170965101</v>
      </c>
      <c r="AP905" s="160" t="s">
        <v>139</v>
      </c>
    </row>
    <row r="906" spans="1:42" x14ac:dyDescent="0.25">
      <c r="A906" s="161">
        <v>483</v>
      </c>
      <c r="B906" s="15">
        <v>905</v>
      </c>
      <c r="C906" s="291">
        <v>4664011</v>
      </c>
      <c r="D906" s="161" t="s">
        <v>3295</v>
      </c>
      <c r="E906" s="187"/>
      <c r="F906" s="193" t="s">
        <v>4758</v>
      </c>
      <c r="G906" s="205" t="s">
        <v>4650</v>
      </c>
      <c r="H906" s="161" t="s">
        <v>3295</v>
      </c>
      <c r="I906" s="205" t="s">
        <v>4650</v>
      </c>
      <c r="J906" s="205" t="s">
        <v>53</v>
      </c>
      <c r="K906" s="205" t="s">
        <v>107</v>
      </c>
      <c r="L906" s="205" t="s">
        <v>4758</v>
      </c>
      <c r="M906" s="205" t="s">
        <v>4758</v>
      </c>
      <c r="N906" s="161" t="s">
        <v>109</v>
      </c>
      <c r="O906" s="161" t="s">
        <v>53</v>
      </c>
      <c r="P906" s="161" t="s">
        <v>57</v>
      </c>
      <c r="Q906" s="161" t="s">
        <v>4758</v>
      </c>
      <c r="R906" s="161" t="s">
        <v>124</v>
      </c>
      <c r="S906" s="161" t="s">
        <v>100</v>
      </c>
      <c r="T906" s="205" t="s">
        <v>1843</v>
      </c>
      <c r="U906" s="161" t="s">
        <v>53</v>
      </c>
      <c r="V906" s="161">
        <v>11221</v>
      </c>
      <c r="W906" s="161" t="s">
        <v>3540</v>
      </c>
      <c r="X906" s="211">
        <f>V906*0.0007457</f>
        <v>8.3674996999999998</v>
      </c>
      <c r="Y906" s="161" t="s">
        <v>4758</v>
      </c>
      <c r="Z906" s="161" t="s">
        <v>4758</v>
      </c>
      <c r="AA906" s="161">
        <v>2014</v>
      </c>
      <c r="AB906" s="161">
        <v>1</v>
      </c>
      <c r="AC906" s="161" t="s">
        <v>101</v>
      </c>
      <c r="AD906" s="205" t="s">
        <v>4777</v>
      </c>
      <c r="AE906" s="205" t="s">
        <v>4758</v>
      </c>
      <c r="AF906" s="205" t="s">
        <v>4778</v>
      </c>
      <c r="AG906" s="205" t="s">
        <v>4779</v>
      </c>
      <c r="AH906" s="161">
        <v>5</v>
      </c>
      <c r="AI906" s="161" t="s">
        <v>1939</v>
      </c>
      <c r="AJ906" s="161" t="s">
        <v>4780</v>
      </c>
      <c r="AK906" s="205" t="s">
        <v>4781</v>
      </c>
      <c r="AL906" s="161" t="s">
        <v>4782</v>
      </c>
      <c r="AM906" s="161">
        <v>47388</v>
      </c>
      <c r="AN906" s="161">
        <v>-85.441106733530503</v>
      </c>
      <c r="AO906" s="161">
        <v>40.022205987187697</v>
      </c>
      <c r="AP906" s="160" t="s">
        <v>139</v>
      </c>
    </row>
    <row r="907" spans="1:42" x14ac:dyDescent="0.25">
      <c r="A907" s="161">
        <v>484</v>
      </c>
      <c r="B907" s="15">
        <v>906</v>
      </c>
      <c r="C907" s="291">
        <v>8088511</v>
      </c>
      <c r="D907" s="161" t="s">
        <v>4783</v>
      </c>
      <c r="E907" s="187"/>
      <c r="F907" s="193" t="s">
        <v>4758</v>
      </c>
      <c r="G907" s="205" t="s">
        <v>4650</v>
      </c>
      <c r="H907" s="161" t="s">
        <v>4783</v>
      </c>
      <c r="I907" s="205" t="s">
        <v>4650</v>
      </c>
      <c r="J907" s="205" t="s">
        <v>53</v>
      </c>
      <c r="K907" s="205" t="s">
        <v>107</v>
      </c>
      <c r="L907" s="205" t="s">
        <v>4758</v>
      </c>
      <c r="M907" s="205" t="s">
        <v>4758</v>
      </c>
      <c r="N907" s="161" t="s">
        <v>109</v>
      </c>
      <c r="O907" s="161" t="s">
        <v>53</v>
      </c>
      <c r="P907" s="161" t="s">
        <v>57</v>
      </c>
      <c r="Q907" s="161" t="s">
        <v>531</v>
      </c>
      <c r="R907" s="161" t="s">
        <v>124</v>
      </c>
      <c r="S907" s="161" t="s">
        <v>100</v>
      </c>
      <c r="T907" s="205" t="s">
        <v>1843</v>
      </c>
      <c r="U907" s="161" t="s">
        <v>53</v>
      </c>
      <c r="V907" s="161">
        <v>13220</v>
      </c>
      <c r="W907" s="161" t="s">
        <v>3540</v>
      </c>
      <c r="X907" s="161">
        <v>9.86</v>
      </c>
      <c r="Y907" s="161" t="s">
        <v>4758</v>
      </c>
      <c r="Z907" s="161" t="s">
        <v>4758</v>
      </c>
      <c r="AA907" s="161">
        <v>2015</v>
      </c>
      <c r="AB907" s="161">
        <v>1</v>
      </c>
      <c r="AC907" s="161" t="s">
        <v>101</v>
      </c>
      <c r="AD907" s="205" t="s">
        <v>4777</v>
      </c>
      <c r="AE907" s="205" t="s">
        <v>4758</v>
      </c>
      <c r="AF907" s="205" t="s">
        <v>4778</v>
      </c>
      <c r="AG907" s="205" t="s">
        <v>4784</v>
      </c>
      <c r="AH907" s="161">
        <v>5</v>
      </c>
      <c r="AI907" s="161" t="s">
        <v>1939</v>
      </c>
      <c r="AJ907" s="161" t="s">
        <v>4785</v>
      </c>
      <c r="AK907" s="205" t="s">
        <v>4786</v>
      </c>
      <c r="AL907" s="161" t="s">
        <v>4785</v>
      </c>
      <c r="AM907" s="161">
        <v>46761</v>
      </c>
      <c r="AN907" s="161">
        <v>-85.470527075561293</v>
      </c>
      <c r="AO907" s="161">
        <v>41.643587866716501</v>
      </c>
      <c r="AP907" s="160" t="s">
        <v>139</v>
      </c>
    </row>
    <row r="908" spans="1:42" x14ac:dyDescent="0.25">
      <c r="A908" s="161">
        <v>485</v>
      </c>
      <c r="B908" s="15">
        <v>907</v>
      </c>
      <c r="C908" s="292">
        <v>6341411</v>
      </c>
      <c r="D908" s="261" t="s">
        <v>4787</v>
      </c>
      <c r="E908" s="187"/>
      <c r="F908" s="193" t="s">
        <v>4758</v>
      </c>
      <c r="G908" s="159" t="s">
        <v>4788</v>
      </c>
      <c r="H908" s="227" t="s">
        <v>4789</v>
      </c>
      <c r="I908" s="159" t="s">
        <v>4788</v>
      </c>
      <c r="J908" s="159" t="s">
        <v>53</v>
      </c>
      <c r="K908" s="159" t="s">
        <v>107</v>
      </c>
      <c r="L908" s="159" t="s">
        <v>4758</v>
      </c>
      <c r="M908" s="159" t="s">
        <v>4758</v>
      </c>
      <c r="N908" s="244" t="s">
        <v>109</v>
      </c>
      <c r="O908" s="244" t="s">
        <v>53</v>
      </c>
      <c r="P908" s="244" t="s">
        <v>4790</v>
      </c>
      <c r="Q908" s="244" t="s">
        <v>2842</v>
      </c>
      <c r="R908" s="244" t="s">
        <v>124</v>
      </c>
      <c r="S908" s="244" t="s">
        <v>100</v>
      </c>
      <c r="T908" s="159" t="s">
        <v>1843</v>
      </c>
      <c r="U908" s="244" t="s">
        <v>53</v>
      </c>
      <c r="V908" s="244">
        <v>30399</v>
      </c>
      <c r="W908" s="244" t="s">
        <v>3540</v>
      </c>
      <c r="X908" s="270">
        <f>V908*0.0007457</f>
        <v>22.668534299999997</v>
      </c>
      <c r="Y908" s="244" t="s">
        <v>4758</v>
      </c>
      <c r="Z908" s="244" t="s">
        <v>4758</v>
      </c>
      <c r="AA908" s="244">
        <v>2017</v>
      </c>
      <c r="AB908" s="244">
        <v>1</v>
      </c>
      <c r="AC908" s="244" t="s">
        <v>101</v>
      </c>
      <c r="AD908" s="159" t="s">
        <v>4791</v>
      </c>
      <c r="AE908" s="159" t="s">
        <v>4758</v>
      </c>
      <c r="AF908" s="159" t="s">
        <v>3303</v>
      </c>
      <c r="AG908" s="159" t="s">
        <v>4792</v>
      </c>
      <c r="AH908" s="244">
        <v>3</v>
      </c>
      <c r="AI908" s="244" t="s">
        <v>3298</v>
      </c>
      <c r="AJ908" s="244" t="s">
        <v>4793</v>
      </c>
      <c r="AK908" s="159" t="s">
        <v>4794</v>
      </c>
      <c r="AL908" s="244" t="s">
        <v>4795</v>
      </c>
      <c r="AM908" s="244">
        <v>25704</v>
      </c>
      <c r="AN908" s="244">
        <v>-82.533378138689002</v>
      </c>
      <c r="AO908" s="244">
        <v>38.368119918619897</v>
      </c>
      <c r="AP908" s="160" t="s">
        <v>139</v>
      </c>
    </row>
    <row r="909" spans="1:42" x14ac:dyDescent="0.25">
      <c r="A909" s="222">
        <v>486</v>
      </c>
      <c r="B909" s="15">
        <v>908</v>
      </c>
      <c r="C909" s="293">
        <v>12730611</v>
      </c>
      <c r="D909" s="226" t="s">
        <v>4796</v>
      </c>
      <c r="E909" s="187">
        <v>56237</v>
      </c>
      <c r="F909" s="231" t="s">
        <v>1634</v>
      </c>
      <c r="G909" s="236" t="s">
        <v>4797</v>
      </c>
      <c r="H909" s="226" t="s">
        <v>4796</v>
      </c>
      <c r="I909" s="236" t="s">
        <v>4798</v>
      </c>
      <c r="J909" s="236" t="s">
        <v>53</v>
      </c>
      <c r="K909" s="205" t="s">
        <v>81</v>
      </c>
      <c r="L909" s="236" t="s">
        <v>4758</v>
      </c>
      <c r="M909" s="236" t="s">
        <v>4758</v>
      </c>
      <c r="N909" s="226" t="s">
        <v>109</v>
      </c>
      <c r="O909" s="226" t="s">
        <v>53</v>
      </c>
      <c r="P909" s="226" t="s">
        <v>443</v>
      </c>
      <c r="Q909" s="226" t="s">
        <v>4799</v>
      </c>
      <c r="R909" s="226" t="s">
        <v>205</v>
      </c>
      <c r="S909" s="226" t="s">
        <v>100</v>
      </c>
      <c r="T909" s="236" t="s">
        <v>2156</v>
      </c>
      <c r="U909" s="241" t="s">
        <v>100</v>
      </c>
      <c r="V909" s="241">
        <v>1801</v>
      </c>
      <c r="W909" s="241" t="s">
        <v>84</v>
      </c>
      <c r="X909" s="241">
        <v>165</v>
      </c>
      <c r="Y909" s="241" t="s">
        <v>4758</v>
      </c>
      <c r="Z909" s="241" t="s">
        <v>4758</v>
      </c>
      <c r="AA909" s="241">
        <v>2004</v>
      </c>
      <c r="AB909" s="241">
        <v>1</v>
      </c>
      <c r="AC909" s="241" t="s">
        <v>101</v>
      </c>
      <c r="AD909" s="236" t="s">
        <v>4800</v>
      </c>
      <c r="AE909" s="236" t="s">
        <v>4758</v>
      </c>
      <c r="AF909" s="236" t="s">
        <v>4693</v>
      </c>
      <c r="AG909" s="236" t="s">
        <v>4801</v>
      </c>
      <c r="AH909" s="241">
        <v>8</v>
      </c>
      <c r="AI909" s="241" t="s">
        <v>2601</v>
      </c>
      <c r="AJ909" s="241" t="s">
        <v>4802</v>
      </c>
      <c r="AK909" s="236" t="s">
        <v>4803</v>
      </c>
      <c r="AL909" s="241" t="s">
        <v>4804</v>
      </c>
      <c r="AM909" s="241">
        <v>84042</v>
      </c>
      <c r="AN909" s="241">
        <v>-111.754699741701</v>
      </c>
      <c r="AO909" s="241">
        <v>40.333121204399298</v>
      </c>
      <c r="AP909" s="160" t="s">
        <v>139</v>
      </c>
    </row>
    <row r="910" spans="1:42" x14ac:dyDescent="0.25">
      <c r="A910" s="222">
        <v>486</v>
      </c>
      <c r="B910" s="15">
        <v>909</v>
      </c>
      <c r="C910" s="293">
        <v>12730611</v>
      </c>
      <c r="D910" s="226" t="s">
        <v>4805</v>
      </c>
      <c r="E910" s="187">
        <v>56237</v>
      </c>
      <c r="F910" s="231" t="s">
        <v>4758</v>
      </c>
      <c r="G910" s="236" t="s">
        <v>4806</v>
      </c>
      <c r="H910" s="226" t="s">
        <v>4805</v>
      </c>
      <c r="I910" s="236" t="s">
        <v>4798</v>
      </c>
      <c r="J910" s="236" t="s">
        <v>53</v>
      </c>
      <c r="K910" s="207" t="s">
        <v>81</v>
      </c>
      <c r="L910" s="236" t="s">
        <v>4758</v>
      </c>
      <c r="M910" s="236" t="s">
        <v>4758</v>
      </c>
      <c r="N910" s="226" t="s">
        <v>109</v>
      </c>
      <c r="O910" s="226" t="s">
        <v>53</v>
      </c>
      <c r="P910" s="226" t="s">
        <v>443</v>
      </c>
      <c r="Q910" s="226" t="s">
        <v>4799</v>
      </c>
      <c r="R910" s="226" t="s">
        <v>205</v>
      </c>
      <c r="S910" s="226" t="s">
        <v>100</v>
      </c>
      <c r="T910" s="236" t="s">
        <v>2156</v>
      </c>
      <c r="U910" s="241" t="s">
        <v>100</v>
      </c>
      <c r="V910" s="241">
        <v>1762</v>
      </c>
      <c r="W910" s="241" t="s">
        <v>84</v>
      </c>
      <c r="X910" s="241">
        <v>200</v>
      </c>
      <c r="Y910" s="241" t="s">
        <v>4758</v>
      </c>
      <c r="Z910" s="241" t="s">
        <v>4758</v>
      </c>
      <c r="AA910" s="241">
        <v>2011</v>
      </c>
      <c r="AB910" s="241">
        <v>1</v>
      </c>
      <c r="AC910" s="241" t="s">
        <v>101</v>
      </c>
      <c r="AD910" s="236" t="s">
        <v>4800</v>
      </c>
      <c r="AE910" s="236" t="s">
        <v>4758</v>
      </c>
      <c r="AF910" s="236" t="s">
        <v>4693</v>
      </c>
      <c r="AG910" s="236" t="s">
        <v>4801</v>
      </c>
      <c r="AH910" s="241">
        <v>8</v>
      </c>
      <c r="AI910" s="241" t="s">
        <v>2601</v>
      </c>
      <c r="AJ910" s="241" t="s">
        <v>4802</v>
      </c>
      <c r="AK910" s="236" t="s">
        <v>4803</v>
      </c>
      <c r="AL910" s="241" t="s">
        <v>4804</v>
      </c>
      <c r="AM910" s="241">
        <v>84042</v>
      </c>
      <c r="AN910" s="241">
        <v>-111.754785572383</v>
      </c>
      <c r="AO910" s="241">
        <v>40.330937501419299</v>
      </c>
      <c r="AP910" s="160" t="s">
        <v>139</v>
      </c>
    </row>
    <row r="911" spans="1:42" x14ac:dyDescent="0.25">
      <c r="A911" s="162">
        <v>486</v>
      </c>
      <c r="B911" s="15">
        <v>910</v>
      </c>
      <c r="C911" s="293">
        <v>12730611</v>
      </c>
      <c r="D911" s="227" t="s">
        <v>4807</v>
      </c>
      <c r="E911" s="187">
        <v>56237</v>
      </c>
      <c r="F911" s="193" t="s">
        <v>4808</v>
      </c>
      <c r="G911" s="159" t="s">
        <v>4797</v>
      </c>
      <c r="H911" s="227" t="s">
        <v>4807</v>
      </c>
      <c r="I911" s="159" t="s">
        <v>4798</v>
      </c>
      <c r="J911" s="159" t="s">
        <v>53</v>
      </c>
      <c r="K911" s="242" t="s">
        <v>81</v>
      </c>
      <c r="L911" s="159" t="s">
        <v>4758</v>
      </c>
      <c r="M911" s="159" t="s">
        <v>4758</v>
      </c>
      <c r="N911" s="227" t="s">
        <v>109</v>
      </c>
      <c r="O911" s="227" t="s">
        <v>53</v>
      </c>
      <c r="P911" s="227" t="s">
        <v>443</v>
      </c>
      <c r="Q911" s="227" t="s">
        <v>4799</v>
      </c>
      <c r="R911" s="227" t="s">
        <v>205</v>
      </c>
      <c r="S911" s="227" t="s">
        <v>100</v>
      </c>
      <c r="T911" s="159" t="s">
        <v>2156</v>
      </c>
      <c r="U911" s="244" t="s">
        <v>100</v>
      </c>
      <c r="V911" s="244">
        <v>1801</v>
      </c>
      <c r="W911" s="244" t="s">
        <v>84</v>
      </c>
      <c r="X911" s="244">
        <v>165</v>
      </c>
      <c r="Y911" s="244" t="s">
        <v>4758</v>
      </c>
      <c r="Z911" s="244" t="s">
        <v>4758</v>
      </c>
      <c r="AA911" s="244">
        <v>2004</v>
      </c>
      <c r="AB911" s="244">
        <v>1</v>
      </c>
      <c r="AC911" s="244" t="s">
        <v>101</v>
      </c>
      <c r="AD911" s="159" t="s">
        <v>4800</v>
      </c>
      <c r="AE911" s="159" t="s">
        <v>4758</v>
      </c>
      <c r="AF911" s="159" t="s">
        <v>4693</v>
      </c>
      <c r="AG911" s="159" t="s">
        <v>4801</v>
      </c>
      <c r="AH911" s="244">
        <v>8</v>
      </c>
      <c r="AI911" s="244" t="s">
        <v>2601</v>
      </c>
      <c r="AJ911" s="244" t="s">
        <v>4802</v>
      </c>
      <c r="AK911" s="159" t="s">
        <v>4803</v>
      </c>
      <c r="AL911" s="244" t="s">
        <v>4804</v>
      </c>
      <c r="AM911" s="244">
        <v>84042</v>
      </c>
      <c r="AN911" s="244">
        <v>-111.75468364844799</v>
      </c>
      <c r="AO911" s="244">
        <v>40.332716365924199</v>
      </c>
      <c r="AP911" s="160" t="s">
        <v>139</v>
      </c>
    </row>
    <row r="912" spans="1:42" x14ac:dyDescent="0.25">
      <c r="A912" s="222">
        <v>486</v>
      </c>
      <c r="B912" s="15">
        <v>911</v>
      </c>
      <c r="C912" s="293">
        <v>12730611</v>
      </c>
      <c r="D912" s="226" t="s">
        <v>4809</v>
      </c>
      <c r="E912" s="187">
        <v>56237</v>
      </c>
      <c r="F912" s="231" t="s">
        <v>4758</v>
      </c>
      <c r="G912" s="236" t="s">
        <v>4806</v>
      </c>
      <c r="H912" s="226" t="s">
        <v>4809</v>
      </c>
      <c r="I912" s="236" t="s">
        <v>4798</v>
      </c>
      <c r="J912" s="236" t="s">
        <v>53</v>
      </c>
      <c r="K912" s="242" t="s">
        <v>81</v>
      </c>
      <c r="L912" s="236" t="s">
        <v>4758</v>
      </c>
      <c r="M912" s="236" t="s">
        <v>4758</v>
      </c>
      <c r="N912" s="226" t="s">
        <v>109</v>
      </c>
      <c r="O912" s="226" t="s">
        <v>53</v>
      </c>
      <c r="P912" s="226" t="s">
        <v>443</v>
      </c>
      <c r="Q912" s="226" t="s">
        <v>4799</v>
      </c>
      <c r="R912" s="226" t="s">
        <v>205</v>
      </c>
      <c r="S912" s="226" t="s">
        <v>100</v>
      </c>
      <c r="T912" s="236" t="s">
        <v>2156</v>
      </c>
      <c r="U912" s="241" t="s">
        <v>100</v>
      </c>
      <c r="V912" s="241">
        <v>1762</v>
      </c>
      <c r="W912" s="246" t="s">
        <v>84</v>
      </c>
      <c r="X912" s="241">
        <v>200</v>
      </c>
      <c r="Y912" s="241" t="s">
        <v>4758</v>
      </c>
      <c r="Z912" s="241" t="s">
        <v>4758</v>
      </c>
      <c r="AA912" s="241">
        <v>2014</v>
      </c>
      <c r="AB912" s="241">
        <v>1</v>
      </c>
      <c r="AC912" s="241" t="s">
        <v>101</v>
      </c>
      <c r="AD912" s="236" t="s">
        <v>4800</v>
      </c>
      <c r="AE912" s="236" t="s">
        <v>4758</v>
      </c>
      <c r="AF912" s="236" t="s">
        <v>4693</v>
      </c>
      <c r="AG912" s="236" t="s">
        <v>4801</v>
      </c>
      <c r="AH912" s="241">
        <v>8</v>
      </c>
      <c r="AI912" s="241" t="s">
        <v>2601</v>
      </c>
      <c r="AJ912" s="241" t="s">
        <v>4802</v>
      </c>
      <c r="AK912" s="236" t="s">
        <v>4803</v>
      </c>
      <c r="AL912" s="241" t="s">
        <v>4804</v>
      </c>
      <c r="AM912" s="241">
        <v>84042</v>
      </c>
      <c r="AN912" s="241">
        <v>-111.754764114713</v>
      </c>
      <c r="AO912" s="241">
        <v>40.331281009942302</v>
      </c>
      <c r="AP912" s="160" t="s">
        <v>139</v>
      </c>
    </row>
    <row r="913" spans="1:42" x14ac:dyDescent="0.25">
      <c r="A913" s="260">
        <v>487</v>
      </c>
      <c r="B913" s="15">
        <v>912</v>
      </c>
      <c r="C913" s="294">
        <v>3022011</v>
      </c>
      <c r="D913" s="262" t="s">
        <v>120</v>
      </c>
      <c r="E913" s="187"/>
      <c r="F913" s="265" t="s">
        <v>4758</v>
      </c>
      <c r="G913" s="267" t="s">
        <v>4810</v>
      </c>
      <c r="H913" s="262" t="s">
        <v>4758</v>
      </c>
      <c r="I913" s="267" t="s">
        <v>4810</v>
      </c>
      <c r="J913" s="267" t="s">
        <v>53</v>
      </c>
      <c r="K913" s="267" t="s">
        <v>107</v>
      </c>
      <c r="L913" s="267" t="s">
        <v>4758</v>
      </c>
      <c r="M913" s="267" t="s">
        <v>4758</v>
      </c>
      <c r="N913" s="262" t="s">
        <v>109</v>
      </c>
      <c r="O913" s="262" t="s">
        <v>53</v>
      </c>
      <c r="P913" s="262" t="s">
        <v>57</v>
      </c>
      <c r="Q913" s="262" t="s">
        <v>521</v>
      </c>
      <c r="R913" s="262" t="s">
        <v>124</v>
      </c>
      <c r="S913" s="262" t="s">
        <v>4758</v>
      </c>
      <c r="T913" s="267" t="s">
        <v>4811</v>
      </c>
      <c r="U913" s="246" t="s">
        <v>100</v>
      </c>
      <c r="V913" s="269">
        <v>17400</v>
      </c>
      <c r="W913" s="223" t="s">
        <v>3540</v>
      </c>
      <c r="X913" s="244">
        <v>12</v>
      </c>
      <c r="Y913" s="246" t="s">
        <v>4758</v>
      </c>
      <c r="Z913" s="246" t="s">
        <v>4758</v>
      </c>
      <c r="AA913" s="246" t="s">
        <v>4812</v>
      </c>
      <c r="AB913" s="246">
        <v>1</v>
      </c>
      <c r="AC913" s="246" t="s">
        <v>101</v>
      </c>
      <c r="AD913" s="267" t="s">
        <v>4813</v>
      </c>
      <c r="AE913" s="267" t="s">
        <v>4758</v>
      </c>
      <c r="AF913" s="267" t="s">
        <v>4814</v>
      </c>
      <c r="AG913" s="267" t="s">
        <v>4815</v>
      </c>
      <c r="AH913" s="246">
        <v>3</v>
      </c>
      <c r="AI913" s="246" t="s">
        <v>579</v>
      </c>
      <c r="AJ913" s="246" t="s">
        <v>4816</v>
      </c>
      <c r="AK913" s="267" t="s">
        <v>4758</v>
      </c>
      <c r="AL913" s="246" t="s">
        <v>4817</v>
      </c>
      <c r="AM913" s="246">
        <v>17021</v>
      </c>
      <c r="AN913" s="246">
        <v>-77.654146707908495</v>
      </c>
      <c r="AO913" s="246">
        <v>40.354133804135301</v>
      </c>
      <c r="AP913" s="160"/>
    </row>
    <row r="914" spans="1:42" x14ac:dyDescent="0.25">
      <c r="A914" s="162">
        <v>487</v>
      </c>
      <c r="B914" s="15">
        <v>913</v>
      </c>
      <c r="C914" s="295">
        <v>3022011</v>
      </c>
      <c r="D914" s="227" t="s">
        <v>529</v>
      </c>
      <c r="E914" s="187"/>
      <c r="F914" s="193" t="s">
        <v>4758</v>
      </c>
      <c r="G914" s="159" t="s">
        <v>4810</v>
      </c>
      <c r="H914" s="227" t="s">
        <v>4758</v>
      </c>
      <c r="I914" s="159" t="s">
        <v>4810</v>
      </c>
      <c r="J914" s="159" t="s">
        <v>53</v>
      </c>
      <c r="K914" s="159" t="s">
        <v>107</v>
      </c>
      <c r="L914" s="159" t="s">
        <v>4758</v>
      </c>
      <c r="M914" s="159" t="s">
        <v>4758</v>
      </c>
      <c r="N914" s="226" t="s">
        <v>109</v>
      </c>
      <c r="O914" s="226" t="s">
        <v>53</v>
      </c>
      <c r="P914" s="227" t="s">
        <v>57</v>
      </c>
      <c r="Q914" s="227" t="s">
        <v>521</v>
      </c>
      <c r="R914" s="227" t="s">
        <v>124</v>
      </c>
      <c r="S914" s="227" t="s">
        <v>4758</v>
      </c>
      <c r="T914" s="159" t="s">
        <v>4811</v>
      </c>
      <c r="U914" s="244" t="s">
        <v>100</v>
      </c>
      <c r="V914" s="244">
        <v>17400</v>
      </c>
      <c r="W914" s="241" t="s">
        <v>3540</v>
      </c>
      <c r="X914" s="244">
        <v>12</v>
      </c>
      <c r="Y914" s="244" t="s">
        <v>4758</v>
      </c>
      <c r="Z914" s="244" t="s">
        <v>4758</v>
      </c>
      <c r="AA914" s="244" t="s">
        <v>4812</v>
      </c>
      <c r="AB914" s="244">
        <v>1</v>
      </c>
      <c r="AC914" s="244" t="s">
        <v>101</v>
      </c>
      <c r="AD914" s="159" t="s">
        <v>4813</v>
      </c>
      <c r="AE914" s="159" t="s">
        <v>4758</v>
      </c>
      <c r="AF914" s="159" t="s">
        <v>4814</v>
      </c>
      <c r="AG914" s="159" t="s">
        <v>4815</v>
      </c>
      <c r="AH914" s="223">
        <v>3</v>
      </c>
      <c r="AI914" s="223" t="s">
        <v>579</v>
      </c>
      <c r="AJ914" s="223" t="s">
        <v>4816</v>
      </c>
      <c r="AK914" s="275" t="s">
        <v>4758</v>
      </c>
      <c r="AL914" s="223" t="s">
        <v>4817</v>
      </c>
      <c r="AM914" s="223">
        <v>17021</v>
      </c>
      <c r="AN914" s="244">
        <v>-77.654146707908495</v>
      </c>
      <c r="AO914" s="244">
        <v>40.354133804135301</v>
      </c>
      <c r="AP914" s="160"/>
    </row>
    <row r="915" spans="1:42" x14ac:dyDescent="0.25">
      <c r="A915" s="222">
        <v>488</v>
      </c>
      <c r="B915" s="15">
        <v>914</v>
      </c>
      <c r="C915" s="295">
        <v>6275811</v>
      </c>
      <c r="D915" s="226" t="s">
        <v>4818</v>
      </c>
      <c r="E915" s="187"/>
      <c r="F915" s="231" t="s">
        <v>4758</v>
      </c>
      <c r="G915" s="236" t="s">
        <v>4819</v>
      </c>
      <c r="H915" s="226" t="s">
        <v>4818</v>
      </c>
      <c r="I915" s="236" t="s">
        <v>4819</v>
      </c>
      <c r="J915" s="236" t="s">
        <v>53</v>
      </c>
      <c r="K915" s="243" t="s">
        <v>4262</v>
      </c>
      <c r="L915" s="236" t="s">
        <v>4758</v>
      </c>
      <c r="M915" s="236" t="s">
        <v>4758</v>
      </c>
      <c r="N915" s="226" t="s">
        <v>109</v>
      </c>
      <c r="O915" s="226" t="s">
        <v>53</v>
      </c>
      <c r="P915" s="226" t="s">
        <v>110</v>
      </c>
      <c r="Q915" s="226" t="s">
        <v>183</v>
      </c>
      <c r="R915" s="226" t="s">
        <v>205</v>
      </c>
      <c r="S915" s="226" t="s">
        <v>4758</v>
      </c>
      <c r="T915" s="236" t="s">
        <v>2156</v>
      </c>
      <c r="U915" s="241" t="s">
        <v>100</v>
      </c>
      <c r="V915" s="241">
        <v>50</v>
      </c>
      <c r="W915" s="241" t="s">
        <v>185</v>
      </c>
      <c r="X915" s="241">
        <v>50</v>
      </c>
      <c r="Y915" s="241" t="s">
        <v>4758</v>
      </c>
      <c r="Z915" s="241" t="s">
        <v>4758</v>
      </c>
      <c r="AA915" s="241" t="s">
        <v>4758</v>
      </c>
      <c r="AB915" s="241">
        <v>1</v>
      </c>
      <c r="AC915" s="241" t="s">
        <v>4758</v>
      </c>
      <c r="AD915" s="236" t="s">
        <v>4800</v>
      </c>
      <c r="AE915" s="236" t="s">
        <v>4758</v>
      </c>
      <c r="AF915" s="236" t="s">
        <v>4820</v>
      </c>
      <c r="AG915" s="236" t="s">
        <v>4821</v>
      </c>
      <c r="AH915" s="223">
        <v>5</v>
      </c>
      <c r="AI915" s="223" t="s">
        <v>4504</v>
      </c>
      <c r="AJ915" s="223" t="s">
        <v>4822</v>
      </c>
      <c r="AK915" s="230" t="s">
        <v>4823</v>
      </c>
      <c r="AL915" s="223" t="s">
        <v>4824</v>
      </c>
      <c r="AM915" s="223">
        <v>55068</v>
      </c>
      <c r="AN915" s="241">
        <v>-93.0396085963567</v>
      </c>
      <c r="AO915" s="241">
        <v>44.766145993058302</v>
      </c>
      <c r="AP915" s="160"/>
    </row>
    <row r="916" spans="1:42" x14ac:dyDescent="0.25">
      <c r="A916" s="222">
        <v>489</v>
      </c>
      <c r="B916" s="15">
        <v>915</v>
      </c>
      <c r="C916" s="296">
        <v>3555811</v>
      </c>
      <c r="D916" s="226" t="s">
        <v>4825</v>
      </c>
      <c r="E916" s="187">
        <v>469</v>
      </c>
      <c r="F916" s="231">
        <v>5</v>
      </c>
      <c r="G916" s="236" t="s">
        <v>589</v>
      </c>
      <c r="H916" s="226" t="s">
        <v>4825</v>
      </c>
      <c r="I916" s="236" t="s">
        <v>589</v>
      </c>
      <c r="J916" s="236" t="s">
        <v>53</v>
      </c>
      <c r="K916" s="159" t="s">
        <v>81</v>
      </c>
      <c r="L916" s="236" t="s">
        <v>4758</v>
      </c>
      <c r="M916" s="236" t="s">
        <v>4758</v>
      </c>
      <c r="N916" s="226" t="s">
        <v>109</v>
      </c>
      <c r="O916" s="226" t="s">
        <v>53</v>
      </c>
      <c r="P916" s="226" t="s">
        <v>110</v>
      </c>
      <c r="Q916" s="226" t="s">
        <v>4826</v>
      </c>
      <c r="R916" s="226" t="s">
        <v>205</v>
      </c>
      <c r="S916" s="226" t="s">
        <v>4758</v>
      </c>
      <c r="T916" s="236" t="s">
        <v>416</v>
      </c>
      <c r="U916" s="241" t="s">
        <v>100</v>
      </c>
      <c r="V916" s="241">
        <v>1906</v>
      </c>
      <c r="W916" s="241" t="s">
        <v>84</v>
      </c>
      <c r="X916" s="241">
        <v>175</v>
      </c>
      <c r="Y916" s="241" t="s">
        <v>4758</v>
      </c>
      <c r="Z916" s="241" t="s">
        <v>4758</v>
      </c>
      <c r="AA916" s="253">
        <v>44757</v>
      </c>
      <c r="AB916" s="241">
        <v>1</v>
      </c>
      <c r="AC916" s="241" t="s">
        <v>101</v>
      </c>
      <c r="AD916" s="236" t="s">
        <v>4800</v>
      </c>
      <c r="AE916" s="236" t="s">
        <v>4758</v>
      </c>
      <c r="AF916" s="236" t="s">
        <v>4827</v>
      </c>
      <c r="AG916" s="236" t="s">
        <v>4828</v>
      </c>
      <c r="AH916" s="223">
        <v>8</v>
      </c>
      <c r="AI916" s="223" t="s">
        <v>2096</v>
      </c>
      <c r="AJ916" s="223" t="s">
        <v>4829</v>
      </c>
      <c r="AK916" s="230" t="s">
        <v>4830</v>
      </c>
      <c r="AL916" s="223" t="s">
        <v>4831</v>
      </c>
      <c r="AM916" s="223">
        <v>80216</v>
      </c>
      <c r="AN916" s="241">
        <v>-104.965079356638</v>
      </c>
      <c r="AO916" s="241">
        <v>39.805184774144003</v>
      </c>
      <c r="AP916" s="160"/>
    </row>
    <row r="917" spans="1:42" x14ac:dyDescent="0.25">
      <c r="A917" s="222">
        <v>489</v>
      </c>
      <c r="B917" s="15">
        <v>916</v>
      </c>
      <c r="C917" s="296">
        <v>3555811</v>
      </c>
      <c r="D917" s="226" t="s">
        <v>4832</v>
      </c>
      <c r="E917" s="187">
        <v>469</v>
      </c>
      <c r="F917" s="231">
        <v>6</v>
      </c>
      <c r="G917" s="236" t="s">
        <v>589</v>
      </c>
      <c r="H917" s="226" t="s">
        <v>4832</v>
      </c>
      <c r="I917" s="236" t="s">
        <v>589</v>
      </c>
      <c r="J917" s="236" t="s">
        <v>53</v>
      </c>
      <c r="K917" s="159" t="s">
        <v>81</v>
      </c>
      <c r="L917" s="236" t="s">
        <v>4758</v>
      </c>
      <c r="M917" s="236" t="s">
        <v>4758</v>
      </c>
      <c r="N917" s="226" t="s">
        <v>109</v>
      </c>
      <c r="O917" s="226" t="s">
        <v>53</v>
      </c>
      <c r="P917" s="226" t="s">
        <v>110</v>
      </c>
      <c r="Q917" s="226" t="s">
        <v>4826</v>
      </c>
      <c r="R917" s="226" t="s">
        <v>205</v>
      </c>
      <c r="S917" s="226" t="s">
        <v>4758</v>
      </c>
      <c r="T917" s="236" t="s">
        <v>416</v>
      </c>
      <c r="U917" s="241" t="s">
        <v>100</v>
      </c>
      <c r="V917" s="241">
        <v>1906</v>
      </c>
      <c r="W917" s="241" t="s">
        <v>84</v>
      </c>
      <c r="X917" s="241">
        <v>175</v>
      </c>
      <c r="Y917" s="241" t="s">
        <v>4758</v>
      </c>
      <c r="Z917" s="241" t="s">
        <v>4758</v>
      </c>
      <c r="AA917" s="253">
        <v>44757</v>
      </c>
      <c r="AB917" s="241">
        <v>1</v>
      </c>
      <c r="AC917" s="241" t="s">
        <v>101</v>
      </c>
      <c r="AD917" s="236" t="s">
        <v>4800</v>
      </c>
      <c r="AE917" s="236" t="s">
        <v>4758</v>
      </c>
      <c r="AF917" s="236" t="s">
        <v>4827</v>
      </c>
      <c r="AG917" s="236" t="s">
        <v>4828</v>
      </c>
      <c r="AH917" s="223">
        <v>8</v>
      </c>
      <c r="AI917" s="223" t="s">
        <v>2096</v>
      </c>
      <c r="AJ917" s="223" t="s">
        <v>4829</v>
      </c>
      <c r="AK917" s="230" t="s">
        <v>4830</v>
      </c>
      <c r="AL917" s="223" t="s">
        <v>4831</v>
      </c>
      <c r="AM917" s="223">
        <v>80216</v>
      </c>
      <c r="AN917" s="241">
        <v>-104.96494402905201</v>
      </c>
      <c r="AO917" s="241">
        <v>39.805548640606901</v>
      </c>
      <c r="AP917" s="160"/>
    </row>
    <row r="918" spans="1:42" x14ac:dyDescent="0.25">
      <c r="A918" s="222">
        <v>490</v>
      </c>
      <c r="B918" s="15">
        <v>917</v>
      </c>
      <c r="C918" s="296">
        <v>6600111</v>
      </c>
      <c r="D918" s="226" t="s">
        <v>4833</v>
      </c>
      <c r="E918" s="187"/>
      <c r="F918" s="231" t="s">
        <v>4758</v>
      </c>
      <c r="G918" s="236" t="s">
        <v>4834</v>
      </c>
      <c r="H918" s="226" t="s">
        <v>4835</v>
      </c>
      <c r="I918" s="236" t="s">
        <v>589</v>
      </c>
      <c r="J918" s="236" t="s">
        <v>53</v>
      </c>
      <c r="K918" s="236" t="s">
        <v>4262</v>
      </c>
      <c r="L918" s="236" t="s">
        <v>4758</v>
      </c>
      <c r="M918" s="236" t="s">
        <v>4758</v>
      </c>
      <c r="N918" s="226" t="s">
        <v>109</v>
      </c>
      <c r="O918" s="226" t="s">
        <v>53</v>
      </c>
      <c r="P918" s="226" t="s">
        <v>4790</v>
      </c>
      <c r="Q918" s="226" t="s">
        <v>152</v>
      </c>
      <c r="R918" s="226" t="s">
        <v>4758</v>
      </c>
      <c r="S918" s="226" t="s">
        <v>4758</v>
      </c>
      <c r="T918" s="236" t="s">
        <v>4758</v>
      </c>
      <c r="U918" s="241" t="s">
        <v>4758</v>
      </c>
      <c r="V918" s="241" t="s">
        <v>4758</v>
      </c>
      <c r="W918" s="241" t="s">
        <v>1402</v>
      </c>
      <c r="X918" s="241" t="s">
        <v>4758</v>
      </c>
      <c r="Y918" s="241" t="s">
        <v>4758</v>
      </c>
      <c r="Z918" s="241" t="s">
        <v>4758</v>
      </c>
      <c r="AA918" s="241" t="s">
        <v>4758</v>
      </c>
      <c r="AB918" s="241">
        <v>1</v>
      </c>
      <c r="AC918" s="241" t="s">
        <v>101</v>
      </c>
      <c r="AD918" s="236" t="s">
        <v>4836</v>
      </c>
      <c r="AE918" s="236" t="s">
        <v>4758</v>
      </c>
      <c r="AF918" s="236" t="s">
        <v>4837</v>
      </c>
      <c r="AG918" s="236" t="s">
        <v>4838</v>
      </c>
      <c r="AH918" s="223">
        <v>6</v>
      </c>
      <c r="AI918" s="223" t="s">
        <v>155</v>
      </c>
      <c r="AJ918" s="223" t="s">
        <v>355</v>
      </c>
      <c r="AK918" s="230" t="s">
        <v>4839</v>
      </c>
      <c r="AL918" s="223" t="s">
        <v>4840</v>
      </c>
      <c r="AM918" s="223">
        <v>77580</v>
      </c>
      <c r="AN918" s="241">
        <v>-94.913005911694398</v>
      </c>
      <c r="AO918" s="241">
        <v>29.858016139178499</v>
      </c>
      <c r="AP918" s="160"/>
    </row>
    <row r="919" spans="1:42" x14ac:dyDescent="0.25">
      <c r="A919" s="222">
        <v>490</v>
      </c>
      <c r="B919" s="15">
        <v>918</v>
      </c>
      <c r="C919" s="296">
        <v>6600111</v>
      </c>
      <c r="D919" s="226" t="s">
        <v>4841</v>
      </c>
      <c r="E919" s="187"/>
      <c r="F919" s="231" t="s">
        <v>4758</v>
      </c>
      <c r="G919" s="236" t="s">
        <v>4834</v>
      </c>
      <c r="H919" s="226" t="s">
        <v>4835</v>
      </c>
      <c r="I919" s="236" t="s">
        <v>589</v>
      </c>
      <c r="J919" s="236" t="s">
        <v>53</v>
      </c>
      <c r="K919" s="236" t="s">
        <v>4262</v>
      </c>
      <c r="L919" s="236" t="s">
        <v>4758</v>
      </c>
      <c r="M919" s="236" t="s">
        <v>4758</v>
      </c>
      <c r="N919" s="226" t="s">
        <v>109</v>
      </c>
      <c r="O919" s="226" t="s">
        <v>53</v>
      </c>
      <c r="P919" s="226" t="s">
        <v>4790</v>
      </c>
      <c r="Q919" s="226" t="s">
        <v>152</v>
      </c>
      <c r="R919" s="226" t="s">
        <v>4758</v>
      </c>
      <c r="S919" s="226" t="s">
        <v>4758</v>
      </c>
      <c r="T919" s="236" t="s">
        <v>4758</v>
      </c>
      <c r="U919" s="241" t="s">
        <v>4758</v>
      </c>
      <c r="V919" s="241" t="s">
        <v>4758</v>
      </c>
      <c r="W919" s="241" t="s">
        <v>1402</v>
      </c>
      <c r="X919" s="241" t="s">
        <v>4758</v>
      </c>
      <c r="Y919" s="241" t="s">
        <v>4758</v>
      </c>
      <c r="Z919" s="241" t="s">
        <v>4758</v>
      </c>
      <c r="AA919" s="241" t="s">
        <v>4758</v>
      </c>
      <c r="AB919" s="241">
        <v>1</v>
      </c>
      <c r="AC919" s="241" t="s">
        <v>101</v>
      </c>
      <c r="AD919" s="236" t="s">
        <v>4836</v>
      </c>
      <c r="AE919" s="236" t="s">
        <v>4758</v>
      </c>
      <c r="AF919" s="236" t="s">
        <v>4837</v>
      </c>
      <c r="AG919" s="236" t="s">
        <v>4838</v>
      </c>
      <c r="AH919" s="223">
        <v>6</v>
      </c>
      <c r="AI919" s="223" t="s">
        <v>155</v>
      </c>
      <c r="AJ919" s="223" t="s">
        <v>355</v>
      </c>
      <c r="AK919" s="230" t="s">
        <v>4839</v>
      </c>
      <c r="AL919" s="223" t="s">
        <v>4840</v>
      </c>
      <c r="AM919" s="223">
        <v>77580</v>
      </c>
      <c r="AN919" s="241">
        <v>-94.913005911694398</v>
      </c>
      <c r="AO919" s="241">
        <v>29.858016139178499</v>
      </c>
      <c r="AP919" s="160"/>
    </row>
    <row r="920" spans="1:42" x14ac:dyDescent="0.25">
      <c r="A920" s="222">
        <v>490</v>
      </c>
      <c r="B920" s="15">
        <v>919</v>
      </c>
      <c r="C920" s="296">
        <v>6600111</v>
      </c>
      <c r="D920" s="226" t="s">
        <v>4842</v>
      </c>
      <c r="E920" s="187"/>
      <c r="F920" s="231" t="s">
        <v>4758</v>
      </c>
      <c r="G920" s="236" t="s">
        <v>4834</v>
      </c>
      <c r="H920" s="226" t="s">
        <v>4835</v>
      </c>
      <c r="I920" s="236" t="s">
        <v>589</v>
      </c>
      <c r="J920" s="236" t="s">
        <v>53</v>
      </c>
      <c r="K920" s="236" t="s">
        <v>4262</v>
      </c>
      <c r="L920" s="236" t="s">
        <v>4758</v>
      </c>
      <c r="M920" s="236" t="s">
        <v>4758</v>
      </c>
      <c r="N920" s="226" t="s">
        <v>109</v>
      </c>
      <c r="O920" s="226" t="s">
        <v>53</v>
      </c>
      <c r="P920" s="226" t="s">
        <v>4790</v>
      </c>
      <c r="Q920" s="226" t="s">
        <v>152</v>
      </c>
      <c r="R920" s="226" t="s">
        <v>4758</v>
      </c>
      <c r="S920" s="226" t="s">
        <v>4758</v>
      </c>
      <c r="T920" s="236" t="s">
        <v>4758</v>
      </c>
      <c r="U920" s="241" t="s">
        <v>4758</v>
      </c>
      <c r="V920" s="241" t="s">
        <v>4758</v>
      </c>
      <c r="W920" s="241" t="s">
        <v>1402</v>
      </c>
      <c r="X920" s="241" t="s">
        <v>4758</v>
      </c>
      <c r="Y920" s="241" t="s">
        <v>4758</v>
      </c>
      <c r="Z920" s="241" t="s">
        <v>4758</v>
      </c>
      <c r="AA920" s="241" t="s">
        <v>4758</v>
      </c>
      <c r="AB920" s="241">
        <v>1</v>
      </c>
      <c r="AC920" s="241" t="s">
        <v>101</v>
      </c>
      <c r="AD920" s="236" t="s">
        <v>4836</v>
      </c>
      <c r="AE920" s="236" t="s">
        <v>4758</v>
      </c>
      <c r="AF920" s="236" t="s">
        <v>4837</v>
      </c>
      <c r="AG920" s="236" t="s">
        <v>4838</v>
      </c>
      <c r="AH920" s="223">
        <v>6</v>
      </c>
      <c r="AI920" s="223" t="s">
        <v>155</v>
      </c>
      <c r="AJ920" s="223" t="s">
        <v>355</v>
      </c>
      <c r="AK920" s="230" t="s">
        <v>4839</v>
      </c>
      <c r="AL920" s="223" t="s">
        <v>4840</v>
      </c>
      <c r="AM920" s="223">
        <v>77580</v>
      </c>
      <c r="AN920" s="241">
        <v>-94.913005911694398</v>
      </c>
      <c r="AO920" s="241">
        <v>29.858016139178499</v>
      </c>
      <c r="AP920" s="160"/>
    </row>
    <row r="921" spans="1:42" x14ac:dyDescent="0.25">
      <c r="A921" s="222">
        <v>490</v>
      </c>
      <c r="B921" s="15">
        <v>920</v>
      </c>
      <c r="C921" s="296">
        <v>6600111</v>
      </c>
      <c r="D921" s="226" t="s">
        <v>4843</v>
      </c>
      <c r="E921" s="187"/>
      <c r="F921" s="231" t="s">
        <v>4758</v>
      </c>
      <c r="G921" s="236" t="s">
        <v>4834</v>
      </c>
      <c r="H921" s="226" t="s">
        <v>4843</v>
      </c>
      <c r="I921" s="236" t="s">
        <v>589</v>
      </c>
      <c r="J921" s="236" t="s">
        <v>53</v>
      </c>
      <c r="K921" s="236" t="s">
        <v>4262</v>
      </c>
      <c r="L921" s="236" t="s">
        <v>4758</v>
      </c>
      <c r="M921" s="236" t="s">
        <v>4758</v>
      </c>
      <c r="N921" s="226" t="s">
        <v>109</v>
      </c>
      <c r="O921" s="226" t="s">
        <v>53</v>
      </c>
      <c r="P921" s="226" t="s">
        <v>4790</v>
      </c>
      <c r="Q921" s="226" t="s">
        <v>152</v>
      </c>
      <c r="R921" s="226" t="s">
        <v>4758</v>
      </c>
      <c r="S921" s="226" t="s">
        <v>4758</v>
      </c>
      <c r="T921" s="236" t="s">
        <v>4758</v>
      </c>
      <c r="U921" s="241" t="s">
        <v>4758</v>
      </c>
      <c r="V921" s="241" t="s">
        <v>4758</v>
      </c>
      <c r="W921" s="241" t="s">
        <v>1402</v>
      </c>
      <c r="X921" s="241" t="s">
        <v>4758</v>
      </c>
      <c r="Y921" s="241" t="s">
        <v>4758</v>
      </c>
      <c r="Z921" s="241" t="s">
        <v>4758</v>
      </c>
      <c r="AA921" s="241" t="s">
        <v>4758</v>
      </c>
      <c r="AB921" s="241">
        <v>1</v>
      </c>
      <c r="AC921" s="241" t="s">
        <v>101</v>
      </c>
      <c r="AD921" s="236" t="s">
        <v>4836</v>
      </c>
      <c r="AE921" s="236" t="s">
        <v>4758</v>
      </c>
      <c r="AF921" s="236" t="s">
        <v>4837</v>
      </c>
      <c r="AG921" s="236" t="s">
        <v>4838</v>
      </c>
      <c r="AH921" s="223">
        <v>6</v>
      </c>
      <c r="AI921" s="223" t="s">
        <v>155</v>
      </c>
      <c r="AJ921" s="223" t="s">
        <v>355</v>
      </c>
      <c r="AK921" s="230" t="s">
        <v>4839</v>
      </c>
      <c r="AL921" s="223" t="s">
        <v>4840</v>
      </c>
      <c r="AM921" s="223">
        <v>77580</v>
      </c>
      <c r="AN921" s="241">
        <v>-94.913005911694398</v>
      </c>
      <c r="AO921" s="241">
        <v>29.858016139178499</v>
      </c>
      <c r="AP921" s="160"/>
    </row>
    <row r="922" spans="1:42" x14ac:dyDescent="0.25">
      <c r="A922" s="222">
        <v>490</v>
      </c>
      <c r="B922" s="15">
        <v>921</v>
      </c>
      <c r="C922" s="296">
        <v>6600111</v>
      </c>
      <c r="D922" s="226" t="s">
        <v>4844</v>
      </c>
      <c r="E922" s="187"/>
      <c r="F922" s="231" t="s">
        <v>4758</v>
      </c>
      <c r="G922" s="236" t="s">
        <v>4834</v>
      </c>
      <c r="H922" s="226" t="s">
        <v>4845</v>
      </c>
      <c r="I922" s="236" t="s">
        <v>589</v>
      </c>
      <c r="J922" s="236" t="s">
        <v>53</v>
      </c>
      <c r="K922" s="236" t="s">
        <v>4262</v>
      </c>
      <c r="L922" s="236" t="s">
        <v>4758</v>
      </c>
      <c r="M922" s="236" t="s">
        <v>4758</v>
      </c>
      <c r="N922" s="226" t="s">
        <v>109</v>
      </c>
      <c r="O922" s="226" t="s">
        <v>53</v>
      </c>
      <c r="P922" s="226" t="s">
        <v>4790</v>
      </c>
      <c r="Q922" s="226" t="s">
        <v>152</v>
      </c>
      <c r="R922" s="226" t="s">
        <v>4758</v>
      </c>
      <c r="S922" s="226" t="s">
        <v>4758</v>
      </c>
      <c r="T922" s="236" t="s">
        <v>4758</v>
      </c>
      <c r="U922" s="241" t="s">
        <v>4758</v>
      </c>
      <c r="V922" s="241" t="s">
        <v>4758</v>
      </c>
      <c r="W922" s="241" t="s">
        <v>1402</v>
      </c>
      <c r="X922" s="241" t="s">
        <v>4758</v>
      </c>
      <c r="Y922" s="241" t="s">
        <v>4758</v>
      </c>
      <c r="Z922" s="241" t="s">
        <v>4758</v>
      </c>
      <c r="AA922" s="241" t="s">
        <v>4758</v>
      </c>
      <c r="AB922" s="241">
        <v>1</v>
      </c>
      <c r="AC922" s="241" t="s">
        <v>101</v>
      </c>
      <c r="AD922" s="236" t="s">
        <v>4836</v>
      </c>
      <c r="AE922" s="236" t="s">
        <v>4758</v>
      </c>
      <c r="AF922" s="236" t="s">
        <v>4837</v>
      </c>
      <c r="AG922" s="236" t="s">
        <v>4838</v>
      </c>
      <c r="AH922" s="223">
        <v>6</v>
      </c>
      <c r="AI922" s="223" t="s">
        <v>155</v>
      </c>
      <c r="AJ922" s="223" t="s">
        <v>355</v>
      </c>
      <c r="AK922" s="230" t="s">
        <v>4839</v>
      </c>
      <c r="AL922" s="223" t="s">
        <v>4840</v>
      </c>
      <c r="AM922" s="223">
        <v>77580</v>
      </c>
      <c r="AN922" s="241">
        <v>-94.913005911694398</v>
      </c>
      <c r="AO922" s="241">
        <v>29.858016139178499</v>
      </c>
      <c r="AP922" s="160"/>
    </row>
    <row r="923" spans="1:42" x14ac:dyDescent="0.25">
      <c r="A923" s="222">
        <v>490</v>
      </c>
      <c r="B923" s="15">
        <v>922</v>
      </c>
      <c r="C923" s="296">
        <v>6600111</v>
      </c>
      <c r="D923" s="226" t="s">
        <v>4846</v>
      </c>
      <c r="E923" s="187"/>
      <c r="F923" s="231" t="s">
        <v>4758</v>
      </c>
      <c r="G923" s="236" t="s">
        <v>4834</v>
      </c>
      <c r="H923" s="226" t="s">
        <v>4845</v>
      </c>
      <c r="I923" s="236" t="s">
        <v>589</v>
      </c>
      <c r="J923" s="236" t="s">
        <v>53</v>
      </c>
      <c r="K923" s="236" t="s">
        <v>4262</v>
      </c>
      <c r="L923" s="236" t="s">
        <v>4758</v>
      </c>
      <c r="M923" s="236" t="s">
        <v>4758</v>
      </c>
      <c r="N923" s="226" t="s">
        <v>109</v>
      </c>
      <c r="O923" s="226" t="s">
        <v>53</v>
      </c>
      <c r="P923" s="226" t="s">
        <v>4790</v>
      </c>
      <c r="Q923" s="226" t="s">
        <v>152</v>
      </c>
      <c r="R923" s="226" t="s">
        <v>4758</v>
      </c>
      <c r="S923" s="226" t="s">
        <v>4758</v>
      </c>
      <c r="T923" s="236" t="s">
        <v>4758</v>
      </c>
      <c r="U923" s="241" t="s">
        <v>4758</v>
      </c>
      <c r="V923" s="241" t="s">
        <v>4758</v>
      </c>
      <c r="W923" s="241" t="s">
        <v>1402</v>
      </c>
      <c r="X923" s="241" t="s">
        <v>4758</v>
      </c>
      <c r="Y923" s="241" t="s">
        <v>4758</v>
      </c>
      <c r="Z923" s="241" t="s">
        <v>4758</v>
      </c>
      <c r="AA923" s="241" t="s">
        <v>4758</v>
      </c>
      <c r="AB923" s="241">
        <v>1</v>
      </c>
      <c r="AC923" s="241" t="s">
        <v>101</v>
      </c>
      <c r="AD923" s="236" t="s">
        <v>4836</v>
      </c>
      <c r="AE923" s="236" t="s">
        <v>4758</v>
      </c>
      <c r="AF923" s="236" t="s">
        <v>4837</v>
      </c>
      <c r="AG923" s="236" t="s">
        <v>4838</v>
      </c>
      <c r="AH923" s="223">
        <v>6</v>
      </c>
      <c r="AI923" s="223" t="s">
        <v>155</v>
      </c>
      <c r="AJ923" s="223" t="s">
        <v>355</v>
      </c>
      <c r="AK923" s="230" t="s">
        <v>4839</v>
      </c>
      <c r="AL923" s="223" t="s">
        <v>4840</v>
      </c>
      <c r="AM923" s="223">
        <v>77580</v>
      </c>
      <c r="AN923" s="241">
        <v>-94.913005911694398</v>
      </c>
      <c r="AO923" s="241">
        <v>29.858016139178499</v>
      </c>
      <c r="AP923" s="160"/>
    </row>
    <row r="924" spans="1:42" x14ac:dyDescent="0.25">
      <c r="A924" s="222">
        <v>490</v>
      </c>
      <c r="B924" s="15">
        <v>923</v>
      </c>
      <c r="C924" s="296">
        <v>6600111</v>
      </c>
      <c r="D924" s="226" t="s">
        <v>4847</v>
      </c>
      <c r="E924" s="187"/>
      <c r="F924" s="231" t="s">
        <v>4758</v>
      </c>
      <c r="G924" s="236" t="s">
        <v>4834</v>
      </c>
      <c r="H924" s="226" t="s">
        <v>4845</v>
      </c>
      <c r="I924" s="236" t="s">
        <v>589</v>
      </c>
      <c r="J924" s="236" t="s">
        <v>53</v>
      </c>
      <c r="K924" s="236" t="s">
        <v>4262</v>
      </c>
      <c r="L924" s="236" t="s">
        <v>4758</v>
      </c>
      <c r="M924" s="236" t="s">
        <v>4758</v>
      </c>
      <c r="N924" s="226" t="s">
        <v>109</v>
      </c>
      <c r="O924" s="226" t="s">
        <v>53</v>
      </c>
      <c r="P924" s="226" t="s">
        <v>4790</v>
      </c>
      <c r="Q924" s="226" t="s">
        <v>152</v>
      </c>
      <c r="R924" s="226" t="s">
        <v>4758</v>
      </c>
      <c r="S924" s="226" t="s">
        <v>4758</v>
      </c>
      <c r="T924" s="236" t="s">
        <v>4758</v>
      </c>
      <c r="U924" s="241" t="s">
        <v>4758</v>
      </c>
      <c r="V924" s="241" t="s">
        <v>4758</v>
      </c>
      <c r="W924" s="241" t="s">
        <v>1402</v>
      </c>
      <c r="X924" s="241" t="s">
        <v>4758</v>
      </c>
      <c r="Y924" s="241" t="s">
        <v>4758</v>
      </c>
      <c r="Z924" s="241" t="s">
        <v>4758</v>
      </c>
      <c r="AA924" s="241" t="s">
        <v>4758</v>
      </c>
      <c r="AB924" s="241">
        <v>1</v>
      </c>
      <c r="AC924" s="241" t="s">
        <v>101</v>
      </c>
      <c r="AD924" s="236" t="s">
        <v>4836</v>
      </c>
      <c r="AE924" s="236" t="s">
        <v>4758</v>
      </c>
      <c r="AF924" s="236" t="s">
        <v>4837</v>
      </c>
      <c r="AG924" s="236" t="s">
        <v>4838</v>
      </c>
      <c r="AH924" s="223">
        <v>6</v>
      </c>
      <c r="AI924" s="223" t="s">
        <v>155</v>
      </c>
      <c r="AJ924" s="223" t="s">
        <v>355</v>
      </c>
      <c r="AK924" s="230" t="s">
        <v>4839</v>
      </c>
      <c r="AL924" s="223" t="s">
        <v>4840</v>
      </c>
      <c r="AM924" s="223">
        <v>77580</v>
      </c>
      <c r="AN924" s="241">
        <v>-94.913005911694398</v>
      </c>
      <c r="AO924" s="241">
        <v>29.858016139178499</v>
      </c>
      <c r="AP924" s="160"/>
    </row>
    <row r="925" spans="1:42" x14ac:dyDescent="0.25">
      <c r="A925" s="222">
        <v>490</v>
      </c>
      <c r="B925" s="15">
        <v>924</v>
      </c>
      <c r="C925" s="296">
        <v>6600111</v>
      </c>
      <c r="D925" s="226" t="s">
        <v>4848</v>
      </c>
      <c r="E925" s="187"/>
      <c r="F925" s="231" t="s">
        <v>4758</v>
      </c>
      <c r="G925" s="236" t="s">
        <v>4834</v>
      </c>
      <c r="H925" s="226" t="s">
        <v>4849</v>
      </c>
      <c r="I925" s="236" t="s">
        <v>589</v>
      </c>
      <c r="J925" s="236" t="s">
        <v>53</v>
      </c>
      <c r="K925" s="236" t="s">
        <v>4262</v>
      </c>
      <c r="L925" s="236" t="s">
        <v>4758</v>
      </c>
      <c r="M925" s="236" t="s">
        <v>4758</v>
      </c>
      <c r="N925" s="226" t="s">
        <v>109</v>
      </c>
      <c r="O925" s="226" t="s">
        <v>53</v>
      </c>
      <c r="P925" s="226" t="s">
        <v>4790</v>
      </c>
      <c r="Q925" s="226" t="s">
        <v>152</v>
      </c>
      <c r="R925" s="226" t="s">
        <v>4758</v>
      </c>
      <c r="S925" s="226" t="s">
        <v>4758</v>
      </c>
      <c r="T925" s="236" t="s">
        <v>4758</v>
      </c>
      <c r="U925" s="241" t="s">
        <v>4758</v>
      </c>
      <c r="V925" s="241" t="s">
        <v>4758</v>
      </c>
      <c r="W925" s="241" t="s">
        <v>1402</v>
      </c>
      <c r="X925" s="241" t="s">
        <v>4758</v>
      </c>
      <c r="Y925" s="241" t="s">
        <v>4758</v>
      </c>
      <c r="Z925" s="241" t="s">
        <v>4758</v>
      </c>
      <c r="AA925" s="241" t="s">
        <v>4758</v>
      </c>
      <c r="AB925" s="241">
        <v>1</v>
      </c>
      <c r="AC925" s="241" t="s">
        <v>101</v>
      </c>
      <c r="AD925" s="236" t="s">
        <v>4836</v>
      </c>
      <c r="AE925" s="236" t="s">
        <v>4758</v>
      </c>
      <c r="AF925" s="236" t="s">
        <v>4837</v>
      </c>
      <c r="AG925" s="236" t="s">
        <v>4838</v>
      </c>
      <c r="AH925" s="223">
        <v>6</v>
      </c>
      <c r="AI925" s="223" t="s">
        <v>155</v>
      </c>
      <c r="AJ925" s="223" t="s">
        <v>355</v>
      </c>
      <c r="AK925" s="230" t="s">
        <v>4839</v>
      </c>
      <c r="AL925" s="223" t="s">
        <v>4840</v>
      </c>
      <c r="AM925" s="223">
        <v>77580</v>
      </c>
      <c r="AN925" s="241">
        <v>-94.913005911694398</v>
      </c>
      <c r="AO925" s="241">
        <v>29.858016139178499</v>
      </c>
      <c r="AP925" s="160"/>
    </row>
    <row r="926" spans="1:42" x14ac:dyDescent="0.25">
      <c r="A926" s="222">
        <v>490</v>
      </c>
      <c r="B926" s="15">
        <v>925</v>
      </c>
      <c r="C926" s="296">
        <v>6600111</v>
      </c>
      <c r="D926" s="226" t="s">
        <v>4850</v>
      </c>
      <c r="E926" s="187"/>
      <c r="F926" s="231" t="s">
        <v>4758</v>
      </c>
      <c r="G926" s="236" t="s">
        <v>4834</v>
      </c>
      <c r="H926" s="226" t="s">
        <v>4849</v>
      </c>
      <c r="I926" s="236" t="s">
        <v>589</v>
      </c>
      <c r="J926" s="236" t="s">
        <v>53</v>
      </c>
      <c r="K926" s="236" t="s">
        <v>4262</v>
      </c>
      <c r="L926" s="236" t="s">
        <v>4758</v>
      </c>
      <c r="M926" s="236" t="s">
        <v>4758</v>
      </c>
      <c r="N926" s="226" t="s">
        <v>109</v>
      </c>
      <c r="O926" s="226" t="s">
        <v>53</v>
      </c>
      <c r="P926" s="226" t="s">
        <v>4790</v>
      </c>
      <c r="Q926" s="226" t="s">
        <v>152</v>
      </c>
      <c r="R926" s="226" t="s">
        <v>4758</v>
      </c>
      <c r="S926" s="226" t="s">
        <v>4758</v>
      </c>
      <c r="T926" s="236" t="s">
        <v>4758</v>
      </c>
      <c r="U926" s="241" t="s">
        <v>4758</v>
      </c>
      <c r="V926" s="241" t="s">
        <v>4758</v>
      </c>
      <c r="W926" s="241" t="s">
        <v>1402</v>
      </c>
      <c r="X926" s="241" t="s">
        <v>4758</v>
      </c>
      <c r="Y926" s="241" t="s">
        <v>4758</v>
      </c>
      <c r="Z926" s="241" t="s">
        <v>4758</v>
      </c>
      <c r="AA926" s="241" t="s">
        <v>4758</v>
      </c>
      <c r="AB926" s="241">
        <v>1</v>
      </c>
      <c r="AC926" s="241" t="s">
        <v>101</v>
      </c>
      <c r="AD926" s="236" t="s">
        <v>4836</v>
      </c>
      <c r="AE926" s="236" t="s">
        <v>4758</v>
      </c>
      <c r="AF926" s="236" t="s">
        <v>4837</v>
      </c>
      <c r="AG926" s="236" t="s">
        <v>4838</v>
      </c>
      <c r="AH926" s="223">
        <v>6</v>
      </c>
      <c r="AI926" s="223" t="s">
        <v>155</v>
      </c>
      <c r="AJ926" s="223" t="s">
        <v>355</v>
      </c>
      <c r="AK926" s="230" t="s">
        <v>4839</v>
      </c>
      <c r="AL926" s="223" t="s">
        <v>4840</v>
      </c>
      <c r="AM926" s="223">
        <v>77580</v>
      </c>
      <c r="AN926" s="241">
        <v>-94.913005911694398</v>
      </c>
      <c r="AO926" s="241">
        <v>29.858016139178499</v>
      </c>
      <c r="AP926" s="160"/>
    </row>
    <row r="927" spans="1:42" x14ac:dyDescent="0.25">
      <c r="A927" s="222">
        <v>490</v>
      </c>
      <c r="B927" s="15">
        <v>926</v>
      </c>
      <c r="C927" s="296">
        <v>6600111</v>
      </c>
      <c r="D927" s="226" t="s">
        <v>4851</v>
      </c>
      <c r="E927" s="187"/>
      <c r="F927" s="231" t="s">
        <v>4758</v>
      </c>
      <c r="G927" s="236" t="s">
        <v>4834</v>
      </c>
      <c r="H927" s="226" t="s">
        <v>4851</v>
      </c>
      <c r="I927" s="236" t="s">
        <v>589</v>
      </c>
      <c r="J927" s="236" t="s">
        <v>53</v>
      </c>
      <c r="K927" s="236" t="s">
        <v>4262</v>
      </c>
      <c r="L927" s="236" t="s">
        <v>4758</v>
      </c>
      <c r="M927" s="236" t="s">
        <v>4758</v>
      </c>
      <c r="N927" s="226" t="s">
        <v>109</v>
      </c>
      <c r="O927" s="226" t="s">
        <v>53</v>
      </c>
      <c r="P927" s="226" t="s">
        <v>4790</v>
      </c>
      <c r="Q927" s="226" t="s">
        <v>4852</v>
      </c>
      <c r="R927" s="226" t="s">
        <v>4758</v>
      </c>
      <c r="S927" s="226" t="s">
        <v>4758</v>
      </c>
      <c r="T927" s="236" t="s">
        <v>4758</v>
      </c>
      <c r="U927" s="241" t="s">
        <v>4758</v>
      </c>
      <c r="V927" s="241" t="s">
        <v>4758</v>
      </c>
      <c r="W927" s="241" t="s">
        <v>1402</v>
      </c>
      <c r="X927" s="241" t="s">
        <v>4758</v>
      </c>
      <c r="Y927" s="241" t="s">
        <v>4758</v>
      </c>
      <c r="Z927" s="241" t="s">
        <v>4758</v>
      </c>
      <c r="AA927" s="241" t="s">
        <v>4758</v>
      </c>
      <c r="AB927" s="241">
        <v>1</v>
      </c>
      <c r="AC927" s="241" t="s">
        <v>101</v>
      </c>
      <c r="AD927" s="236" t="s">
        <v>4836</v>
      </c>
      <c r="AE927" s="236" t="s">
        <v>4758</v>
      </c>
      <c r="AF927" s="236" t="s">
        <v>4837</v>
      </c>
      <c r="AG927" s="236" t="s">
        <v>4838</v>
      </c>
      <c r="AH927" s="223">
        <v>6</v>
      </c>
      <c r="AI927" s="223" t="s">
        <v>155</v>
      </c>
      <c r="AJ927" s="223" t="s">
        <v>355</v>
      </c>
      <c r="AK927" s="230" t="s">
        <v>4839</v>
      </c>
      <c r="AL927" s="223" t="s">
        <v>4840</v>
      </c>
      <c r="AM927" s="223">
        <v>77580</v>
      </c>
      <c r="AN927" s="241">
        <v>-94.913005911694398</v>
      </c>
      <c r="AO927" s="241">
        <v>29.858016139178499</v>
      </c>
      <c r="AP927" s="160"/>
    </row>
    <row r="928" spans="1:42" x14ac:dyDescent="0.25">
      <c r="A928" s="222">
        <v>490</v>
      </c>
      <c r="B928" s="15">
        <v>927</v>
      </c>
      <c r="C928" s="296">
        <v>6600111</v>
      </c>
      <c r="D928" s="226" t="s">
        <v>4853</v>
      </c>
      <c r="E928" s="187"/>
      <c r="F928" s="231" t="s">
        <v>4758</v>
      </c>
      <c r="G928" s="236" t="s">
        <v>4834</v>
      </c>
      <c r="H928" s="226" t="s">
        <v>4854</v>
      </c>
      <c r="I928" s="236" t="s">
        <v>589</v>
      </c>
      <c r="J928" s="236" t="s">
        <v>53</v>
      </c>
      <c r="K928" s="236" t="s">
        <v>4262</v>
      </c>
      <c r="L928" s="236" t="s">
        <v>4758</v>
      </c>
      <c r="M928" s="236" t="s">
        <v>4758</v>
      </c>
      <c r="N928" s="226" t="s">
        <v>109</v>
      </c>
      <c r="O928" s="226" t="s">
        <v>53</v>
      </c>
      <c r="P928" s="226" t="s">
        <v>4790</v>
      </c>
      <c r="Q928" s="226" t="s">
        <v>152</v>
      </c>
      <c r="R928" s="226" t="s">
        <v>4758</v>
      </c>
      <c r="S928" s="226" t="s">
        <v>4758</v>
      </c>
      <c r="T928" s="236" t="s">
        <v>4758</v>
      </c>
      <c r="U928" s="241" t="s">
        <v>4758</v>
      </c>
      <c r="V928" s="241" t="s">
        <v>4758</v>
      </c>
      <c r="W928" s="241" t="s">
        <v>1402</v>
      </c>
      <c r="X928" s="241" t="s">
        <v>4758</v>
      </c>
      <c r="Y928" s="241" t="s">
        <v>4758</v>
      </c>
      <c r="Z928" s="241" t="s">
        <v>4758</v>
      </c>
      <c r="AA928" s="241" t="s">
        <v>4758</v>
      </c>
      <c r="AB928" s="241">
        <v>1</v>
      </c>
      <c r="AC928" s="241" t="s">
        <v>101</v>
      </c>
      <c r="AD928" s="236" t="s">
        <v>4836</v>
      </c>
      <c r="AE928" s="236" t="s">
        <v>4758</v>
      </c>
      <c r="AF928" s="236" t="s">
        <v>4837</v>
      </c>
      <c r="AG928" s="236" t="s">
        <v>4838</v>
      </c>
      <c r="AH928" s="223">
        <v>6</v>
      </c>
      <c r="AI928" s="223" t="s">
        <v>155</v>
      </c>
      <c r="AJ928" s="223" t="s">
        <v>355</v>
      </c>
      <c r="AK928" s="230" t="s">
        <v>4839</v>
      </c>
      <c r="AL928" s="223" t="s">
        <v>4840</v>
      </c>
      <c r="AM928" s="223">
        <v>77580</v>
      </c>
      <c r="AN928" s="241">
        <v>-94.913005911694398</v>
      </c>
      <c r="AO928" s="241">
        <v>29.858016139178499</v>
      </c>
      <c r="AP928" s="160"/>
    </row>
    <row r="929" spans="1:42" x14ac:dyDescent="0.25">
      <c r="A929" s="222">
        <v>490</v>
      </c>
      <c r="B929" s="15">
        <v>928</v>
      </c>
      <c r="C929" s="296">
        <v>6600111</v>
      </c>
      <c r="D929" s="226" t="s">
        <v>4855</v>
      </c>
      <c r="E929" s="187"/>
      <c r="F929" s="231" t="s">
        <v>4758</v>
      </c>
      <c r="G929" s="236" t="s">
        <v>4834</v>
      </c>
      <c r="H929" s="226" t="s">
        <v>4854</v>
      </c>
      <c r="I929" s="236" t="s">
        <v>589</v>
      </c>
      <c r="J929" s="236" t="s">
        <v>53</v>
      </c>
      <c r="K929" s="236" t="s">
        <v>4262</v>
      </c>
      <c r="L929" s="236" t="s">
        <v>4758</v>
      </c>
      <c r="M929" s="236" t="s">
        <v>4758</v>
      </c>
      <c r="N929" s="226" t="s">
        <v>109</v>
      </c>
      <c r="O929" s="226" t="s">
        <v>53</v>
      </c>
      <c r="P929" s="226" t="s">
        <v>4790</v>
      </c>
      <c r="Q929" s="226" t="s">
        <v>152</v>
      </c>
      <c r="R929" s="226" t="s">
        <v>4758</v>
      </c>
      <c r="S929" s="226" t="s">
        <v>4758</v>
      </c>
      <c r="T929" s="236" t="s">
        <v>4758</v>
      </c>
      <c r="U929" s="241" t="s">
        <v>4758</v>
      </c>
      <c r="V929" s="241" t="s">
        <v>4758</v>
      </c>
      <c r="W929" s="241" t="s">
        <v>1402</v>
      </c>
      <c r="X929" s="241" t="s">
        <v>4758</v>
      </c>
      <c r="Y929" s="241" t="s">
        <v>4758</v>
      </c>
      <c r="Z929" s="241" t="s">
        <v>4758</v>
      </c>
      <c r="AA929" s="241" t="s">
        <v>4758</v>
      </c>
      <c r="AB929" s="241">
        <v>1</v>
      </c>
      <c r="AC929" s="241" t="s">
        <v>101</v>
      </c>
      <c r="AD929" s="236" t="s">
        <v>4836</v>
      </c>
      <c r="AE929" s="236" t="s">
        <v>4758</v>
      </c>
      <c r="AF929" s="236" t="s">
        <v>4837</v>
      </c>
      <c r="AG929" s="236" t="s">
        <v>4838</v>
      </c>
      <c r="AH929" s="223">
        <v>6</v>
      </c>
      <c r="AI929" s="223" t="s">
        <v>155</v>
      </c>
      <c r="AJ929" s="223" t="s">
        <v>355</v>
      </c>
      <c r="AK929" s="230" t="s">
        <v>4839</v>
      </c>
      <c r="AL929" s="223" t="s">
        <v>4840</v>
      </c>
      <c r="AM929" s="223">
        <v>77580</v>
      </c>
      <c r="AN929" s="241">
        <v>-94.913005911694398</v>
      </c>
      <c r="AO929" s="241">
        <v>29.858016139178499</v>
      </c>
      <c r="AP929" s="160"/>
    </row>
    <row r="930" spans="1:42" x14ac:dyDescent="0.25">
      <c r="A930" s="222">
        <v>490</v>
      </c>
      <c r="B930" s="15">
        <v>929</v>
      </c>
      <c r="C930" s="296">
        <v>6600111</v>
      </c>
      <c r="D930" s="226" t="s">
        <v>4856</v>
      </c>
      <c r="E930" s="187"/>
      <c r="F930" s="231" t="s">
        <v>4758</v>
      </c>
      <c r="G930" s="236" t="s">
        <v>4834</v>
      </c>
      <c r="H930" s="226" t="s">
        <v>4854</v>
      </c>
      <c r="I930" s="236" t="s">
        <v>589</v>
      </c>
      <c r="J930" s="236" t="s">
        <v>53</v>
      </c>
      <c r="K930" s="236" t="s">
        <v>4262</v>
      </c>
      <c r="L930" s="236" t="s">
        <v>4758</v>
      </c>
      <c r="M930" s="236" t="s">
        <v>4758</v>
      </c>
      <c r="N930" s="226" t="s">
        <v>109</v>
      </c>
      <c r="O930" s="226" t="s">
        <v>53</v>
      </c>
      <c r="P930" s="226" t="s">
        <v>4790</v>
      </c>
      <c r="Q930" s="226" t="s">
        <v>152</v>
      </c>
      <c r="R930" s="226" t="s">
        <v>4758</v>
      </c>
      <c r="S930" s="226" t="s">
        <v>4758</v>
      </c>
      <c r="T930" s="236" t="s">
        <v>4758</v>
      </c>
      <c r="U930" s="241" t="s">
        <v>4758</v>
      </c>
      <c r="V930" s="241" t="s">
        <v>4758</v>
      </c>
      <c r="W930" s="241" t="s">
        <v>1402</v>
      </c>
      <c r="X930" s="241" t="s">
        <v>4758</v>
      </c>
      <c r="Y930" s="241" t="s">
        <v>4758</v>
      </c>
      <c r="Z930" s="241" t="s">
        <v>4758</v>
      </c>
      <c r="AA930" s="241" t="s">
        <v>4758</v>
      </c>
      <c r="AB930" s="241">
        <v>1</v>
      </c>
      <c r="AC930" s="241" t="s">
        <v>101</v>
      </c>
      <c r="AD930" s="236" t="s">
        <v>4836</v>
      </c>
      <c r="AE930" s="236" t="s">
        <v>4758</v>
      </c>
      <c r="AF930" s="236" t="s">
        <v>4837</v>
      </c>
      <c r="AG930" s="236" t="s">
        <v>4838</v>
      </c>
      <c r="AH930" s="223">
        <v>6</v>
      </c>
      <c r="AI930" s="223" t="s">
        <v>155</v>
      </c>
      <c r="AJ930" s="223" t="s">
        <v>355</v>
      </c>
      <c r="AK930" s="230" t="s">
        <v>4839</v>
      </c>
      <c r="AL930" s="223" t="s">
        <v>4840</v>
      </c>
      <c r="AM930" s="223">
        <v>77580</v>
      </c>
      <c r="AN930" s="241">
        <v>-94.913005911694398</v>
      </c>
      <c r="AO930" s="241">
        <v>29.858016139178499</v>
      </c>
      <c r="AP930" s="160"/>
    </row>
    <row r="931" spans="1:42" x14ac:dyDescent="0.25">
      <c r="A931" s="222">
        <v>490</v>
      </c>
      <c r="B931" s="15">
        <v>930</v>
      </c>
      <c r="C931" s="296">
        <v>6600111</v>
      </c>
      <c r="D931" s="226" t="s">
        <v>4857</v>
      </c>
      <c r="E931" s="187"/>
      <c r="F931" s="231" t="s">
        <v>4758</v>
      </c>
      <c r="G931" s="236" t="s">
        <v>4834</v>
      </c>
      <c r="H931" s="226" t="s">
        <v>4858</v>
      </c>
      <c r="I931" s="236" t="s">
        <v>589</v>
      </c>
      <c r="J931" s="236" t="s">
        <v>53</v>
      </c>
      <c r="K931" s="236" t="s">
        <v>4262</v>
      </c>
      <c r="L931" s="236" t="s">
        <v>4758</v>
      </c>
      <c r="M931" s="236" t="s">
        <v>4758</v>
      </c>
      <c r="N931" s="226" t="s">
        <v>109</v>
      </c>
      <c r="O931" s="226" t="s">
        <v>53</v>
      </c>
      <c r="P931" s="226" t="s">
        <v>4790</v>
      </c>
      <c r="Q931" s="226" t="s">
        <v>152</v>
      </c>
      <c r="R931" s="226" t="s">
        <v>4758</v>
      </c>
      <c r="S931" s="226" t="s">
        <v>4758</v>
      </c>
      <c r="T931" s="236" t="s">
        <v>4758</v>
      </c>
      <c r="U931" s="241" t="s">
        <v>4758</v>
      </c>
      <c r="V931" s="241" t="s">
        <v>4758</v>
      </c>
      <c r="W931" s="241" t="s">
        <v>1402</v>
      </c>
      <c r="X931" s="241" t="s">
        <v>4758</v>
      </c>
      <c r="Y931" s="241" t="s">
        <v>4758</v>
      </c>
      <c r="Z931" s="241" t="s">
        <v>4758</v>
      </c>
      <c r="AA931" s="241" t="s">
        <v>4758</v>
      </c>
      <c r="AB931" s="241">
        <v>1</v>
      </c>
      <c r="AC931" s="241" t="s">
        <v>101</v>
      </c>
      <c r="AD931" s="236" t="s">
        <v>4836</v>
      </c>
      <c r="AE931" s="236" t="s">
        <v>4758</v>
      </c>
      <c r="AF931" s="236" t="s">
        <v>4837</v>
      </c>
      <c r="AG931" s="236" t="s">
        <v>4838</v>
      </c>
      <c r="AH931" s="223">
        <v>6</v>
      </c>
      <c r="AI931" s="223" t="s">
        <v>155</v>
      </c>
      <c r="AJ931" s="223" t="s">
        <v>355</v>
      </c>
      <c r="AK931" s="230" t="s">
        <v>4839</v>
      </c>
      <c r="AL931" s="223" t="s">
        <v>4840</v>
      </c>
      <c r="AM931" s="223">
        <v>77580</v>
      </c>
      <c r="AN931" s="241">
        <v>-94.913005911694398</v>
      </c>
      <c r="AO931" s="241">
        <v>29.858016139178499</v>
      </c>
      <c r="AP931" s="160"/>
    </row>
    <row r="932" spans="1:42" x14ac:dyDescent="0.25">
      <c r="A932" s="222">
        <v>490</v>
      </c>
      <c r="B932" s="15">
        <v>931</v>
      </c>
      <c r="C932" s="296">
        <v>6600111</v>
      </c>
      <c r="D932" s="226" t="s">
        <v>4859</v>
      </c>
      <c r="E932" s="187"/>
      <c r="F932" s="231" t="s">
        <v>4758</v>
      </c>
      <c r="G932" s="236" t="s">
        <v>4834</v>
      </c>
      <c r="H932" s="226" t="s">
        <v>4858</v>
      </c>
      <c r="I932" s="236" t="s">
        <v>589</v>
      </c>
      <c r="J932" s="236" t="s">
        <v>53</v>
      </c>
      <c r="K932" s="236" t="s">
        <v>4262</v>
      </c>
      <c r="L932" s="236" t="s">
        <v>4758</v>
      </c>
      <c r="M932" s="236" t="s">
        <v>4758</v>
      </c>
      <c r="N932" s="226" t="s">
        <v>109</v>
      </c>
      <c r="O932" s="226" t="s">
        <v>53</v>
      </c>
      <c r="P932" s="226" t="s">
        <v>4790</v>
      </c>
      <c r="Q932" s="226" t="s">
        <v>152</v>
      </c>
      <c r="R932" s="226" t="s">
        <v>4758</v>
      </c>
      <c r="S932" s="226" t="s">
        <v>4758</v>
      </c>
      <c r="T932" s="236" t="s">
        <v>4758</v>
      </c>
      <c r="U932" s="241" t="s">
        <v>4758</v>
      </c>
      <c r="V932" s="241" t="s">
        <v>4758</v>
      </c>
      <c r="W932" s="241" t="s">
        <v>1402</v>
      </c>
      <c r="X932" s="241" t="s">
        <v>4758</v>
      </c>
      <c r="Y932" s="241" t="s">
        <v>4758</v>
      </c>
      <c r="Z932" s="241" t="s">
        <v>4758</v>
      </c>
      <c r="AA932" s="241" t="s">
        <v>4758</v>
      </c>
      <c r="AB932" s="241">
        <v>1</v>
      </c>
      <c r="AC932" s="241" t="s">
        <v>101</v>
      </c>
      <c r="AD932" s="236" t="s">
        <v>4836</v>
      </c>
      <c r="AE932" s="236" t="s">
        <v>4758</v>
      </c>
      <c r="AF932" s="236" t="s">
        <v>4837</v>
      </c>
      <c r="AG932" s="236" t="s">
        <v>4838</v>
      </c>
      <c r="AH932" s="223">
        <v>6</v>
      </c>
      <c r="AI932" s="223" t="s">
        <v>155</v>
      </c>
      <c r="AJ932" s="223" t="s">
        <v>355</v>
      </c>
      <c r="AK932" s="230" t="s">
        <v>4839</v>
      </c>
      <c r="AL932" s="223" t="s">
        <v>4840</v>
      </c>
      <c r="AM932" s="223">
        <v>77580</v>
      </c>
      <c r="AN932" s="241">
        <v>-94.913005911694398</v>
      </c>
      <c r="AO932" s="241">
        <v>29.858016139178499</v>
      </c>
      <c r="AP932" s="160"/>
    </row>
    <row r="933" spans="1:42" x14ac:dyDescent="0.25">
      <c r="A933" s="222">
        <v>490</v>
      </c>
      <c r="B933" s="15">
        <v>932</v>
      </c>
      <c r="C933" s="296">
        <v>6600111</v>
      </c>
      <c r="D933" s="226" t="s">
        <v>4860</v>
      </c>
      <c r="E933" s="187"/>
      <c r="F933" s="231" t="s">
        <v>4758</v>
      </c>
      <c r="G933" s="236" t="s">
        <v>4834</v>
      </c>
      <c r="H933" s="226" t="s">
        <v>4858</v>
      </c>
      <c r="I933" s="236" t="s">
        <v>589</v>
      </c>
      <c r="J933" s="236" t="s">
        <v>53</v>
      </c>
      <c r="K933" s="236" t="s">
        <v>4262</v>
      </c>
      <c r="L933" s="236" t="s">
        <v>4758</v>
      </c>
      <c r="M933" s="236" t="s">
        <v>4758</v>
      </c>
      <c r="N933" s="226" t="s">
        <v>109</v>
      </c>
      <c r="O933" s="226" t="s">
        <v>53</v>
      </c>
      <c r="P933" s="226" t="s">
        <v>4790</v>
      </c>
      <c r="Q933" s="226" t="s">
        <v>152</v>
      </c>
      <c r="R933" s="226" t="s">
        <v>4758</v>
      </c>
      <c r="S933" s="226" t="s">
        <v>4758</v>
      </c>
      <c r="T933" s="236" t="s">
        <v>4758</v>
      </c>
      <c r="U933" s="241" t="s">
        <v>4758</v>
      </c>
      <c r="V933" s="241" t="s">
        <v>4758</v>
      </c>
      <c r="W933" s="241" t="s">
        <v>1402</v>
      </c>
      <c r="X933" s="241" t="s">
        <v>4758</v>
      </c>
      <c r="Y933" s="241" t="s">
        <v>4758</v>
      </c>
      <c r="Z933" s="241" t="s">
        <v>4758</v>
      </c>
      <c r="AA933" s="241" t="s">
        <v>4758</v>
      </c>
      <c r="AB933" s="241">
        <v>1</v>
      </c>
      <c r="AC933" s="241" t="s">
        <v>101</v>
      </c>
      <c r="AD933" s="236" t="s">
        <v>4836</v>
      </c>
      <c r="AE933" s="236" t="s">
        <v>4758</v>
      </c>
      <c r="AF933" s="236" t="s">
        <v>4837</v>
      </c>
      <c r="AG933" s="236" t="s">
        <v>4838</v>
      </c>
      <c r="AH933" s="223">
        <v>6</v>
      </c>
      <c r="AI933" s="223" t="s">
        <v>155</v>
      </c>
      <c r="AJ933" s="223" t="s">
        <v>355</v>
      </c>
      <c r="AK933" s="230" t="s">
        <v>4839</v>
      </c>
      <c r="AL933" s="223" t="s">
        <v>4840</v>
      </c>
      <c r="AM933" s="223">
        <v>77580</v>
      </c>
      <c r="AN933" s="241">
        <v>-94.913005911694398</v>
      </c>
      <c r="AO933" s="241">
        <v>29.858016139178499</v>
      </c>
      <c r="AP933" s="160"/>
    </row>
    <row r="934" spans="1:42" x14ac:dyDescent="0.25">
      <c r="A934" s="222">
        <v>491</v>
      </c>
      <c r="B934" s="15">
        <v>933</v>
      </c>
      <c r="C934" s="296"/>
      <c r="D934" s="226" t="s">
        <v>4861</v>
      </c>
      <c r="E934" s="187">
        <v>60925</v>
      </c>
      <c r="F934" s="231" t="s">
        <v>4862</v>
      </c>
      <c r="G934" s="236" t="s">
        <v>4834</v>
      </c>
      <c r="H934" s="226" t="s">
        <v>4863</v>
      </c>
      <c r="I934" s="236" t="s">
        <v>589</v>
      </c>
      <c r="J934" s="236" t="s">
        <v>53</v>
      </c>
      <c r="K934" s="236" t="s">
        <v>81</v>
      </c>
      <c r="L934" s="241">
        <v>20100201</v>
      </c>
      <c r="M934" s="236" t="s">
        <v>215</v>
      </c>
      <c r="N934" s="226" t="s">
        <v>109</v>
      </c>
      <c r="O934" s="226" t="s">
        <v>53</v>
      </c>
      <c r="P934" s="226" t="s">
        <v>1268</v>
      </c>
      <c r="Q934" s="226" t="s">
        <v>4864</v>
      </c>
      <c r="R934" s="226" t="s">
        <v>205</v>
      </c>
      <c r="S934" s="226" t="s">
        <v>100</v>
      </c>
      <c r="T934" s="236" t="s">
        <v>416</v>
      </c>
      <c r="U934" s="241" t="s">
        <v>100</v>
      </c>
      <c r="V934" s="241">
        <v>2635</v>
      </c>
      <c r="W934" s="241" t="s">
        <v>84</v>
      </c>
      <c r="X934" s="241">
        <v>367.5</v>
      </c>
      <c r="Y934" s="241" t="s">
        <v>4758</v>
      </c>
      <c r="Z934" s="241" t="s">
        <v>4758</v>
      </c>
      <c r="AA934" s="241">
        <v>2020</v>
      </c>
      <c r="AB934" s="241">
        <v>1</v>
      </c>
      <c r="AC934" s="241" t="s">
        <v>101</v>
      </c>
      <c r="AD934" s="236" t="s">
        <v>4836</v>
      </c>
      <c r="AE934" s="236" t="s">
        <v>4758</v>
      </c>
      <c r="AF934" s="236" t="s">
        <v>4865</v>
      </c>
      <c r="AG934" s="236" t="s">
        <v>4866</v>
      </c>
      <c r="AH934" s="223">
        <v>6</v>
      </c>
      <c r="AI934" s="223" t="s">
        <v>155</v>
      </c>
      <c r="AJ934" s="223" t="s">
        <v>4867</v>
      </c>
      <c r="AK934" s="230" t="s">
        <v>4868</v>
      </c>
      <c r="AL934" s="223" t="s">
        <v>4869</v>
      </c>
      <c r="AM934" s="223">
        <v>77318</v>
      </c>
      <c r="AN934" s="241">
        <v>-95.527482066688506</v>
      </c>
      <c r="AO934" s="241">
        <v>30.440205571386102</v>
      </c>
      <c r="AP934" s="160" t="s">
        <v>139</v>
      </c>
    </row>
    <row r="935" spans="1:42" x14ac:dyDescent="0.25">
      <c r="A935" s="222">
        <v>491</v>
      </c>
      <c r="B935" s="15">
        <v>934</v>
      </c>
      <c r="C935" s="296"/>
      <c r="D935" s="226" t="s">
        <v>4870</v>
      </c>
      <c r="E935" s="187">
        <v>60925</v>
      </c>
      <c r="F935" s="231" t="s">
        <v>4871</v>
      </c>
      <c r="G935" s="236" t="s">
        <v>4834</v>
      </c>
      <c r="H935" s="226" t="s">
        <v>4863</v>
      </c>
      <c r="I935" s="236" t="s">
        <v>589</v>
      </c>
      <c r="J935" s="236" t="s">
        <v>53</v>
      </c>
      <c r="K935" s="236" t="s">
        <v>81</v>
      </c>
      <c r="L935" s="241">
        <v>20100201</v>
      </c>
      <c r="M935" s="236" t="s">
        <v>215</v>
      </c>
      <c r="N935" s="226" t="s">
        <v>109</v>
      </c>
      <c r="O935" s="226" t="s">
        <v>53</v>
      </c>
      <c r="P935" s="226" t="s">
        <v>1268</v>
      </c>
      <c r="Q935" s="226" t="s">
        <v>4864</v>
      </c>
      <c r="R935" s="226" t="s">
        <v>205</v>
      </c>
      <c r="S935" s="226" t="s">
        <v>100</v>
      </c>
      <c r="T935" s="236" t="s">
        <v>416</v>
      </c>
      <c r="U935" s="241" t="s">
        <v>100</v>
      </c>
      <c r="V935" s="241">
        <v>2635</v>
      </c>
      <c r="W935" s="241" t="s">
        <v>84</v>
      </c>
      <c r="X935" s="241">
        <v>367.5</v>
      </c>
      <c r="Y935" s="241" t="s">
        <v>4758</v>
      </c>
      <c r="Z935" s="241" t="s">
        <v>4758</v>
      </c>
      <c r="AA935" s="241">
        <v>2020</v>
      </c>
      <c r="AB935" s="241">
        <v>1</v>
      </c>
      <c r="AC935" s="241" t="s">
        <v>101</v>
      </c>
      <c r="AD935" s="236" t="s">
        <v>4836</v>
      </c>
      <c r="AE935" s="236" t="s">
        <v>4758</v>
      </c>
      <c r="AF935" s="236" t="s">
        <v>4865</v>
      </c>
      <c r="AG935" s="236" t="s">
        <v>4866</v>
      </c>
      <c r="AH935" s="223">
        <v>6</v>
      </c>
      <c r="AI935" s="223" t="s">
        <v>155</v>
      </c>
      <c r="AJ935" s="223" t="s">
        <v>4867</v>
      </c>
      <c r="AK935" s="230" t="s">
        <v>4868</v>
      </c>
      <c r="AL935" s="223" t="s">
        <v>4869</v>
      </c>
      <c r="AM935" s="223">
        <v>77318</v>
      </c>
      <c r="AN935" s="241">
        <v>-95.527159643322307</v>
      </c>
      <c r="AO935" s="241">
        <v>30.4405097137547</v>
      </c>
      <c r="AP935" s="160" t="s">
        <v>139</v>
      </c>
    </row>
    <row r="936" spans="1:42" x14ac:dyDescent="0.25">
      <c r="A936" s="222">
        <v>492</v>
      </c>
      <c r="B936" s="15">
        <v>935</v>
      </c>
      <c r="C936" s="296">
        <v>18906811</v>
      </c>
      <c r="D936" s="226" t="s">
        <v>4872</v>
      </c>
      <c r="E936" s="187">
        <v>60926</v>
      </c>
      <c r="F936" s="231" t="s">
        <v>4758</v>
      </c>
      <c r="G936" s="236" t="s">
        <v>4650</v>
      </c>
      <c r="H936" s="226" t="s">
        <v>4873</v>
      </c>
      <c r="I936" s="236" t="s">
        <v>589</v>
      </c>
      <c r="J936" s="236" t="s">
        <v>53</v>
      </c>
      <c r="K936" s="236" t="s">
        <v>81</v>
      </c>
      <c r="L936" s="236" t="s">
        <v>4758</v>
      </c>
      <c r="M936" s="236" t="s">
        <v>4758</v>
      </c>
      <c r="N936" s="226" t="s">
        <v>109</v>
      </c>
      <c r="O936" s="226" t="s">
        <v>53</v>
      </c>
      <c r="P936" s="226" t="s">
        <v>4758</v>
      </c>
      <c r="Q936" s="226" t="s">
        <v>4758</v>
      </c>
      <c r="R936" s="226" t="s">
        <v>205</v>
      </c>
      <c r="S936" s="226" t="s">
        <v>4758</v>
      </c>
      <c r="T936" s="236" t="s">
        <v>416</v>
      </c>
      <c r="U936" s="241" t="s">
        <v>100</v>
      </c>
      <c r="V936" s="241">
        <v>3663</v>
      </c>
      <c r="W936" s="241" t="s">
        <v>84</v>
      </c>
      <c r="X936" s="241" t="s">
        <v>4758</v>
      </c>
      <c r="Y936" s="241" t="s">
        <v>4758</v>
      </c>
      <c r="Z936" s="241" t="s">
        <v>4758</v>
      </c>
      <c r="AA936" s="241" t="s">
        <v>4758</v>
      </c>
      <c r="AB936" s="241">
        <v>1</v>
      </c>
      <c r="AC936" s="241" t="s">
        <v>101</v>
      </c>
      <c r="AD936" s="236" t="s">
        <v>4836</v>
      </c>
      <c r="AE936" s="236" t="s">
        <v>4758</v>
      </c>
      <c r="AF936" s="236" t="s">
        <v>1784</v>
      </c>
      <c r="AG936" s="236" t="s">
        <v>4874</v>
      </c>
      <c r="AH936" s="223">
        <v>6</v>
      </c>
      <c r="AI936" s="223" t="s">
        <v>524</v>
      </c>
      <c r="AJ936" s="223" t="s">
        <v>3795</v>
      </c>
      <c r="AK936" s="230" t="s">
        <v>4875</v>
      </c>
      <c r="AL936" s="223" t="s">
        <v>4876</v>
      </c>
      <c r="AM936" s="223">
        <v>70068</v>
      </c>
      <c r="AN936" s="241">
        <v>-90.461817242776903</v>
      </c>
      <c r="AO936" s="241">
        <v>30.005069489844299</v>
      </c>
      <c r="AP936" s="160" t="s">
        <v>139</v>
      </c>
    </row>
    <row r="937" spans="1:42" x14ac:dyDescent="0.25">
      <c r="A937" s="222">
        <v>492</v>
      </c>
      <c r="B937" s="15">
        <v>936</v>
      </c>
      <c r="C937" s="296">
        <v>18906811</v>
      </c>
      <c r="D937" s="226" t="s">
        <v>4877</v>
      </c>
      <c r="E937" s="187">
        <v>60926</v>
      </c>
      <c r="F937" s="231" t="s">
        <v>4758</v>
      </c>
      <c r="G937" s="236" t="s">
        <v>4650</v>
      </c>
      <c r="H937" s="226" t="s">
        <v>4878</v>
      </c>
      <c r="I937" s="236" t="s">
        <v>589</v>
      </c>
      <c r="J937" s="236" t="s">
        <v>53</v>
      </c>
      <c r="K937" s="236" t="s">
        <v>81</v>
      </c>
      <c r="L937" s="236" t="s">
        <v>4758</v>
      </c>
      <c r="M937" s="236" t="s">
        <v>4758</v>
      </c>
      <c r="N937" s="226" t="s">
        <v>109</v>
      </c>
      <c r="O937" s="226" t="s">
        <v>53</v>
      </c>
      <c r="P937" s="226" t="s">
        <v>4758</v>
      </c>
      <c r="Q937" s="226" t="s">
        <v>4758</v>
      </c>
      <c r="R937" s="226" t="s">
        <v>205</v>
      </c>
      <c r="S937" s="226" t="s">
        <v>4758</v>
      </c>
      <c r="T937" s="236" t="s">
        <v>416</v>
      </c>
      <c r="U937" s="241" t="s">
        <v>100</v>
      </c>
      <c r="V937" s="241">
        <v>3663</v>
      </c>
      <c r="W937" s="241" t="s">
        <v>84</v>
      </c>
      <c r="X937" s="241" t="s">
        <v>4758</v>
      </c>
      <c r="Y937" s="241" t="s">
        <v>4758</v>
      </c>
      <c r="Z937" s="241" t="s">
        <v>4758</v>
      </c>
      <c r="AA937" s="241" t="s">
        <v>4758</v>
      </c>
      <c r="AB937" s="241">
        <v>1</v>
      </c>
      <c r="AC937" s="241" t="s">
        <v>101</v>
      </c>
      <c r="AD937" s="236" t="s">
        <v>4836</v>
      </c>
      <c r="AE937" s="236" t="s">
        <v>4758</v>
      </c>
      <c r="AF937" s="236" t="s">
        <v>1784</v>
      </c>
      <c r="AG937" s="236" t="s">
        <v>4874</v>
      </c>
      <c r="AH937" s="223">
        <v>6</v>
      </c>
      <c r="AI937" s="223" t="s">
        <v>524</v>
      </c>
      <c r="AJ937" s="223" t="s">
        <v>3795</v>
      </c>
      <c r="AK937" s="230" t="s">
        <v>4875</v>
      </c>
      <c r="AL937" s="223" t="s">
        <v>4876</v>
      </c>
      <c r="AM937" s="223">
        <v>70068</v>
      </c>
      <c r="AN937" s="241">
        <v>-90.461817242776903</v>
      </c>
      <c r="AO937" s="241">
        <v>30.005069489844299</v>
      </c>
      <c r="AP937" s="160" t="s">
        <v>139</v>
      </c>
    </row>
    <row r="938" spans="1:42" x14ac:dyDescent="0.25">
      <c r="A938" s="222">
        <v>493</v>
      </c>
      <c r="B938" s="15">
        <v>937</v>
      </c>
      <c r="C938" s="296">
        <v>18977011</v>
      </c>
      <c r="D938" s="226" t="s">
        <v>4872</v>
      </c>
      <c r="E938" s="187">
        <v>60927</v>
      </c>
      <c r="F938" s="231" t="s">
        <v>4758</v>
      </c>
      <c r="G938" s="236" t="s">
        <v>4879</v>
      </c>
      <c r="H938" s="226" t="s">
        <v>4880</v>
      </c>
      <c r="I938" s="236" t="s">
        <v>589</v>
      </c>
      <c r="J938" s="236" t="s">
        <v>53</v>
      </c>
      <c r="K938" s="236" t="s">
        <v>81</v>
      </c>
      <c r="L938" s="236" t="s">
        <v>4758</v>
      </c>
      <c r="M938" s="236" t="s">
        <v>4758</v>
      </c>
      <c r="N938" s="226" t="s">
        <v>109</v>
      </c>
      <c r="O938" s="226" t="s">
        <v>53</v>
      </c>
      <c r="P938" s="226" t="s">
        <v>4758</v>
      </c>
      <c r="Q938" s="226" t="s">
        <v>4758</v>
      </c>
      <c r="R938" s="226" t="s">
        <v>205</v>
      </c>
      <c r="S938" s="226" t="s">
        <v>4758</v>
      </c>
      <c r="T938" s="236" t="s">
        <v>416</v>
      </c>
      <c r="U938" s="241" t="s">
        <v>100</v>
      </c>
      <c r="V938" s="241">
        <v>3663</v>
      </c>
      <c r="W938" s="241" t="s">
        <v>84</v>
      </c>
      <c r="X938" s="241">
        <v>497</v>
      </c>
      <c r="Y938" s="241" t="s">
        <v>4758</v>
      </c>
      <c r="Z938" s="241" t="s">
        <v>4758</v>
      </c>
      <c r="AA938" s="241" t="s">
        <v>4758</v>
      </c>
      <c r="AB938" s="241">
        <v>1</v>
      </c>
      <c r="AC938" s="241" t="s">
        <v>101</v>
      </c>
      <c r="AD938" s="236" t="s">
        <v>4836</v>
      </c>
      <c r="AE938" s="236" t="s">
        <v>4758</v>
      </c>
      <c r="AF938" s="236" t="s">
        <v>1784</v>
      </c>
      <c r="AG938" s="236" t="s">
        <v>4881</v>
      </c>
      <c r="AH938" s="223">
        <v>6</v>
      </c>
      <c r="AI938" s="223" t="s">
        <v>524</v>
      </c>
      <c r="AJ938" s="223" t="s">
        <v>2380</v>
      </c>
      <c r="AK938" s="230" t="s">
        <v>4882</v>
      </c>
      <c r="AL938" s="223" t="s">
        <v>2382</v>
      </c>
      <c r="AM938" s="223">
        <v>70734</v>
      </c>
      <c r="AN938" s="241">
        <v>-93.289516486185093</v>
      </c>
      <c r="AO938" s="241">
        <v>30.271528166230901</v>
      </c>
      <c r="AP938" s="160" t="s">
        <v>139</v>
      </c>
    </row>
    <row r="939" spans="1:42" x14ac:dyDescent="0.25">
      <c r="A939" s="222">
        <v>493</v>
      </c>
      <c r="B939" s="15">
        <v>938</v>
      </c>
      <c r="C939" s="296">
        <v>18977011</v>
      </c>
      <c r="D939" s="226" t="s">
        <v>4883</v>
      </c>
      <c r="E939" s="187">
        <v>60927</v>
      </c>
      <c r="F939" s="231" t="s">
        <v>4758</v>
      </c>
      <c r="G939" s="236" t="s">
        <v>4884</v>
      </c>
      <c r="H939" s="226" t="s">
        <v>4885</v>
      </c>
      <c r="I939" s="236" t="s">
        <v>589</v>
      </c>
      <c r="J939" s="236" t="s">
        <v>53</v>
      </c>
      <c r="K939" s="236" t="s">
        <v>81</v>
      </c>
      <c r="L939" s="236" t="s">
        <v>4758</v>
      </c>
      <c r="M939" s="236" t="s">
        <v>4758</v>
      </c>
      <c r="N939" s="226" t="s">
        <v>109</v>
      </c>
      <c r="O939" s="226" t="s">
        <v>53</v>
      </c>
      <c r="P939" s="226" t="s">
        <v>4758</v>
      </c>
      <c r="Q939" s="226" t="s">
        <v>4758</v>
      </c>
      <c r="R939" s="226" t="s">
        <v>205</v>
      </c>
      <c r="S939" s="226" t="s">
        <v>4758</v>
      </c>
      <c r="T939" s="236" t="s">
        <v>416</v>
      </c>
      <c r="U939" s="241" t="s">
        <v>100</v>
      </c>
      <c r="V939" s="241">
        <v>3663</v>
      </c>
      <c r="W939" s="241" t="s">
        <v>84</v>
      </c>
      <c r="X939" s="241">
        <v>497</v>
      </c>
      <c r="Y939" s="241" t="s">
        <v>4758</v>
      </c>
      <c r="Z939" s="241" t="s">
        <v>4758</v>
      </c>
      <c r="AA939" s="241" t="s">
        <v>4758</v>
      </c>
      <c r="AB939" s="241">
        <v>1</v>
      </c>
      <c r="AC939" s="241" t="s">
        <v>101</v>
      </c>
      <c r="AD939" s="236" t="s">
        <v>4836</v>
      </c>
      <c r="AE939" s="236" t="s">
        <v>4758</v>
      </c>
      <c r="AF939" s="236" t="s">
        <v>1784</v>
      </c>
      <c r="AG939" s="236" t="s">
        <v>4881</v>
      </c>
      <c r="AH939" s="223">
        <v>6</v>
      </c>
      <c r="AI939" s="223" t="s">
        <v>524</v>
      </c>
      <c r="AJ939" s="223" t="s">
        <v>2380</v>
      </c>
      <c r="AK939" s="230" t="s">
        <v>4882</v>
      </c>
      <c r="AL939" s="223" t="s">
        <v>2382</v>
      </c>
      <c r="AM939" s="223">
        <v>70734</v>
      </c>
      <c r="AN939" s="241">
        <v>-93.289502953426407</v>
      </c>
      <c r="AO939" s="241">
        <v>30.271087935486999</v>
      </c>
      <c r="AP939" s="160" t="s">
        <v>139</v>
      </c>
    </row>
    <row r="940" spans="1:42" x14ac:dyDescent="0.25">
      <c r="A940" s="222">
        <v>494</v>
      </c>
      <c r="B940" s="15">
        <v>939</v>
      </c>
      <c r="C940" s="296">
        <v>7225811</v>
      </c>
      <c r="D940" s="226" t="s">
        <v>4886</v>
      </c>
      <c r="E940" s="187"/>
      <c r="F940" s="231" t="s">
        <v>4758</v>
      </c>
      <c r="G940" s="236" t="s">
        <v>4887</v>
      </c>
      <c r="H940" s="226" t="s">
        <v>4886</v>
      </c>
      <c r="I940" s="236" t="s">
        <v>589</v>
      </c>
      <c r="J940" s="236" t="s">
        <v>53</v>
      </c>
      <c r="K940" s="205" t="s">
        <v>227</v>
      </c>
      <c r="L940" s="236" t="s">
        <v>4758</v>
      </c>
      <c r="M940" s="236" t="s">
        <v>4758</v>
      </c>
      <c r="N940" s="226" t="s">
        <v>109</v>
      </c>
      <c r="O940" s="226" t="s">
        <v>53</v>
      </c>
      <c r="P940" s="226" t="s">
        <v>110</v>
      </c>
      <c r="Q940" s="226" t="s">
        <v>4758</v>
      </c>
      <c r="R940" s="226" t="s">
        <v>205</v>
      </c>
      <c r="S940" s="226" t="s">
        <v>100</v>
      </c>
      <c r="T940" s="236" t="s">
        <v>130</v>
      </c>
      <c r="U940" s="241" t="s">
        <v>53</v>
      </c>
      <c r="V940" s="241">
        <v>420</v>
      </c>
      <c r="W940" s="241" t="s">
        <v>84</v>
      </c>
      <c r="X940" s="241" t="s">
        <v>4758</v>
      </c>
      <c r="Y940" s="241" t="s">
        <v>4758</v>
      </c>
      <c r="Z940" s="241" t="s">
        <v>4758</v>
      </c>
      <c r="AA940" s="241" t="s">
        <v>4758</v>
      </c>
      <c r="AB940" s="241">
        <v>1</v>
      </c>
      <c r="AC940" s="241" t="s">
        <v>101</v>
      </c>
      <c r="AD940" s="236" t="s">
        <v>4836</v>
      </c>
      <c r="AE940" s="236" t="s">
        <v>4758</v>
      </c>
      <c r="AF940" s="236" t="s">
        <v>4888</v>
      </c>
      <c r="AG940" s="236" t="s">
        <v>4889</v>
      </c>
      <c r="AH940" s="223">
        <v>6</v>
      </c>
      <c r="AI940" s="223" t="s">
        <v>524</v>
      </c>
      <c r="AJ940" s="223" t="s">
        <v>4890</v>
      </c>
      <c r="AK940" s="230" t="s">
        <v>4891</v>
      </c>
      <c r="AL940" s="223" t="s">
        <v>4892</v>
      </c>
      <c r="AM940" s="223">
        <v>71052</v>
      </c>
      <c r="AN940" s="241">
        <v>-93.556939740912199</v>
      </c>
      <c r="AO940" s="241">
        <v>32.157716782332002</v>
      </c>
      <c r="AP940" s="160" t="s">
        <v>139</v>
      </c>
    </row>
    <row r="941" spans="1:42" x14ac:dyDescent="0.25">
      <c r="A941" s="222">
        <v>495</v>
      </c>
      <c r="B941" s="15">
        <v>940</v>
      </c>
      <c r="C941" s="296">
        <v>14627711</v>
      </c>
      <c r="D941" s="226" t="s">
        <v>4893</v>
      </c>
      <c r="E941" s="187">
        <v>56458</v>
      </c>
      <c r="F941" s="231" t="s">
        <v>77</v>
      </c>
      <c r="G941" s="236" t="s">
        <v>589</v>
      </c>
      <c r="H941" s="226" t="s">
        <v>4893</v>
      </c>
      <c r="I941" s="236" t="s">
        <v>589</v>
      </c>
      <c r="J941" s="236" t="s">
        <v>53</v>
      </c>
      <c r="K941" s="236" t="s">
        <v>81</v>
      </c>
      <c r="L941" s="241">
        <v>20100201</v>
      </c>
      <c r="M941" s="236" t="s">
        <v>215</v>
      </c>
      <c r="N941" s="226" t="s">
        <v>109</v>
      </c>
      <c r="O941" s="226" t="s">
        <v>53</v>
      </c>
      <c r="P941" s="226" t="s">
        <v>1268</v>
      </c>
      <c r="Q941" s="226" t="s">
        <v>4894</v>
      </c>
      <c r="R941" s="226" t="s">
        <v>205</v>
      </c>
      <c r="S941" s="226" t="s">
        <v>100</v>
      </c>
      <c r="T941" s="236" t="s">
        <v>416</v>
      </c>
      <c r="U941" s="241" t="s">
        <v>100</v>
      </c>
      <c r="V941" s="241"/>
      <c r="W941" s="241"/>
      <c r="X941" s="241">
        <v>189</v>
      </c>
      <c r="Y941" s="241" t="s">
        <v>4758</v>
      </c>
      <c r="Z941" s="241" t="s">
        <v>4758</v>
      </c>
      <c r="AA941" s="241">
        <v>2008</v>
      </c>
      <c r="AB941" s="241">
        <v>1</v>
      </c>
      <c r="AC941" s="241" t="s">
        <v>101</v>
      </c>
      <c r="AD941" s="236" t="s">
        <v>4836</v>
      </c>
      <c r="AE941" s="236" t="s">
        <v>4758</v>
      </c>
      <c r="AF941" s="236" t="s">
        <v>4895</v>
      </c>
      <c r="AG941" s="236" t="s">
        <v>4896</v>
      </c>
      <c r="AH941" s="223">
        <v>6</v>
      </c>
      <c r="AI941" s="223" t="s">
        <v>386</v>
      </c>
      <c r="AJ941" s="223" t="s">
        <v>1504</v>
      </c>
      <c r="AK941" s="230" t="s">
        <v>4897</v>
      </c>
      <c r="AL941" s="223" t="s">
        <v>1506</v>
      </c>
      <c r="AM941" s="223">
        <v>88240</v>
      </c>
      <c r="AN941" s="241">
        <v>-103.310483380653</v>
      </c>
      <c r="AO941" s="241">
        <v>32.729667903708901</v>
      </c>
      <c r="AP941" s="160" t="s">
        <v>139</v>
      </c>
    </row>
    <row r="942" spans="1:42" x14ac:dyDescent="0.25">
      <c r="A942" s="222">
        <v>495</v>
      </c>
      <c r="B942" s="15">
        <v>941</v>
      </c>
      <c r="C942" s="296">
        <v>14627711</v>
      </c>
      <c r="D942" s="226" t="s">
        <v>4898</v>
      </c>
      <c r="E942" s="187">
        <v>56458</v>
      </c>
      <c r="F942" s="231" t="s">
        <v>95</v>
      </c>
      <c r="G942" s="236" t="s">
        <v>589</v>
      </c>
      <c r="H942" s="226" t="s">
        <v>4898</v>
      </c>
      <c r="I942" s="236" t="s">
        <v>589</v>
      </c>
      <c r="J942" s="236" t="s">
        <v>53</v>
      </c>
      <c r="K942" s="236" t="s">
        <v>81</v>
      </c>
      <c r="L942" s="241">
        <v>20100201</v>
      </c>
      <c r="M942" s="236" t="s">
        <v>215</v>
      </c>
      <c r="N942" s="226" t="s">
        <v>109</v>
      </c>
      <c r="O942" s="226" t="s">
        <v>53</v>
      </c>
      <c r="P942" s="226" t="s">
        <v>1268</v>
      </c>
      <c r="Q942" s="226" t="s">
        <v>4894</v>
      </c>
      <c r="R942" s="226" t="s">
        <v>205</v>
      </c>
      <c r="S942" s="226" t="s">
        <v>100</v>
      </c>
      <c r="T942" s="236" t="s">
        <v>416</v>
      </c>
      <c r="U942" s="241" t="s">
        <v>100</v>
      </c>
      <c r="V942" s="241"/>
      <c r="W942" s="241"/>
      <c r="X942" s="241">
        <v>189</v>
      </c>
      <c r="Y942" s="241" t="s">
        <v>4758</v>
      </c>
      <c r="Z942" s="241" t="s">
        <v>4758</v>
      </c>
      <c r="AA942" s="241">
        <v>2008</v>
      </c>
      <c r="AB942" s="241">
        <v>1</v>
      </c>
      <c r="AC942" s="241" t="s">
        <v>101</v>
      </c>
      <c r="AD942" s="236" t="s">
        <v>4836</v>
      </c>
      <c r="AE942" s="236" t="s">
        <v>4758</v>
      </c>
      <c r="AF942" s="236" t="s">
        <v>4895</v>
      </c>
      <c r="AG942" s="236" t="s">
        <v>4896</v>
      </c>
      <c r="AH942" s="223">
        <v>6</v>
      </c>
      <c r="AI942" s="223" t="s">
        <v>386</v>
      </c>
      <c r="AJ942" s="223" t="s">
        <v>1504</v>
      </c>
      <c r="AK942" s="230" t="s">
        <v>4897</v>
      </c>
      <c r="AL942" s="223" t="s">
        <v>1506</v>
      </c>
      <c r="AM942" s="223">
        <v>88240</v>
      </c>
      <c r="AN942" s="241">
        <v>-103.30957648182699</v>
      </c>
      <c r="AO942" s="241">
        <v>32.7296714854524</v>
      </c>
      <c r="AP942" s="160" t="s">
        <v>139</v>
      </c>
    </row>
    <row r="943" spans="1:42" x14ac:dyDescent="0.25">
      <c r="A943" s="224">
        <v>496</v>
      </c>
      <c r="B943" s="15">
        <v>942</v>
      </c>
      <c r="C943" s="296">
        <v>5632411</v>
      </c>
      <c r="D943" s="228" t="s">
        <v>4692</v>
      </c>
      <c r="E943" s="187"/>
      <c r="F943" s="231"/>
      <c r="G943" s="236" t="s">
        <v>589</v>
      </c>
      <c r="H943" s="241" t="s">
        <v>4692</v>
      </c>
      <c r="I943" s="236" t="s">
        <v>589</v>
      </c>
      <c r="J943" s="236" t="s">
        <v>53</v>
      </c>
      <c r="K943" s="208" t="s">
        <v>151</v>
      </c>
      <c r="L943" s="236"/>
      <c r="M943" s="236"/>
      <c r="N943" s="226" t="s">
        <v>109</v>
      </c>
      <c r="O943" s="226" t="s">
        <v>53</v>
      </c>
      <c r="P943" s="241" t="s">
        <v>110</v>
      </c>
      <c r="Q943" s="241" t="s">
        <v>183</v>
      </c>
      <c r="R943" s="241" t="s">
        <v>205</v>
      </c>
      <c r="S943" s="241"/>
      <c r="T943" s="236"/>
      <c r="U943" s="241"/>
      <c r="V943" s="241"/>
      <c r="W943" s="241" t="s">
        <v>1402</v>
      </c>
      <c r="X943" s="241"/>
      <c r="Y943" s="241"/>
      <c r="Z943" s="241"/>
      <c r="AA943" s="241"/>
      <c r="AB943" s="241">
        <v>1</v>
      </c>
      <c r="AC943" s="241" t="s">
        <v>101</v>
      </c>
      <c r="AD943" s="236" t="s">
        <v>4899</v>
      </c>
      <c r="AE943" s="236"/>
      <c r="AF943" s="236" t="s">
        <v>4900</v>
      </c>
      <c r="AG943" s="236" t="s">
        <v>4901</v>
      </c>
      <c r="AH943" s="223">
        <v>6</v>
      </c>
      <c r="AI943" s="223" t="s">
        <v>155</v>
      </c>
      <c r="AJ943" s="223" t="s">
        <v>232</v>
      </c>
      <c r="AK943" s="230" t="s">
        <v>4902</v>
      </c>
      <c r="AL943" s="223" t="s">
        <v>4903</v>
      </c>
      <c r="AM943" s="259">
        <v>77511</v>
      </c>
      <c r="AN943" s="241">
        <v>-95.194231360807294</v>
      </c>
      <c r="AO943" s="241">
        <v>29.2328479790968</v>
      </c>
      <c r="AP943" s="160"/>
    </row>
    <row r="944" spans="1:42" x14ac:dyDescent="0.25">
      <c r="A944" s="224">
        <v>496</v>
      </c>
      <c r="B944" s="15">
        <v>943</v>
      </c>
      <c r="C944" s="296">
        <v>5632411</v>
      </c>
      <c r="D944" s="228" t="s">
        <v>4698</v>
      </c>
      <c r="E944" s="187"/>
      <c r="F944" s="231"/>
      <c r="G944" s="236" t="s">
        <v>589</v>
      </c>
      <c r="H944" s="241" t="s">
        <v>4698</v>
      </c>
      <c r="I944" s="236" t="s">
        <v>589</v>
      </c>
      <c r="J944" s="236" t="s">
        <v>53</v>
      </c>
      <c r="K944" s="208" t="s">
        <v>151</v>
      </c>
      <c r="L944" s="236"/>
      <c r="M944" s="236"/>
      <c r="N944" s="226" t="s">
        <v>109</v>
      </c>
      <c r="O944" s="226" t="s">
        <v>53</v>
      </c>
      <c r="P944" s="241" t="s">
        <v>110</v>
      </c>
      <c r="Q944" s="241" t="s">
        <v>183</v>
      </c>
      <c r="R944" s="241" t="s">
        <v>205</v>
      </c>
      <c r="S944" s="241"/>
      <c r="T944" s="236"/>
      <c r="U944" s="241"/>
      <c r="V944" s="241"/>
      <c r="W944" s="241" t="s">
        <v>1402</v>
      </c>
      <c r="X944" s="241"/>
      <c r="Y944" s="241"/>
      <c r="Z944" s="241"/>
      <c r="AA944" s="241"/>
      <c r="AB944" s="241">
        <v>1</v>
      </c>
      <c r="AC944" s="241" t="s">
        <v>101</v>
      </c>
      <c r="AD944" s="236" t="s">
        <v>4899</v>
      </c>
      <c r="AE944" s="236"/>
      <c r="AF944" s="236" t="s">
        <v>4900</v>
      </c>
      <c r="AG944" s="236" t="s">
        <v>4901</v>
      </c>
      <c r="AH944" s="223">
        <v>6</v>
      </c>
      <c r="AI944" s="223" t="s">
        <v>155</v>
      </c>
      <c r="AJ944" s="223" t="s">
        <v>232</v>
      </c>
      <c r="AK944" s="230" t="s">
        <v>4902</v>
      </c>
      <c r="AL944" s="223" t="s">
        <v>4903</v>
      </c>
      <c r="AM944" s="259">
        <v>77511</v>
      </c>
      <c r="AN944" s="241">
        <v>-95.194231360807294</v>
      </c>
      <c r="AO944" s="241">
        <v>29.2328479790968</v>
      </c>
      <c r="AP944" s="160"/>
    </row>
    <row r="945" spans="1:42" x14ac:dyDescent="0.25">
      <c r="A945" s="224">
        <v>497</v>
      </c>
      <c r="B945" s="15">
        <v>944</v>
      </c>
      <c r="C945" s="296">
        <v>5846511</v>
      </c>
      <c r="D945" s="228" t="s">
        <v>4904</v>
      </c>
      <c r="E945" s="187"/>
      <c r="F945" s="231"/>
      <c r="G945" s="236" t="s">
        <v>589</v>
      </c>
      <c r="H945" s="228" t="s">
        <v>4904</v>
      </c>
      <c r="I945" s="236" t="s">
        <v>4905</v>
      </c>
      <c r="J945" s="236" t="s">
        <v>53</v>
      </c>
      <c r="K945" s="208" t="s">
        <v>151</v>
      </c>
      <c r="L945" s="236"/>
      <c r="M945" s="236"/>
      <c r="N945" s="241" t="s">
        <v>4577</v>
      </c>
      <c r="O945" s="241" t="s">
        <v>100</v>
      </c>
      <c r="P945" s="241" t="s">
        <v>110</v>
      </c>
      <c r="Q945" s="241" t="s">
        <v>4906</v>
      </c>
      <c r="R945" s="241" t="s">
        <v>205</v>
      </c>
      <c r="S945" s="241"/>
      <c r="T945" s="236"/>
      <c r="U945" s="241"/>
      <c r="V945" s="241"/>
      <c r="W945" s="241" t="s">
        <v>1402</v>
      </c>
      <c r="X945" s="241">
        <v>44.46</v>
      </c>
      <c r="Y945" s="241"/>
      <c r="Z945" s="241"/>
      <c r="AA945" s="241">
        <v>1999</v>
      </c>
      <c r="AB945" s="241">
        <v>1</v>
      </c>
      <c r="AC945" s="241" t="s">
        <v>63</v>
      </c>
      <c r="AD945" s="236" t="s">
        <v>4907</v>
      </c>
      <c r="AE945" s="236"/>
      <c r="AF945" s="236" t="s">
        <v>4908</v>
      </c>
      <c r="AG945" s="236" t="s">
        <v>4909</v>
      </c>
      <c r="AH945" s="223">
        <v>6</v>
      </c>
      <c r="AI945" s="223" t="s">
        <v>155</v>
      </c>
      <c r="AJ945" s="223" t="s">
        <v>2485</v>
      </c>
      <c r="AK945" s="230" t="s">
        <v>4910</v>
      </c>
      <c r="AL945" s="223" t="s">
        <v>4911</v>
      </c>
      <c r="AM945" s="223">
        <v>77983</v>
      </c>
      <c r="AN945" s="241">
        <v>-96.772361655795606</v>
      </c>
      <c r="AO945" s="241">
        <v>28.511006615509501</v>
      </c>
      <c r="AP945" s="160"/>
    </row>
    <row r="946" spans="1:42" x14ac:dyDescent="0.25">
      <c r="A946" s="224">
        <v>497</v>
      </c>
      <c r="B946" s="15">
        <v>945</v>
      </c>
      <c r="C946" s="296">
        <v>5846511</v>
      </c>
      <c r="D946" s="228" t="s">
        <v>4912</v>
      </c>
      <c r="E946" s="187"/>
      <c r="F946" s="231"/>
      <c r="G946" s="236" t="s">
        <v>589</v>
      </c>
      <c r="H946" s="228" t="s">
        <v>4912</v>
      </c>
      <c r="I946" s="236" t="s">
        <v>4913</v>
      </c>
      <c r="J946" s="236" t="s">
        <v>53</v>
      </c>
      <c r="K946" s="208" t="s">
        <v>151</v>
      </c>
      <c r="L946" s="236"/>
      <c r="M946" s="236"/>
      <c r="N946" s="241" t="s">
        <v>4577</v>
      </c>
      <c r="O946" s="241" t="s">
        <v>100</v>
      </c>
      <c r="P946" s="241" t="s">
        <v>110</v>
      </c>
      <c r="Q946" s="241" t="s">
        <v>4914</v>
      </c>
      <c r="R946" s="241" t="s">
        <v>205</v>
      </c>
      <c r="S946" s="241"/>
      <c r="T946" s="236" t="s">
        <v>726</v>
      </c>
      <c r="U946" s="241" t="s">
        <v>53</v>
      </c>
      <c r="V946" s="241"/>
      <c r="W946" s="241" t="s">
        <v>1402</v>
      </c>
      <c r="X946" s="241">
        <v>35.200000000000003</v>
      </c>
      <c r="Y946" s="241"/>
      <c r="Z946" s="241"/>
      <c r="AA946" s="241" t="s">
        <v>4915</v>
      </c>
      <c r="AB946" s="241">
        <v>1</v>
      </c>
      <c r="AC946" s="241" t="s">
        <v>63</v>
      </c>
      <c r="AD946" s="236" t="s">
        <v>4907</v>
      </c>
      <c r="AE946" s="236"/>
      <c r="AF946" s="236" t="s">
        <v>4908</v>
      </c>
      <c r="AG946" s="236" t="s">
        <v>4909</v>
      </c>
      <c r="AH946" s="223">
        <v>6</v>
      </c>
      <c r="AI946" s="223" t="s">
        <v>155</v>
      </c>
      <c r="AJ946" s="223" t="s">
        <v>2485</v>
      </c>
      <c r="AK946" s="230" t="s">
        <v>4910</v>
      </c>
      <c r="AL946" s="223" t="s">
        <v>4911</v>
      </c>
      <c r="AM946" s="223">
        <v>77983</v>
      </c>
      <c r="AN946" s="241">
        <v>-96.772361655795606</v>
      </c>
      <c r="AO946" s="241">
        <v>28.511006615509501</v>
      </c>
      <c r="AP946" s="160"/>
    </row>
    <row r="947" spans="1:42" x14ac:dyDescent="0.25">
      <c r="A947" s="224">
        <v>497</v>
      </c>
      <c r="B947" s="15">
        <v>946</v>
      </c>
      <c r="C947" s="296">
        <v>5846511</v>
      </c>
      <c r="D947" s="228" t="s">
        <v>4916</v>
      </c>
      <c r="E947" s="48"/>
      <c r="F947" s="236"/>
      <c r="G947" s="236" t="s">
        <v>589</v>
      </c>
      <c r="H947" s="228" t="s">
        <v>4916</v>
      </c>
      <c r="I947" s="236" t="s">
        <v>4917</v>
      </c>
      <c r="J947" s="236" t="s">
        <v>53</v>
      </c>
      <c r="K947" s="208" t="s">
        <v>151</v>
      </c>
      <c r="L947" s="236"/>
      <c r="M947" s="236"/>
      <c r="N947" s="241" t="s">
        <v>4577</v>
      </c>
      <c r="O947" s="241" t="s">
        <v>100</v>
      </c>
      <c r="P947" s="241" t="s">
        <v>110</v>
      </c>
      <c r="Q947" s="241" t="s">
        <v>4914</v>
      </c>
      <c r="R947" s="241" t="s">
        <v>205</v>
      </c>
      <c r="S947" s="241"/>
      <c r="T947" s="236" t="s">
        <v>726</v>
      </c>
      <c r="U947" s="241" t="s">
        <v>53</v>
      </c>
      <c r="V947" s="241"/>
      <c r="W947" s="241" t="s">
        <v>1402</v>
      </c>
      <c r="X947" s="241">
        <v>35.200000000000003</v>
      </c>
      <c r="Y947" s="241"/>
      <c r="Z947" s="241"/>
      <c r="AA947" s="241" t="s">
        <v>4915</v>
      </c>
      <c r="AB947" s="241">
        <v>1</v>
      </c>
      <c r="AC947" s="241" t="s">
        <v>63</v>
      </c>
      <c r="AD947" s="236" t="s">
        <v>4907</v>
      </c>
      <c r="AE947" s="236"/>
      <c r="AF947" s="236" t="s">
        <v>4908</v>
      </c>
      <c r="AG947" s="236" t="s">
        <v>4909</v>
      </c>
      <c r="AH947" s="223">
        <v>6</v>
      </c>
      <c r="AI947" s="223" t="s">
        <v>155</v>
      </c>
      <c r="AJ947" s="223" t="s">
        <v>2485</v>
      </c>
      <c r="AK947" s="230" t="s">
        <v>4910</v>
      </c>
      <c r="AL947" s="223" t="s">
        <v>4911</v>
      </c>
      <c r="AM947" s="258">
        <v>77983</v>
      </c>
      <c r="AN947" s="241">
        <v>-96.772361655795606</v>
      </c>
      <c r="AO947" s="241">
        <v>28.511006615509501</v>
      </c>
      <c r="AP947" s="160"/>
    </row>
    <row r="948" spans="1:42" x14ac:dyDescent="0.25">
      <c r="A948" s="223">
        <v>498</v>
      </c>
      <c r="B948" s="15">
        <v>947</v>
      </c>
      <c r="C948" s="296">
        <v>8146111</v>
      </c>
      <c r="D948" s="263" t="s">
        <v>4296</v>
      </c>
      <c r="E948" s="48"/>
      <c r="F948" s="266"/>
      <c r="G948" s="268" t="s">
        <v>4918</v>
      </c>
      <c r="H948" s="263" t="s">
        <v>4919</v>
      </c>
      <c r="I948" s="268" t="s">
        <v>4918</v>
      </c>
      <c r="J948" s="268" t="s">
        <v>53</v>
      </c>
      <c r="K948" s="205" t="s">
        <v>227</v>
      </c>
      <c r="L948" s="268"/>
      <c r="M948" s="268"/>
      <c r="N948" s="241" t="s">
        <v>4577</v>
      </c>
      <c r="O948" s="241" t="s">
        <v>100</v>
      </c>
      <c r="P948" s="223" t="s">
        <v>57</v>
      </c>
      <c r="Q948" s="223" t="s">
        <v>4920</v>
      </c>
      <c r="R948" s="223" t="s">
        <v>205</v>
      </c>
      <c r="S948" s="223" t="s">
        <v>100</v>
      </c>
      <c r="T948" s="268" t="s">
        <v>603</v>
      </c>
      <c r="U948" s="223" t="s">
        <v>100</v>
      </c>
      <c r="V948" s="223">
        <v>190.1</v>
      </c>
      <c r="W948" s="223" t="s">
        <v>84</v>
      </c>
      <c r="X948" s="223">
        <v>15.8</v>
      </c>
      <c r="Y948" s="223"/>
      <c r="Z948" s="223"/>
      <c r="AA948" s="274">
        <v>44621</v>
      </c>
      <c r="AB948" s="223">
        <v>1</v>
      </c>
      <c r="AC948" s="223" t="s">
        <v>101</v>
      </c>
      <c r="AD948" s="268" t="s">
        <v>4921</v>
      </c>
      <c r="AE948" s="268"/>
      <c r="AF948" s="268" t="s">
        <v>4922</v>
      </c>
      <c r="AG948" s="268" t="s">
        <v>4923</v>
      </c>
      <c r="AH948" s="276">
        <v>5</v>
      </c>
      <c r="AI948" s="276" t="s">
        <v>2982</v>
      </c>
      <c r="AJ948" s="276" t="s">
        <v>2983</v>
      </c>
      <c r="AK948" s="264" t="s">
        <v>4924</v>
      </c>
      <c r="AL948" s="277" t="s">
        <v>4925</v>
      </c>
      <c r="AM948" s="161">
        <v>48109</v>
      </c>
      <c r="AN948" s="278">
        <v>-83.734735616040595</v>
      </c>
      <c r="AO948" s="223">
        <v>42.280861495893603</v>
      </c>
      <c r="AP948" s="160" t="s">
        <v>139</v>
      </c>
    </row>
    <row r="949" spans="1:42" x14ac:dyDescent="0.25">
      <c r="A949" s="206">
        <v>499</v>
      </c>
      <c r="B949" s="15">
        <v>948</v>
      </c>
      <c r="C949" s="297">
        <v>7364611</v>
      </c>
      <c r="D949" s="206" t="s">
        <v>4692</v>
      </c>
      <c r="E949" s="48"/>
      <c r="F949" s="233"/>
      <c r="G949" s="237" t="s">
        <v>4926</v>
      </c>
      <c r="H949" s="206" t="s">
        <v>4692</v>
      </c>
      <c r="I949" s="237" t="s">
        <v>4926</v>
      </c>
      <c r="J949" s="237" t="s">
        <v>53</v>
      </c>
      <c r="K949" s="36" t="s">
        <v>151</v>
      </c>
      <c r="L949" s="237"/>
      <c r="M949" s="237"/>
      <c r="N949" s="209" t="s">
        <v>109</v>
      </c>
      <c r="O949" s="209" t="s">
        <v>53</v>
      </c>
      <c r="P949" s="206"/>
      <c r="Q949" s="206"/>
      <c r="R949" s="206" t="s">
        <v>205</v>
      </c>
      <c r="S949" s="206"/>
      <c r="T949" s="237" t="s">
        <v>3235</v>
      </c>
      <c r="U949" s="206" t="s">
        <v>100</v>
      </c>
      <c r="V949" s="247">
        <v>1812</v>
      </c>
      <c r="W949" s="248" t="s">
        <v>84</v>
      </c>
      <c r="X949" s="213">
        <f>V949*Sheet1!$B$4*Sheet1!$B$3</f>
        <v>185.86499399999997</v>
      </c>
      <c r="Y949" s="206"/>
      <c r="Z949" s="206"/>
      <c r="AA949" s="206"/>
      <c r="AB949" s="206">
        <v>1</v>
      </c>
      <c r="AC949" s="206" t="s">
        <v>101</v>
      </c>
      <c r="AD949" s="237" t="s">
        <v>4927</v>
      </c>
      <c r="AE949" s="237"/>
      <c r="AF949" s="237"/>
      <c r="AG949" s="237" t="s">
        <v>4928</v>
      </c>
      <c r="AH949" s="218">
        <v>5</v>
      </c>
      <c r="AI949" s="218" t="s">
        <v>1939</v>
      </c>
      <c r="AJ949" s="218" t="s">
        <v>4929</v>
      </c>
      <c r="AK949" s="229" t="s">
        <v>4930</v>
      </c>
      <c r="AL949" s="257" t="s">
        <v>4931</v>
      </c>
      <c r="AM949" s="18">
        <v>47620</v>
      </c>
      <c r="AN949" s="221">
        <v>-87.928399999999996</v>
      </c>
      <c r="AO949" s="206">
        <v>37.907490000000003</v>
      </c>
    </row>
    <row r="950" spans="1:42" x14ac:dyDescent="0.25">
      <c r="A950" s="225">
        <v>500</v>
      </c>
      <c r="B950" s="15">
        <v>949</v>
      </c>
      <c r="C950" s="298">
        <v>4939411</v>
      </c>
      <c r="D950" s="225" t="s">
        <v>4692</v>
      </c>
      <c r="E950" s="168"/>
      <c r="F950" s="234"/>
      <c r="G950" s="238" t="s">
        <v>4932</v>
      </c>
      <c r="H950" s="225" t="s">
        <v>4692</v>
      </c>
      <c r="I950" s="238" t="s">
        <v>4932</v>
      </c>
      <c r="J950" s="238" t="s">
        <v>53</v>
      </c>
      <c r="K950" s="128" t="s">
        <v>107</v>
      </c>
      <c r="L950" s="238"/>
      <c r="M950" s="238"/>
      <c r="N950" s="225" t="s">
        <v>109</v>
      </c>
      <c r="O950" s="225" t="s">
        <v>53</v>
      </c>
      <c r="P950" s="225" t="s">
        <v>4933</v>
      </c>
      <c r="Q950" s="225" t="s">
        <v>4934</v>
      </c>
      <c r="R950" s="225" t="s">
        <v>124</v>
      </c>
      <c r="S950" s="225" t="s">
        <v>100</v>
      </c>
      <c r="T950" s="238" t="s">
        <v>4935</v>
      </c>
      <c r="U950" s="225" t="s">
        <v>100</v>
      </c>
      <c r="V950" s="225">
        <v>7954</v>
      </c>
      <c r="W950" s="225" t="s">
        <v>62</v>
      </c>
      <c r="X950" s="249">
        <f>V950*0.0007457</f>
        <v>5.9312977999999994</v>
      </c>
      <c r="Y950" s="225"/>
      <c r="Z950" s="225"/>
      <c r="AA950" s="225"/>
      <c r="AB950" s="225">
        <v>1</v>
      </c>
      <c r="AC950" s="225" t="s">
        <v>101</v>
      </c>
      <c r="AD950" s="238"/>
      <c r="AE950" s="238"/>
      <c r="AF950" s="238"/>
      <c r="AG950" s="238" t="s">
        <v>4936</v>
      </c>
      <c r="AH950" s="255">
        <v>9</v>
      </c>
      <c r="AI950" s="255" t="s">
        <v>67</v>
      </c>
      <c r="AJ950" s="225" t="s">
        <v>594</v>
      </c>
      <c r="AK950" s="238" t="s">
        <v>4937</v>
      </c>
      <c r="AL950" s="225" t="s">
        <v>4938</v>
      </c>
      <c r="AM950" s="255">
        <v>92225</v>
      </c>
      <c r="AN950" s="225">
        <v>-114.64341</v>
      </c>
      <c r="AO950" s="225">
        <v>33.604909999999997</v>
      </c>
      <c r="AP950" s="93" t="s">
        <v>139</v>
      </c>
    </row>
    <row r="951" spans="1:42" x14ac:dyDescent="0.25">
      <c r="A951" s="206">
        <v>500</v>
      </c>
      <c r="B951" s="15">
        <v>950</v>
      </c>
      <c r="C951" s="299">
        <v>4939411</v>
      </c>
      <c r="D951" s="206" t="s">
        <v>4698</v>
      </c>
      <c r="E951" s="187"/>
      <c r="F951" s="232"/>
      <c r="G951" s="237" t="s">
        <v>4932</v>
      </c>
      <c r="H951" s="206" t="s">
        <v>4698</v>
      </c>
      <c r="I951" s="237" t="s">
        <v>4932</v>
      </c>
      <c r="J951" s="237" t="s">
        <v>53</v>
      </c>
      <c r="K951" s="48" t="s">
        <v>107</v>
      </c>
      <c r="L951" s="237"/>
      <c r="M951" s="237"/>
      <c r="N951" s="206" t="s">
        <v>109</v>
      </c>
      <c r="O951" s="206" t="s">
        <v>53</v>
      </c>
      <c r="P951" s="206" t="s">
        <v>4933</v>
      </c>
      <c r="Q951" s="206" t="s">
        <v>4934</v>
      </c>
      <c r="R951" s="206" t="s">
        <v>124</v>
      </c>
      <c r="S951" s="206" t="s">
        <v>100</v>
      </c>
      <c r="T951" s="237" t="s">
        <v>4935</v>
      </c>
      <c r="U951" s="206" t="s">
        <v>100</v>
      </c>
      <c r="V951" s="206">
        <v>7954</v>
      </c>
      <c r="W951" s="206" t="s">
        <v>62</v>
      </c>
      <c r="X951" s="249">
        <f>V951*0.0007457</f>
        <v>5.9312977999999994</v>
      </c>
      <c r="Y951" s="206"/>
      <c r="Z951" s="206"/>
      <c r="AA951" s="206"/>
      <c r="AB951" s="206">
        <v>1</v>
      </c>
      <c r="AC951" s="206" t="s">
        <v>101</v>
      </c>
      <c r="AD951" s="237"/>
      <c r="AE951" s="237"/>
      <c r="AF951" s="237"/>
      <c r="AG951" s="237" t="s">
        <v>4936</v>
      </c>
      <c r="AH951" s="218">
        <v>9</v>
      </c>
      <c r="AI951" s="218" t="s">
        <v>67</v>
      </c>
      <c r="AJ951" s="206" t="s">
        <v>594</v>
      </c>
      <c r="AK951" s="237" t="s">
        <v>4937</v>
      </c>
      <c r="AL951" s="206" t="s">
        <v>4938</v>
      </c>
      <c r="AM951" s="206">
        <v>92225</v>
      </c>
      <c r="AN951" s="206">
        <v>-114.64341</v>
      </c>
      <c r="AO951" s="206">
        <v>33.604909999999997</v>
      </c>
      <c r="AP951" s="21" t="s">
        <v>139</v>
      </c>
    </row>
    <row r="952" spans="1:42" x14ac:dyDescent="0.25">
      <c r="A952" s="214">
        <v>500</v>
      </c>
      <c r="B952" s="15">
        <v>951</v>
      </c>
      <c r="C952" s="299">
        <v>4939411</v>
      </c>
      <c r="D952" s="214" t="s">
        <v>4939</v>
      </c>
      <c r="E952" s="187"/>
      <c r="F952" s="235"/>
      <c r="G952" s="239" t="s">
        <v>4932</v>
      </c>
      <c r="H952" s="214" t="s">
        <v>4939</v>
      </c>
      <c r="I952" s="239" t="s">
        <v>4932</v>
      </c>
      <c r="J952" s="239" t="s">
        <v>53</v>
      </c>
      <c r="K952" s="48" t="s">
        <v>107</v>
      </c>
      <c r="L952" s="239"/>
      <c r="M952" s="239"/>
      <c r="N952" s="214" t="s">
        <v>109</v>
      </c>
      <c r="O952" s="214" t="s">
        <v>53</v>
      </c>
      <c r="P952" s="214" t="s">
        <v>4933</v>
      </c>
      <c r="Q952" s="214" t="s">
        <v>4934</v>
      </c>
      <c r="R952" s="214" t="s">
        <v>124</v>
      </c>
      <c r="S952" s="214" t="s">
        <v>100</v>
      </c>
      <c r="T952" s="239" t="s">
        <v>4935</v>
      </c>
      <c r="U952" s="214" t="s">
        <v>100</v>
      </c>
      <c r="V952" s="214">
        <v>7954</v>
      </c>
      <c r="W952" s="214" t="s">
        <v>62</v>
      </c>
      <c r="X952" s="251">
        <f>V952*0.0007457</f>
        <v>5.9312977999999994</v>
      </c>
      <c r="Y952" s="214"/>
      <c r="Z952" s="214"/>
      <c r="AA952" s="214"/>
      <c r="AB952" s="214">
        <v>1</v>
      </c>
      <c r="AC952" s="214" t="s">
        <v>101</v>
      </c>
      <c r="AD952" s="239"/>
      <c r="AE952" s="239"/>
      <c r="AF952" s="239"/>
      <c r="AG952" s="239" t="s">
        <v>4936</v>
      </c>
      <c r="AH952" s="256">
        <v>9</v>
      </c>
      <c r="AI952" s="256" t="s">
        <v>67</v>
      </c>
      <c r="AJ952" s="214" t="s">
        <v>594</v>
      </c>
      <c r="AK952" s="239" t="s">
        <v>4937</v>
      </c>
      <c r="AL952" s="214" t="s">
        <v>4938</v>
      </c>
      <c r="AM952" s="214">
        <v>92225</v>
      </c>
      <c r="AN952" s="206">
        <v>-114.64341</v>
      </c>
      <c r="AO952" s="206">
        <v>33.604909999999997</v>
      </c>
      <c r="AP952" s="21" t="s">
        <v>139</v>
      </c>
    </row>
    <row r="953" spans="1:42" x14ac:dyDescent="0.25">
      <c r="A953" s="170">
        <v>500</v>
      </c>
      <c r="B953" s="15">
        <v>952</v>
      </c>
      <c r="C953" s="299">
        <v>4939411</v>
      </c>
      <c r="D953" s="170" t="s">
        <v>4940</v>
      </c>
      <c r="E953" s="187"/>
      <c r="F953" s="191"/>
      <c r="G953" s="171" t="s">
        <v>4932</v>
      </c>
      <c r="H953" s="170" t="s">
        <v>4940</v>
      </c>
      <c r="I953" s="171" t="s">
        <v>4932</v>
      </c>
      <c r="J953" s="239" t="s">
        <v>53</v>
      </c>
      <c r="K953" s="150" t="s">
        <v>107</v>
      </c>
      <c r="L953" s="171"/>
      <c r="M953" s="171"/>
      <c r="N953" s="214" t="s">
        <v>109</v>
      </c>
      <c r="O953" s="170" t="s">
        <v>53</v>
      </c>
      <c r="P953" s="170" t="s">
        <v>4933</v>
      </c>
      <c r="Q953" s="170" t="s">
        <v>4934</v>
      </c>
      <c r="R953" s="170" t="s">
        <v>124</v>
      </c>
      <c r="S953" s="170" t="s">
        <v>100</v>
      </c>
      <c r="T953" s="171" t="s">
        <v>4935</v>
      </c>
      <c r="U953" s="170" t="s">
        <v>100</v>
      </c>
      <c r="V953" s="170">
        <v>7954</v>
      </c>
      <c r="W953" s="170" t="s">
        <v>62</v>
      </c>
      <c r="X953" s="250">
        <f>V953*0.0007457</f>
        <v>5.9312977999999994</v>
      </c>
      <c r="Y953" s="170"/>
      <c r="Z953" s="170"/>
      <c r="AA953" s="170"/>
      <c r="AB953" s="170">
        <v>1</v>
      </c>
      <c r="AC953" s="170" t="s">
        <v>101</v>
      </c>
      <c r="AD953" s="171"/>
      <c r="AE953" s="171"/>
      <c r="AF953" s="171"/>
      <c r="AG953" s="171" t="s">
        <v>4936</v>
      </c>
      <c r="AH953" s="170">
        <v>9</v>
      </c>
      <c r="AI953" s="170" t="s">
        <v>67</v>
      </c>
      <c r="AJ953" s="170" t="s">
        <v>594</v>
      </c>
      <c r="AK953" s="171" t="s">
        <v>4937</v>
      </c>
      <c r="AL953" s="170" t="s">
        <v>4938</v>
      </c>
      <c r="AM953" s="170">
        <v>92225</v>
      </c>
      <c r="AN953" s="170">
        <v>-114.64341</v>
      </c>
      <c r="AO953" s="170">
        <v>33.604909999999997</v>
      </c>
      <c r="AP953" s="21" t="s">
        <v>139</v>
      </c>
    </row>
    <row r="954" spans="1:42" x14ac:dyDescent="0.25">
      <c r="A954" s="18">
        <v>501</v>
      </c>
      <c r="B954" s="15">
        <v>953</v>
      </c>
      <c r="C954" s="297">
        <v>8157711</v>
      </c>
      <c r="D954" s="18" t="s">
        <v>4692</v>
      </c>
      <c r="E954" s="187">
        <v>10328</v>
      </c>
      <c r="F954" s="188" t="s">
        <v>4941</v>
      </c>
      <c r="G954" s="48" t="s">
        <v>382</v>
      </c>
      <c r="H954" s="18" t="s">
        <v>4692</v>
      </c>
      <c r="I954" s="48" t="s">
        <v>382</v>
      </c>
      <c r="J954" s="48" t="s">
        <v>53</v>
      </c>
      <c r="K954" s="48" t="s">
        <v>81</v>
      </c>
      <c r="L954" s="48"/>
      <c r="M954" s="48"/>
      <c r="N954" s="18" t="s">
        <v>109</v>
      </c>
      <c r="O954" s="18" t="s">
        <v>53</v>
      </c>
      <c r="P954" s="18" t="s">
        <v>57</v>
      </c>
      <c r="Q954" s="18" t="s">
        <v>4942</v>
      </c>
      <c r="R954" s="18"/>
      <c r="S954" s="18" t="s">
        <v>100</v>
      </c>
      <c r="T954" s="48" t="s">
        <v>130</v>
      </c>
      <c r="U954" s="18" t="s">
        <v>53</v>
      </c>
      <c r="V954" s="18">
        <v>12</v>
      </c>
      <c r="W954" s="18" t="s">
        <v>185</v>
      </c>
      <c r="X954" s="166">
        <v>12</v>
      </c>
      <c r="Y954" s="18"/>
      <c r="Z954" s="18"/>
      <c r="AA954" s="18"/>
      <c r="AB954" s="18">
        <v>1</v>
      </c>
      <c r="AC954" s="18" t="s">
        <v>101</v>
      </c>
      <c r="AD954" s="48"/>
      <c r="AE954" s="48"/>
      <c r="AF954" s="48" t="s">
        <v>4943</v>
      </c>
      <c r="AG954" s="48" t="s">
        <v>4944</v>
      </c>
      <c r="AH954" s="18">
        <v>5</v>
      </c>
      <c r="AI954" s="18" t="s">
        <v>2982</v>
      </c>
      <c r="AJ954" s="18" t="s">
        <v>4945</v>
      </c>
      <c r="AK954" s="48" t="s">
        <v>4946</v>
      </c>
      <c r="AL954" s="18" t="s">
        <v>4947</v>
      </c>
      <c r="AM954" s="18">
        <v>48824</v>
      </c>
      <c r="AN954" s="18">
        <v>-84.484522040748601</v>
      </c>
      <c r="AO954" s="18">
        <v>42.718015997258497</v>
      </c>
      <c r="AP954" s="21" t="s">
        <v>139</v>
      </c>
    </row>
    <row r="955" spans="1:42" s="93" customFormat="1" x14ac:dyDescent="0.25">
      <c r="A955" s="18">
        <v>502</v>
      </c>
      <c r="B955" s="15">
        <v>954</v>
      </c>
      <c r="C955" s="297">
        <v>7886911</v>
      </c>
      <c r="D955" s="18" t="s">
        <v>4692</v>
      </c>
      <c r="E955" s="187"/>
      <c r="F955" s="188"/>
      <c r="G955" s="48" t="s">
        <v>382</v>
      </c>
      <c r="H955" s="18" t="s">
        <v>4692</v>
      </c>
      <c r="I955" s="48" t="s">
        <v>382</v>
      </c>
      <c r="J955" s="48" t="s">
        <v>100</v>
      </c>
      <c r="K955" s="128" t="s">
        <v>227</v>
      </c>
      <c r="L955" s="48"/>
      <c r="M955" s="48"/>
      <c r="N955" s="18" t="s">
        <v>109</v>
      </c>
      <c r="O955" s="18" t="s">
        <v>53</v>
      </c>
      <c r="P955" s="18"/>
      <c r="Q955" s="18"/>
      <c r="R955" s="18"/>
      <c r="S955" s="18"/>
      <c r="T955" s="48"/>
      <c r="U955" s="18"/>
      <c r="V955" s="18">
        <v>4.7</v>
      </c>
      <c r="W955" s="18" t="s">
        <v>185</v>
      </c>
      <c r="X955" s="166">
        <v>4.7</v>
      </c>
      <c r="Y955" s="18"/>
      <c r="Z955" s="18"/>
      <c r="AA955" s="18"/>
      <c r="AB955" s="18">
        <v>1</v>
      </c>
      <c r="AC955" s="18" t="s">
        <v>101</v>
      </c>
      <c r="AD955" s="48"/>
      <c r="AE955" s="48"/>
      <c r="AF955" s="48" t="s">
        <v>4948</v>
      </c>
      <c r="AG955" s="48" t="s">
        <v>4949</v>
      </c>
      <c r="AH955" s="18">
        <v>1</v>
      </c>
      <c r="AI955" s="18" t="s">
        <v>4454</v>
      </c>
      <c r="AJ955" s="18" t="s">
        <v>4950</v>
      </c>
      <c r="AK955" s="48" t="s">
        <v>4951</v>
      </c>
      <c r="AL955" s="18" t="s">
        <v>4950</v>
      </c>
      <c r="AM955" s="20" t="s">
        <v>4952</v>
      </c>
      <c r="AN955" s="18">
        <v>-71.804539353435203</v>
      </c>
      <c r="AO955" s="18">
        <v>42.303235755287098</v>
      </c>
      <c r="AP955" s="21"/>
    </row>
    <row r="956" spans="1:42" x14ac:dyDescent="0.25">
      <c r="A956" s="18">
        <v>503</v>
      </c>
      <c r="B956" s="15">
        <v>955</v>
      </c>
      <c r="C956" s="20">
        <v>6500811</v>
      </c>
      <c r="D956" s="18" t="s">
        <v>4953</v>
      </c>
      <c r="E956" s="187"/>
      <c r="F956" s="188"/>
      <c r="G956" s="48" t="s">
        <v>382</v>
      </c>
      <c r="H956" s="18" t="s">
        <v>4953</v>
      </c>
      <c r="I956" s="48" t="s">
        <v>382</v>
      </c>
      <c r="J956" s="48" t="s">
        <v>53</v>
      </c>
      <c r="K956" s="128" t="s">
        <v>151</v>
      </c>
      <c r="L956" s="48"/>
      <c r="M956" s="48"/>
      <c r="N956" s="18" t="s">
        <v>109</v>
      </c>
      <c r="O956" s="18" t="s">
        <v>53</v>
      </c>
      <c r="P956" s="18" t="s">
        <v>110</v>
      </c>
      <c r="Q956" s="18" t="s">
        <v>2217</v>
      </c>
      <c r="R956" s="18"/>
      <c r="S956" s="18"/>
      <c r="T956" s="48" t="s">
        <v>4954</v>
      </c>
      <c r="U956" s="18" t="s">
        <v>100</v>
      </c>
      <c r="V956" s="18">
        <v>341.6</v>
      </c>
      <c r="W956" s="18" t="s">
        <v>84</v>
      </c>
      <c r="X956" s="17">
        <f>V956*Sheet1!$B$4*Sheet1!$B$3</f>
        <v>35.0394492</v>
      </c>
      <c r="Y956" s="18"/>
      <c r="Z956" s="18"/>
      <c r="AA956" s="18"/>
      <c r="AB956" s="18">
        <v>1</v>
      </c>
      <c r="AC956" s="18" t="s">
        <v>101</v>
      </c>
      <c r="AD956" s="48"/>
      <c r="AE956" s="48"/>
      <c r="AF956" s="48" t="s">
        <v>4955</v>
      </c>
      <c r="AG956" s="48" t="s">
        <v>4956</v>
      </c>
      <c r="AH956" s="18">
        <v>9</v>
      </c>
      <c r="AI956" s="18" t="s">
        <v>67</v>
      </c>
      <c r="AJ956" s="18" t="s">
        <v>792</v>
      </c>
      <c r="AK956" s="34" t="s">
        <v>4957</v>
      </c>
      <c r="AL956" s="18" t="s">
        <v>4958</v>
      </c>
      <c r="AM956" s="18">
        <v>90744</v>
      </c>
      <c r="AN956" s="18">
        <v>-118.235497445025</v>
      </c>
      <c r="AO956" s="18">
        <v>33.777907789977903</v>
      </c>
    </row>
    <row r="957" spans="1:42" x14ac:dyDescent="0.25">
      <c r="A957" s="18">
        <v>504</v>
      </c>
      <c r="B957" s="15">
        <v>956</v>
      </c>
      <c r="C957" s="20">
        <v>6284611</v>
      </c>
      <c r="D957" s="18" t="s">
        <v>4959</v>
      </c>
      <c r="E957" s="187"/>
      <c r="F957" s="188"/>
      <c r="G957" s="48" t="s">
        <v>382</v>
      </c>
      <c r="H957" s="18" t="s">
        <v>4959</v>
      </c>
      <c r="I957" s="48" t="s">
        <v>382</v>
      </c>
      <c r="J957" s="48" t="s">
        <v>53</v>
      </c>
      <c r="K957" s="48" t="s">
        <v>107</v>
      </c>
      <c r="L957" s="48"/>
      <c r="M957" s="48"/>
      <c r="N957" s="18" t="s">
        <v>109</v>
      </c>
      <c r="O957" s="18" t="s">
        <v>53</v>
      </c>
      <c r="P957" s="18" t="s">
        <v>57</v>
      </c>
      <c r="Q957" s="18" t="s">
        <v>4960</v>
      </c>
      <c r="R957" s="18" t="s">
        <v>124</v>
      </c>
      <c r="S957" s="18" t="s">
        <v>100</v>
      </c>
      <c r="T957" s="48" t="s">
        <v>4388</v>
      </c>
      <c r="U957" s="18" t="s">
        <v>53</v>
      </c>
      <c r="V957" s="18">
        <v>11118</v>
      </c>
      <c r="W957" s="18" t="s">
        <v>62</v>
      </c>
      <c r="X957" s="271">
        <f>V957*0.0007457</f>
        <v>8.2906925999999999</v>
      </c>
      <c r="Y957" s="18"/>
      <c r="Z957" s="18"/>
      <c r="AA957" s="18"/>
      <c r="AB957" s="18">
        <v>1</v>
      </c>
      <c r="AC957" s="18" t="s">
        <v>101</v>
      </c>
      <c r="AD957" s="48"/>
      <c r="AE957" s="48"/>
      <c r="AF957" s="48" t="s">
        <v>4961</v>
      </c>
      <c r="AG957" s="48" t="s">
        <v>4962</v>
      </c>
      <c r="AH957" s="18">
        <v>4</v>
      </c>
      <c r="AI957" s="18" t="s">
        <v>373</v>
      </c>
      <c r="AJ957" s="18" t="s">
        <v>4963</v>
      </c>
      <c r="AK957" s="48" t="s">
        <v>4964</v>
      </c>
      <c r="AL957" s="18" t="s">
        <v>4965</v>
      </c>
      <c r="AM957" s="18">
        <v>39641</v>
      </c>
      <c r="AN957" s="18">
        <v>-90.219773289012593</v>
      </c>
      <c r="AO957" s="18">
        <v>31.3319609882221</v>
      </c>
    </row>
    <row r="958" spans="1:42" x14ac:dyDescent="0.25">
      <c r="A958" s="18">
        <v>505</v>
      </c>
      <c r="B958" s="15">
        <v>957</v>
      </c>
      <c r="C958" s="20">
        <v>5796711</v>
      </c>
      <c r="D958" s="18" t="s">
        <v>4509</v>
      </c>
      <c r="E958" s="187">
        <v>400</v>
      </c>
      <c r="F958" s="188">
        <v>10</v>
      </c>
      <c r="G958" s="48" t="s">
        <v>382</v>
      </c>
      <c r="H958" s="18" t="s">
        <v>4509</v>
      </c>
      <c r="I958" s="48" t="s">
        <v>382</v>
      </c>
      <c r="J958" s="48" t="s">
        <v>53</v>
      </c>
      <c r="K958" s="48" t="s">
        <v>81</v>
      </c>
      <c r="L958" s="48"/>
      <c r="M958" s="48"/>
      <c r="N958" s="18" t="s">
        <v>109</v>
      </c>
      <c r="O958" s="18" t="s">
        <v>53</v>
      </c>
      <c r="P958" s="18" t="s">
        <v>110</v>
      </c>
      <c r="Q958" s="18" t="s">
        <v>204</v>
      </c>
      <c r="R958" s="18" t="s">
        <v>205</v>
      </c>
      <c r="S958" s="18" t="s">
        <v>100</v>
      </c>
      <c r="T958" s="48" t="s">
        <v>4966</v>
      </c>
      <c r="U958" s="18" t="s">
        <v>100</v>
      </c>
      <c r="V958" s="18">
        <v>169.9</v>
      </c>
      <c r="W958" s="18" t="s">
        <v>185</v>
      </c>
      <c r="X958" s="166">
        <f t="shared" ref="X958:X965" si="26">V958</f>
        <v>169.9</v>
      </c>
      <c r="Y958" s="18"/>
      <c r="Z958" s="18"/>
      <c r="AA958" s="18"/>
      <c r="AB958" s="18">
        <v>1</v>
      </c>
      <c r="AC958" s="18" t="s">
        <v>101</v>
      </c>
      <c r="AD958" s="48"/>
      <c r="AE958" s="48"/>
      <c r="AF958" s="48" t="s">
        <v>4967</v>
      </c>
      <c r="AG958" s="48" t="s">
        <v>4968</v>
      </c>
      <c r="AH958" s="18">
        <v>9</v>
      </c>
      <c r="AI958" s="18" t="s">
        <v>67</v>
      </c>
      <c r="AJ958" s="18" t="s">
        <v>792</v>
      </c>
      <c r="AK958" s="48" t="s">
        <v>4969</v>
      </c>
      <c r="AL958" s="18" t="s">
        <v>4970</v>
      </c>
      <c r="AM958" s="18">
        <v>90803</v>
      </c>
      <c r="AN958" s="18">
        <v>-118.095774455789</v>
      </c>
      <c r="AO958" s="18">
        <v>33.761710421358302</v>
      </c>
    </row>
    <row r="959" spans="1:42" x14ac:dyDescent="0.25">
      <c r="A959" s="18">
        <v>505</v>
      </c>
      <c r="B959" s="15">
        <v>958</v>
      </c>
      <c r="C959" s="20">
        <v>5796711</v>
      </c>
      <c r="D959" s="18" t="s">
        <v>4971</v>
      </c>
      <c r="E959" s="187">
        <v>400</v>
      </c>
      <c r="F959" s="188">
        <v>11</v>
      </c>
      <c r="G959" s="48" t="s">
        <v>382</v>
      </c>
      <c r="H959" s="18" t="s">
        <v>4971</v>
      </c>
      <c r="I959" s="48" t="s">
        <v>382</v>
      </c>
      <c r="J959" s="48" t="s">
        <v>53</v>
      </c>
      <c r="K959" s="48" t="s">
        <v>81</v>
      </c>
      <c r="L959" s="48"/>
      <c r="M959" s="48"/>
      <c r="N959" s="18" t="s">
        <v>109</v>
      </c>
      <c r="O959" s="18" t="s">
        <v>53</v>
      </c>
      <c r="P959" s="18" t="s">
        <v>110</v>
      </c>
      <c r="Q959" s="18" t="s">
        <v>4972</v>
      </c>
      <c r="R959" s="18" t="s">
        <v>124</v>
      </c>
      <c r="S959" s="18" t="s">
        <v>53</v>
      </c>
      <c r="T959" s="48" t="s">
        <v>4973</v>
      </c>
      <c r="U959" s="18" t="s">
        <v>100</v>
      </c>
      <c r="V959" s="18">
        <v>102.7</v>
      </c>
      <c r="W959" s="18" t="s">
        <v>185</v>
      </c>
      <c r="X959" s="166">
        <f t="shared" si="26"/>
        <v>102.7</v>
      </c>
      <c r="Y959" s="18"/>
      <c r="Z959" s="18"/>
      <c r="AA959" s="18"/>
      <c r="AB959" s="18">
        <v>1</v>
      </c>
      <c r="AC959" s="18" t="s">
        <v>101</v>
      </c>
      <c r="AD959" s="48"/>
      <c r="AE959" s="48"/>
      <c r="AF959" s="48" t="s">
        <v>4967</v>
      </c>
      <c r="AG959" s="48" t="s">
        <v>4968</v>
      </c>
      <c r="AH959" s="18">
        <v>9</v>
      </c>
      <c r="AI959" s="18" t="s">
        <v>67</v>
      </c>
      <c r="AJ959" s="18" t="s">
        <v>792</v>
      </c>
      <c r="AK959" s="48" t="s">
        <v>4969</v>
      </c>
      <c r="AL959" s="18" t="s">
        <v>4970</v>
      </c>
      <c r="AM959" s="18">
        <v>90803</v>
      </c>
      <c r="AN959" s="18">
        <v>-118.095774455789</v>
      </c>
      <c r="AO959" s="18">
        <v>33.761710421358302</v>
      </c>
    </row>
    <row r="960" spans="1:42" x14ac:dyDescent="0.25">
      <c r="A960" s="18">
        <v>505</v>
      </c>
      <c r="B960" s="15">
        <v>959</v>
      </c>
      <c r="C960" s="20">
        <v>5796711</v>
      </c>
      <c r="D960" s="18" t="s">
        <v>4974</v>
      </c>
      <c r="E960" s="187">
        <v>400</v>
      </c>
      <c r="F960" s="188">
        <v>12</v>
      </c>
      <c r="G960" s="48" t="s">
        <v>382</v>
      </c>
      <c r="H960" s="18" t="s">
        <v>4974</v>
      </c>
      <c r="I960" s="48" t="s">
        <v>382</v>
      </c>
      <c r="J960" s="48" t="s">
        <v>53</v>
      </c>
      <c r="K960" s="48" t="s">
        <v>81</v>
      </c>
      <c r="L960" s="48"/>
      <c r="M960" s="48"/>
      <c r="N960" s="18" t="s">
        <v>109</v>
      </c>
      <c r="O960" s="18" t="s">
        <v>53</v>
      </c>
      <c r="P960" s="18" t="s">
        <v>110</v>
      </c>
      <c r="Q960" s="18" t="s">
        <v>4972</v>
      </c>
      <c r="R960" s="18" t="s">
        <v>124</v>
      </c>
      <c r="S960" s="18" t="s">
        <v>53</v>
      </c>
      <c r="T960" s="48" t="s">
        <v>4973</v>
      </c>
      <c r="U960" s="18" t="s">
        <v>100</v>
      </c>
      <c r="V960" s="18">
        <v>102.7</v>
      </c>
      <c r="W960" s="18" t="s">
        <v>185</v>
      </c>
      <c r="X960" s="166">
        <f t="shared" si="26"/>
        <v>102.7</v>
      </c>
      <c r="Y960" s="18"/>
      <c r="Z960" s="18"/>
      <c r="AA960" s="18"/>
      <c r="AB960" s="18">
        <v>1</v>
      </c>
      <c r="AC960" s="18" t="s">
        <v>101</v>
      </c>
      <c r="AD960" s="48"/>
      <c r="AE960" s="48"/>
      <c r="AF960" s="48" t="s">
        <v>4967</v>
      </c>
      <c r="AG960" s="48" t="s">
        <v>4968</v>
      </c>
      <c r="AH960" s="18">
        <v>9</v>
      </c>
      <c r="AI960" s="18" t="s">
        <v>67</v>
      </c>
      <c r="AJ960" s="18" t="s">
        <v>792</v>
      </c>
      <c r="AK960" s="48" t="s">
        <v>4969</v>
      </c>
      <c r="AL960" s="18" t="s">
        <v>4970</v>
      </c>
      <c r="AM960" s="18">
        <v>90803</v>
      </c>
      <c r="AN960" s="18">
        <v>-118.095774455789</v>
      </c>
      <c r="AO960" s="18">
        <v>33.761710421358302</v>
      </c>
    </row>
    <row r="961" spans="1:41" x14ac:dyDescent="0.25">
      <c r="A961" s="18">
        <v>505</v>
      </c>
      <c r="B961" s="15">
        <v>960</v>
      </c>
      <c r="C961" s="20">
        <v>5796711</v>
      </c>
      <c r="D961" s="18" t="s">
        <v>4975</v>
      </c>
      <c r="E961" s="187">
        <v>400</v>
      </c>
      <c r="F961" s="188">
        <v>13</v>
      </c>
      <c r="G961" s="48" t="s">
        <v>382</v>
      </c>
      <c r="H961" s="18" t="s">
        <v>4975</v>
      </c>
      <c r="I961" s="48" t="s">
        <v>382</v>
      </c>
      <c r="J961" s="48" t="s">
        <v>53</v>
      </c>
      <c r="K961" s="48" t="s">
        <v>81</v>
      </c>
      <c r="L961" s="48"/>
      <c r="M961" s="48"/>
      <c r="N961" s="18" t="s">
        <v>109</v>
      </c>
      <c r="O961" s="18" t="s">
        <v>53</v>
      </c>
      <c r="P961" s="18" t="s">
        <v>110</v>
      </c>
      <c r="Q961" s="18" t="s">
        <v>4972</v>
      </c>
      <c r="R961" s="18" t="s">
        <v>124</v>
      </c>
      <c r="S961" s="18" t="s">
        <v>53</v>
      </c>
      <c r="T961" s="48" t="s">
        <v>4973</v>
      </c>
      <c r="U961" s="18" t="s">
        <v>100</v>
      </c>
      <c r="V961" s="18">
        <v>102.7</v>
      </c>
      <c r="W961" s="18" t="s">
        <v>185</v>
      </c>
      <c r="X961" s="166">
        <f t="shared" si="26"/>
        <v>102.7</v>
      </c>
      <c r="Y961" s="18"/>
      <c r="Z961" s="18"/>
      <c r="AA961" s="18"/>
      <c r="AB961" s="18">
        <v>1</v>
      </c>
      <c r="AC961" s="18" t="s">
        <v>101</v>
      </c>
      <c r="AD961" s="48"/>
      <c r="AE961" s="48"/>
      <c r="AF961" s="48" t="s">
        <v>4967</v>
      </c>
      <c r="AG961" s="48" t="s">
        <v>4968</v>
      </c>
      <c r="AH961" s="18">
        <v>9</v>
      </c>
      <c r="AI961" s="18" t="s">
        <v>67</v>
      </c>
      <c r="AJ961" s="18" t="s">
        <v>792</v>
      </c>
      <c r="AK961" s="48" t="s">
        <v>4969</v>
      </c>
      <c r="AL961" s="18" t="s">
        <v>4970</v>
      </c>
      <c r="AM961" s="18">
        <v>90803</v>
      </c>
      <c r="AN961" s="18">
        <v>-118.095774455789</v>
      </c>
      <c r="AO961" s="18">
        <v>33.761710421358302</v>
      </c>
    </row>
    <row r="962" spans="1:41" x14ac:dyDescent="0.25">
      <c r="A962" s="18">
        <v>505</v>
      </c>
      <c r="B962" s="15">
        <v>961</v>
      </c>
      <c r="C962" s="20">
        <v>5796711</v>
      </c>
      <c r="D962" s="18" t="s">
        <v>4976</v>
      </c>
      <c r="E962" s="187">
        <v>400</v>
      </c>
      <c r="F962" s="188">
        <v>14</v>
      </c>
      <c r="G962" s="48" t="s">
        <v>382</v>
      </c>
      <c r="H962" s="18" t="s">
        <v>4976</v>
      </c>
      <c r="I962" s="48" t="s">
        <v>382</v>
      </c>
      <c r="J962" s="48" t="s">
        <v>53</v>
      </c>
      <c r="K962" s="48" t="s">
        <v>81</v>
      </c>
      <c r="L962" s="48"/>
      <c r="M962" s="48"/>
      <c r="N962" s="18" t="s">
        <v>109</v>
      </c>
      <c r="O962" s="18" t="s">
        <v>53</v>
      </c>
      <c r="P962" s="18" t="s">
        <v>110</v>
      </c>
      <c r="Q962" s="18" t="s">
        <v>4972</v>
      </c>
      <c r="R962" s="18" t="s">
        <v>124</v>
      </c>
      <c r="S962" s="18" t="s">
        <v>53</v>
      </c>
      <c r="T962" s="48" t="s">
        <v>4973</v>
      </c>
      <c r="U962" s="18" t="s">
        <v>100</v>
      </c>
      <c r="V962" s="18">
        <v>102.7</v>
      </c>
      <c r="W962" s="18" t="s">
        <v>185</v>
      </c>
      <c r="X962" s="166">
        <f t="shared" si="26"/>
        <v>102.7</v>
      </c>
      <c r="Y962" s="18"/>
      <c r="Z962" s="18"/>
      <c r="AA962" s="18"/>
      <c r="AB962" s="18">
        <v>1</v>
      </c>
      <c r="AC962" s="18" t="s">
        <v>101</v>
      </c>
      <c r="AD962" s="48"/>
      <c r="AE962" s="48"/>
      <c r="AF962" s="48" t="s">
        <v>4967</v>
      </c>
      <c r="AG962" s="48" t="s">
        <v>4968</v>
      </c>
      <c r="AH962" s="18">
        <v>9</v>
      </c>
      <c r="AI962" s="18" t="s">
        <v>67</v>
      </c>
      <c r="AJ962" s="18" t="s">
        <v>792</v>
      </c>
      <c r="AK962" s="48" t="s">
        <v>4969</v>
      </c>
      <c r="AL962" s="18" t="s">
        <v>4970</v>
      </c>
      <c r="AM962" s="18">
        <v>90803</v>
      </c>
      <c r="AN962" s="18">
        <v>-118.095774455789</v>
      </c>
      <c r="AO962" s="18">
        <v>33.761710421358302</v>
      </c>
    </row>
    <row r="963" spans="1:41" x14ac:dyDescent="0.25">
      <c r="A963" s="18">
        <v>505</v>
      </c>
      <c r="B963" s="15">
        <v>962</v>
      </c>
      <c r="C963" s="20">
        <v>5796711</v>
      </c>
      <c r="D963" s="18" t="s">
        <v>4977</v>
      </c>
      <c r="E963" s="187">
        <v>400</v>
      </c>
      <c r="F963" s="188">
        <v>15</v>
      </c>
      <c r="G963" s="48" t="s">
        <v>382</v>
      </c>
      <c r="H963" s="18" t="s">
        <v>4977</v>
      </c>
      <c r="I963" s="48" t="s">
        <v>382</v>
      </c>
      <c r="J963" s="48" t="s">
        <v>53</v>
      </c>
      <c r="K963" s="48" t="s">
        <v>81</v>
      </c>
      <c r="L963" s="48"/>
      <c r="M963" s="48"/>
      <c r="N963" s="18" t="s">
        <v>109</v>
      </c>
      <c r="O963" s="18" t="s">
        <v>53</v>
      </c>
      <c r="P963" s="18" t="s">
        <v>110</v>
      </c>
      <c r="Q963" s="18" t="s">
        <v>4972</v>
      </c>
      <c r="R963" s="18" t="s">
        <v>124</v>
      </c>
      <c r="S963" s="18" t="s">
        <v>53</v>
      </c>
      <c r="T963" s="48" t="s">
        <v>4973</v>
      </c>
      <c r="U963" s="18" t="s">
        <v>100</v>
      </c>
      <c r="V963" s="18">
        <v>102.7</v>
      </c>
      <c r="W963" s="18" t="s">
        <v>185</v>
      </c>
      <c r="X963" s="166">
        <f t="shared" si="26"/>
        <v>102.7</v>
      </c>
      <c r="Y963" s="18"/>
      <c r="Z963" s="18"/>
      <c r="AA963" s="18"/>
      <c r="AB963" s="18">
        <v>1</v>
      </c>
      <c r="AC963" s="18" t="s">
        <v>101</v>
      </c>
      <c r="AD963" s="48"/>
      <c r="AE963" s="48"/>
      <c r="AF963" s="48" t="s">
        <v>4967</v>
      </c>
      <c r="AG963" s="48" t="s">
        <v>4968</v>
      </c>
      <c r="AH963" s="18">
        <v>9</v>
      </c>
      <c r="AI963" s="18" t="s">
        <v>67</v>
      </c>
      <c r="AJ963" s="18" t="s">
        <v>792</v>
      </c>
      <c r="AK963" s="48" t="s">
        <v>4969</v>
      </c>
      <c r="AL963" s="18" t="s">
        <v>4970</v>
      </c>
      <c r="AM963" s="18">
        <v>90803</v>
      </c>
      <c r="AN963" s="18">
        <v>-118.095774455789</v>
      </c>
      <c r="AO963" s="18">
        <v>33.761710421358302</v>
      </c>
    </row>
    <row r="964" spans="1:41" x14ac:dyDescent="0.25">
      <c r="A964" s="18">
        <v>505</v>
      </c>
      <c r="B964" s="15">
        <v>963</v>
      </c>
      <c r="C964" s="20">
        <v>5796711</v>
      </c>
      <c r="D964" s="18" t="s">
        <v>4978</v>
      </c>
      <c r="E964" s="187">
        <v>400</v>
      </c>
      <c r="F964" s="188">
        <v>16</v>
      </c>
      <c r="G964" s="48" t="s">
        <v>382</v>
      </c>
      <c r="H964" s="18" t="s">
        <v>4978</v>
      </c>
      <c r="I964" s="48" t="s">
        <v>382</v>
      </c>
      <c r="J964" s="48" t="s">
        <v>53</v>
      </c>
      <c r="K964" s="48" t="s">
        <v>81</v>
      </c>
      <c r="L964" s="48"/>
      <c r="M964" s="48"/>
      <c r="N964" s="18" t="s">
        <v>109</v>
      </c>
      <c r="O964" s="18" t="s">
        <v>53</v>
      </c>
      <c r="P964" s="18" t="s">
        <v>110</v>
      </c>
      <c r="Q964" s="18" t="s">
        <v>4972</v>
      </c>
      <c r="R964" s="18" t="s">
        <v>124</v>
      </c>
      <c r="S964" s="18" t="s">
        <v>53</v>
      </c>
      <c r="T964" s="48" t="s">
        <v>4973</v>
      </c>
      <c r="U964" s="18" t="s">
        <v>100</v>
      </c>
      <c r="V964" s="18">
        <v>102.7</v>
      </c>
      <c r="W964" s="18" t="s">
        <v>185</v>
      </c>
      <c r="X964" s="166">
        <f t="shared" si="26"/>
        <v>102.7</v>
      </c>
      <c r="Y964" s="18"/>
      <c r="Z964" s="18"/>
      <c r="AA964" s="18"/>
      <c r="AB964" s="18">
        <v>1</v>
      </c>
      <c r="AC964" s="18" t="s">
        <v>101</v>
      </c>
      <c r="AD964" s="48"/>
      <c r="AE964" s="48"/>
      <c r="AF964" s="48" t="s">
        <v>4967</v>
      </c>
      <c r="AG964" s="48" t="s">
        <v>4968</v>
      </c>
      <c r="AH964" s="18">
        <v>9</v>
      </c>
      <c r="AI964" s="18" t="s">
        <v>67</v>
      </c>
      <c r="AJ964" s="18" t="s">
        <v>792</v>
      </c>
      <c r="AK964" s="48" t="s">
        <v>4969</v>
      </c>
      <c r="AL964" s="18" t="s">
        <v>4970</v>
      </c>
      <c r="AM964" s="18">
        <v>90803</v>
      </c>
      <c r="AN964" s="18">
        <v>-118.095774455789</v>
      </c>
      <c r="AO964" s="18">
        <v>33.761710421358302</v>
      </c>
    </row>
    <row r="965" spans="1:41" x14ac:dyDescent="0.25">
      <c r="A965" s="18">
        <v>505</v>
      </c>
      <c r="B965" s="15">
        <v>964</v>
      </c>
      <c r="C965" s="20">
        <v>5796711</v>
      </c>
      <c r="D965" s="18" t="s">
        <v>4516</v>
      </c>
      <c r="E965" s="187">
        <v>400</v>
      </c>
      <c r="F965" s="188">
        <v>9</v>
      </c>
      <c r="G965" s="48" t="s">
        <v>382</v>
      </c>
      <c r="H965" s="18" t="s">
        <v>4516</v>
      </c>
      <c r="I965" s="48" t="s">
        <v>382</v>
      </c>
      <c r="J965" s="48" t="s">
        <v>53</v>
      </c>
      <c r="K965" s="48" t="s">
        <v>81</v>
      </c>
      <c r="L965" s="48"/>
      <c r="M965" s="48"/>
      <c r="N965" s="18" t="s">
        <v>109</v>
      </c>
      <c r="O965" s="18" t="s">
        <v>53</v>
      </c>
      <c r="P965" s="18" t="s">
        <v>110</v>
      </c>
      <c r="Q965" s="18" t="s">
        <v>204</v>
      </c>
      <c r="R965" s="18" t="s">
        <v>205</v>
      </c>
      <c r="S965" s="18" t="s">
        <v>100</v>
      </c>
      <c r="T965" s="48" t="s">
        <v>4966</v>
      </c>
      <c r="U965" s="18" t="s">
        <v>100</v>
      </c>
      <c r="V965" s="18">
        <v>169.9</v>
      </c>
      <c r="W965" s="18" t="s">
        <v>185</v>
      </c>
      <c r="X965" s="166">
        <f t="shared" si="26"/>
        <v>169.9</v>
      </c>
      <c r="Y965" s="18"/>
      <c r="Z965" s="18"/>
      <c r="AA965" s="18"/>
      <c r="AB965" s="18">
        <v>1</v>
      </c>
      <c r="AC965" s="18" t="s">
        <v>101</v>
      </c>
      <c r="AD965" s="48"/>
      <c r="AE965" s="48"/>
      <c r="AF965" s="48" t="s">
        <v>4967</v>
      </c>
      <c r="AG965" s="48" t="s">
        <v>4968</v>
      </c>
      <c r="AH965" s="18">
        <v>9</v>
      </c>
      <c r="AI965" s="18" t="s">
        <v>67</v>
      </c>
      <c r="AJ965" s="18" t="s">
        <v>792</v>
      </c>
      <c r="AK965" s="48" t="s">
        <v>4969</v>
      </c>
      <c r="AL965" s="18" t="s">
        <v>4970</v>
      </c>
      <c r="AM965" s="18">
        <v>90803</v>
      </c>
      <c r="AN965" s="18">
        <v>-118.095774455789</v>
      </c>
      <c r="AO965" s="18">
        <v>33.761710421358302</v>
      </c>
    </row>
    <row r="966" spans="1:41" x14ac:dyDescent="0.25">
      <c r="A966" s="18">
        <v>506</v>
      </c>
      <c r="B966" s="15">
        <v>965</v>
      </c>
      <c r="C966" s="20">
        <v>14740511</v>
      </c>
      <c r="D966" s="18" t="s">
        <v>4979</v>
      </c>
      <c r="E966" s="187"/>
      <c r="F966" s="188"/>
      <c r="G966" s="48" t="s">
        <v>382</v>
      </c>
      <c r="H966" s="18" t="s">
        <v>4979</v>
      </c>
      <c r="I966" s="48" t="s">
        <v>382</v>
      </c>
      <c r="J966" s="48" t="s">
        <v>53</v>
      </c>
      <c r="K966" s="48" t="s">
        <v>107</v>
      </c>
      <c r="L966" s="48"/>
      <c r="M966" s="48"/>
      <c r="N966" s="18" t="s">
        <v>109</v>
      </c>
      <c r="O966" s="18" t="s">
        <v>53</v>
      </c>
      <c r="P966" s="18" t="s">
        <v>57</v>
      </c>
      <c r="Q966" s="18"/>
      <c r="R966" s="18" t="s">
        <v>124</v>
      </c>
      <c r="S966" s="18" t="s">
        <v>100</v>
      </c>
      <c r="T966" s="48" t="s">
        <v>625</v>
      </c>
      <c r="U966" s="18" t="s">
        <v>53</v>
      </c>
      <c r="V966" s="18">
        <v>7700</v>
      </c>
      <c r="W966" s="18" t="s">
        <v>62</v>
      </c>
      <c r="X966" s="17">
        <f t="shared" ref="X966:X974" si="27">V966*0.0007457</f>
        <v>5.7418899999999997</v>
      </c>
      <c r="Y966" s="18"/>
      <c r="Z966" s="18"/>
      <c r="AA966" s="49">
        <v>43291</v>
      </c>
      <c r="AB966" s="18">
        <v>1</v>
      </c>
      <c r="AC966" s="18" t="s">
        <v>101</v>
      </c>
      <c r="AD966" s="48"/>
      <c r="AE966" s="48"/>
      <c r="AF966" s="48" t="s">
        <v>4980</v>
      </c>
      <c r="AG966" s="48" t="s">
        <v>4981</v>
      </c>
      <c r="AH966" s="18">
        <v>5</v>
      </c>
      <c r="AI966" s="18" t="s">
        <v>2982</v>
      </c>
      <c r="AJ966" s="18" t="s">
        <v>2983</v>
      </c>
      <c r="AK966" s="48" t="s">
        <v>4982</v>
      </c>
      <c r="AL966" s="18" t="s">
        <v>4983</v>
      </c>
      <c r="AM966" s="18">
        <v>48198</v>
      </c>
      <c r="AN966" s="18">
        <v>-83.551973610443596</v>
      </c>
      <c r="AO966" s="18">
        <v>42.252281835652099</v>
      </c>
    </row>
    <row r="967" spans="1:41" x14ac:dyDescent="0.25">
      <c r="A967" s="18">
        <v>507</v>
      </c>
      <c r="B967" s="15">
        <v>966</v>
      </c>
      <c r="C967" s="20">
        <v>6106911</v>
      </c>
      <c r="D967" s="18" t="s">
        <v>4979</v>
      </c>
      <c r="E967" s="187"/>
      <c r="F967" s="188"/>
      <c r="G967" s="48" t="s">
        <v>382</v>
      </c>
      <c r="H967" s="18" t="s">
        <v>4979</v>
      </c>
      <c r="I967" s="48" t="s">
        <v>382</v>
      </c>
      <c r="J967" s="48" t="s">
        <v>53</v>
      </c>
      <c r="K967" s="48" t="s">
        <v>107</v>
      </c>
      <c r="L967" s="48"/>
      <c r="M967" s="48"/>
      <c r="N967" s="18" t="s">
        <v>109</v>
      </c>
      <c r="O967" s="18" t="s">
        <v>53</v>
      </c>
      <c r="P967" s="18"/>
      <c r="Q967" s="18"/>
      <c r="R967" s="18" t="s">
        <v>124</v>
      </c>
      <c r="S967" s="18" t="s">
        <v>100</v>
      </c>
      <c r="T967" s="48" t="s">
        <v>625</v>
      </c>
      <c r="U967" s="18" t="s">
        <v>53</v>
      </c>
      <c r="V967" s="18">
        <v>10504</v>
      </c>
      <c r="W967" s="18" t="s">
        <v>62</v>
      </c>
      <c r="X967" s="17">
        <f t="shared" si="27"/>
        <v>7.8328327999999994</v>
      </c>
      <c r="Y967" s="18"/>
      <c r="Z967" s="18"/>
      <c r="AA967" s="49">
        <v>43315</v>
      </c>
      <c r="AB967" s="18">
        <v>1</v>
      </c>
      <c r="AC967" s="18" t="s">
        <v>101</v>
      </c>
      <c r="AD967" s="48"/>
      <c r="AE967" s="48"/>
      <c r="AF967" s="48" t="s">
        <v>4980</v>
      </c>
      <c r="AG967" s="48" t="s">
        <v>4984</v>
      </c>
      <c r="AH967" s="18">
        <v>5</v>
      </c>
      <c r="AI967" s="18" t="s">
        <v>2982</v>
      </c>
      <c r="AJ967" s="18" t="s">
        <v>4985</v>
      </c>
      <c r="AK967" s="48" t="s">
        <v>4986</v>
      </c>
      <c r="AL967" s="18" t="s">
        <v>4987</v>
      </c>
      <c r="AM967" s="18">
        <v>48381</v>
      </c>
      <c r="AN967" s="18">
        <v>-83.564182357875694</v>
      </c>
      <c r="AO967" s="18">
        <v>42.544413078974401</v>
      </c>
    </row>
    <row r="968" spans="1:41" x14ac:dyDescent="0.25">
      <c r="A968" s="18">
        <v>507</v>
      </c>
      <c r="B968" s="15">
        <v>967</v>
      </c>
      <c r="C968" s="20">
        <v>6106911</v>
      </c>
      <c r="D968" s="18" t="s">
        <v>4988</v>
      </c>
      <c r="E968" s="187"/>
      <c r="F968" s="188"/>
      <c r="G968" s="48" t="s">
        <v>382</v>
      </c>
      <c r="H968" s="18" t="s">
        <v>4988</v>
      </c>
      <c r="I968" s="48" t="s">
        <v>382</v>
      </c>
      <c r="J968" s="48" t="s">
        <v>53</v>
      </c>
      <c r="K968" s="48" t="s">
        <v>107</v>
      </c>
      <c r="L968" s="48"/>
      <c r="M968" s="48"/>
      <c r="N968" s="18" t="s">
        <v>109</v>
      </c>
      <c r="O968" s="18" t="s">
        <v>53</v>
      </c>
      <c r="P968" s="18"/>
      <c r="Q968" s="18"/>
      <c r="R968" s="18" t="s">
        <v>124</v>
      </c>
      <c r="S968" s="18" t="s">
        <v>100</v>
      </c>
      <c r="T968" s="48" t="s">
        <v>625</v>
      </c>
      <c r="U968" s="18" t="s">
        <v>53</v>
      </c>
      <c r="V968" s="18">
        <v>10504</v>
      </c>
      <c r="W968" s="18" t="s">
        <v>62</v>
      </c>
      <c r="X968" s="17">
        <f t="shared" si="27"/>
        <v>7.8328327999999994</v>
      </c>
      <c r="Y968" s="18"/>
      <c r="Z968" s="18"/>
      <c r="AA968" s="49">
        <v>43319</v>
      </c>
      <c r="AB968" s="18">
        <v>1</v>
      </c>
      <c r="AC968" s="18" t="s">
        <v>101</v>
      </c>
      <c r="AD968" s="48"/>
      <c r="AE968" s="48"/>
      <c r="AF968" s="48" t="s">
        <v>4980</v>
      </c>
      <c r="AG968" s="48" t="s">
        <v>4984</v>
      </c>
      <c r="AH968" s="18">
        <v>5</v>
      </c>
      <c r="AI968" s="18" t="s">
        <v>2982</v>
      </c>
      <c r="AJ968" s="18" t="s">
        <v>4985</v>
      </c>
      <c r="AK968" s="48" t="s">
        <v>4986</v>
      </c>
      <c r="AL968" s="18" t="s">
        <v>4987</v>
      </c>
      <c r="AM968" s="18">
        <v>48381</v>
      </c>
      <c r="AN968" s="18">
        <v>-83.564182357875694</v>
      </c>
      <c r="AO968" s="18">
        <v>42.544413078974401</v>
      </c>
    </row>
    <row r="969" spans="1:41" x14ac:dyDescent="0.25">
      <c r="A969" s="18">
        <v>507</v>
      </c>
      <c r="B969" s="15">
        <v>968</v>
      </c>
      <c r="C969" s="20">
        <v>6106911</v>
      </c>
      <c r="D969" s="18" t="s">
        <v>4989</v>
      </c>
      <c r="E969" s="187"/>
      <c r="F969" s="188"/>
      <c r="G969" s="48" t="s">
        <v>382</v>
      </c>
      <c r="H969" s="18" t="s">
        <v>4989</v>
      </c>
      <c r="I969" s="48" t="s">
        <v>382</v>
      </c>
      <c r="J969" s="48" t="s">
        <v>53</v>
      </c>
      <c r="K969" s="48" t="s">
        <v>107</v>
      </c>
      <c r="L969" s="48"/>
      <c r="M969" s="48"/>
      <c r="N969" s="18" t="s">
        <v>109</v>
      </c>
      <c r="O969" s="18" t="s">
        <v>53</v>
      </c>
      <c r="P969" s="18"/>
      <c r="Q969" s="18"/>
      <c r="R969" s="18" t="s">
        <v>124</v>
      </c>
      <c r="S969" s="18" t="s">
        <v>100</v>
      </c>
      <c r="T969" s="48" t="s">
        <v>625</v>
      </c>
      <c r="U969" s="18" t="s">
        <v>53</v>
      </c>
      <c r="V969" s="18">
        <v>10504</v>
      </c>
      <c r="W969" s="18" t="s">
        <v>62</v>
      </c>
      <c r="X969" s="17">
        <f t="shared" si="27"/>
        <v>7.8328327999999994</v>
      </c>
      <c r="Y969" s="18"/>
      <c r="Z969" s="18"/>
      <c r="AA969" s="49">
        <v>43306</v>
      </c>
      <c r="AB969" s="18">
        <v>1</v>
      </c>
      <c r="AC969" s="18" t="s">
        <v>101</v>
      </c>
      <c r="AD969" s="48"/>
      <c r="AE969" s="48"/>
      <c r="AF969" s="48" t="s">
        <v>4980</v>
      </c>
      <c r="AG969" s="48" t="s">
        <v>4984</v>
      </c>
      <c r="AH969" s="18">
        <v>5</v>
      </c>
      <c r="AI969" s="18" t="s">
        <v>2982</v>
      </c>
      <c r="AJ969" s="18" t="s">
        <v>4985</v>
      </c>
      <c r="AK969" s="48" t="s">
        <v>4986</v>
      </c>
      <c r="AL969" s="18" t="s">
        <v>4987</v>
      </c>
      <c r="AM969" s="18">
        <v>48381</v>
      </c>
      <c r="AN969" s="18">
        <v>-83.564182357875694</v>
      </c>
      <c r="AO969" s="18">
        <v>42.544413078974401</v>
      </c>
    </row>
    <row r="970" spans="1:41" x14ac:dyDescent="0.25">
      <c r="A970" s="18">
        <v>507</v>
      </c>
      <c r="B970" s="15">
        <v>969</v>
      </c>
      <c r="C970" s="20">
        <v>6106911</v>
      </c>
      <c r="D970" s="18" t="s">
        <v>2988</v>
      </c>
      <c r="E970" s="187"/>
      <c r="F970" s="188"/>
      <c r="G970" s="48" t="s">
        <v>382</v>
      </c>
      <c r="H970" s="18" t="s">
        <v>2988</v>
      </c>
      <c r="I970" s="48" t="s">
        <v>382</v>
      </c>
      <c r="J970" s="48" t="s">
        <v>53</v>
      </c>
      <c r="K970" s="48" t="s">
        <v>107</v>
      </c>
      <c r="L970" s="48"/>
      <c r="M970" s="48"/>
      <c r="N970" s="18" t="s">
        <v>109</v>
      </c>
      <c r="O970" s="18" t="s">
        <v>53</v>
      </c>
      <c r="P970" s="18"/>
      <c r="Q970" s="18"/>
      <c r="R970" s="18" t="s">
        <v>124</v>
      </c>
      <c r="S970" s="18" t="s">
        <v>100</v>
      </c>
      <c r="T970" s="48" t="s">
        <v>625</v>
      </c>
      <c r="U970" s="18" t="s">
        <v>53</v>
      </c>
      <c r="V970" s="18">
        <v>10504</v>
      </c>
      <c r="W970" s="18" t="s">
        <v>62</v>
      </c>
      <c r="X970" s="17">
        <f t="shared" si="27"/>
        <v>7.8328327999999994</v>
      </c>
      <c r="Y970" s="18"/>
      <c r="Z970" s="18"/>
      <c r="AA970" s="49"/>
      <c r="AB970" s="18">
        <v>1</v>
      </c>
      <c r="AC970" s="18" t="s">
        <v>101</v>
      </c>
      <c r="AD970" s="48"/>
      <c r="AE970" s="48"/>
      <c r="AF970" s="48" t="s">
        <v>4980</v>
      </c>
      <c r="AG970" s="48" t="s">
        <v>4984</v>
      </c>
      <c r="AH970" s="18">
        <v>5</v>
      </c>
      <c r="AI970" s="18" t="s">
        <v>2982</v>
      </c>
      <c r="AJ970" s="18" t="s">
        <v>4985</v>
      </c>
      <c r="AK970" s="48" t="s">
        <v>4986</v>
      </c>
      <c r="AL970" s="18" t="s">
        <v>4987</v>
      </c>
      <c r="AM970" s="18">
        <v>48381</v>
      </c>
      <c r="AN970" s="18">
        <v>-83.564182357875694</v>
      </c>
      <c r="AO970" s="18">
        <v>42.544413078974401</v>
      </c>
    </row>
    <row r="971" spans="1:41" x14ac:dyDescent="0.25">
      <c r="A971" s="18">
        <v>507</v>
      </c>
      <c r="B971" s="15">
        <v>970</v>
      </c>
      <c r="C971" s="20">
        <v>6106911</v>
      </c>
      <c r="D971" s="18" t="s">
        <v>4990</v>
      </c>
      <c r="E971" s="187"/>
      <c r="F971" s="188"/>
      <c r="G971" s="48" t="s">
        <v>382</v>
      </c>
      <c r="H971" s="18" t="s">
        <v>4990</v>
      </c>
      <c r="I971" s="48" t="s">
        <v>382</v>
      </c>
      <c r="J971" s="48" t="s">
        <v>53</v>
      </c>
      <c r="K971" s="48" t="s">
        <v>107</v>
      </c>
      <c r="L971" s="48"/>
      <c r="M971" s="48"/>
      <c r="N971" s="18" t="s">
        <v>109</v>
      </c>
      <c r="O971" s="18" t="s">
        <v>53</v>
      </c>
      <c r="P971" s="18"/>
      <c r="Q971" s="18"/>
      <c r="R971" s="18" t="s">
        <v>124</v>
      </c>
      <c r="S971" s="18" t="s">
        <v>100</v>
      </c>
      <c r="T971" s="48" t="s">
        <v>625</v>
      </c>
      <c r="U971" s="18" t="s">
        <v>53</v>
      </c>
      <c r="V971" s="18">
        <v>10504</v>
      </c>
      <c r="W971" s="18" t="s">
        <v>62</v>
      </c>
      <c r="X971" s="17">
        <f t="shared" si="27"/>
        <v>7.8328327999999994</v>
      </c>
      <c r="Y971" s="18"/>
      <c r="Z971" s="18"/>
      <c r="AA971" s="49"/>
      <c r="AB971" s="18">
        <v>1</v>
      </c>
      <c r="AC971" s="18" t="s">
        <v>101</v>
      </c>
      <c r="AD971" s="48"/>
      <c r="AE971" s="48"/>
      <c r="AF971" s="48" t="s">
        <v>4980</v>
      </c>
      <c r="AG971" s="48" t="s">
        <v>4984</v>
      </c>
      <c r="AH971" s="18">
        <v>5</v>
      </c>
      <c r="AI971" s="18" t="s">
        <v>2982</v>
      </c>
      <c r="AJ971" s="18" t="s">
        <v>4985</v>
      </c>
      <c r="AK971" s="48" t="s">
        <v>4986</v>
      </c>
      <c r="AL971" s="18" t="s">
        <v>4987</v>
      </c>
      <c r="AM971" s="18">
        <v>48381</v>
      </c>
      <c r="AN971" s="18">
        <v>-83.564182357875694</v>
      </c>
      <c r="AO971" s="18">
        <v>42.544413078974401</v>
      </c>
    </row>
    <row r="972" spans="1:41" x14ac:dyDescent="0.25">
      <c r="A972" s="18">
        <v>508</v>
      </c>
      <c r="B972" s="15">
        <v>971</v>
      </c>
      <c r="C972" s="20">
        <v>7011311</v>
      </c>
      <c r="D972" s="18" t="s">
        <v>4979</v>
      </c>
      <c r="E972" s="187"/>
      <c r="F972" s="188"/>
      <c r="G972" s="48" t="s">
        <v>382</v>
      </c>
      <c r="H972" s="18" t="s">
        <v>4979</v>
      </c>
      <c r="I972" s="48" t="s">
        <v>382</v>
      </c>
      <c r="J972" s="48" t="s">
        <v>53</v>
      </c>
      <c r="K972" s="48" t="s">
        <v>107</v>
      </c>
      <c r="L972" s="48"/>
      <c r="M972" s="48"/>
      <c r="N972" s="18" t="s">
        <v>109</v>
      </c>
      <c r="O972" s="18" t="s">
        <v>53</v>
      </c>
      <c r="P972" s="18" t="s">
        <v>57</v>
      </c>
      <c r="Q972" s="18" t="s">
        <v>2452</v>
      </c>
      <c r="R972" s="18" t="s">
        <v>124</v>
      </c>
      <c r="S972" s="18"/>
      <c r="T972" s="48"/>
      <c r="U972" s="18"/>
      <c r="V972" s="18">
        <v>15900</v>
      </c>
      <c r="W972" s="18" t="s">
        <v>62</v>
      </c>
      <c r="X972" s="17">
        <f t="shared" si="27"/>
        <v>11.856629999999999</v>
      </c>
      <c r="Y972" s="18"/>
      <c r="Z972" s="18"/>
      <c r="AA972" s="49">
        <v>39106</v>
      </c>
      <c r="AB972" s="18">
        <v>1</v>
      </c>
      <c r="AC972" s="18" t="s">
        <v>101</v>
      </c>
      <c r="AD972" s="48"/>
      <c r="AE972" s="48"/>
      <c r="AF972" s="48" t="s">
        <v>4980</v>
      </c>
      <c r="AG972" s="48" t="s">
        <v>4991</v>
      </c>
      <c r="AH972" s="18">
        <v>5</v>
      </c>
      <c r="AI972" s="18" t="s">
        <v>2982</v>
      </c>
      <c r="AJ972" s="18" t="s">
        <v>4992</v>
      </c>
      <c r="AK972" s="48" t="s">
        <v>4993</v>
      </c>
      <c r="AL972" s="18" t="s">
        <v>4994</v>
      </c>
      <c r="AM972" s="18">
        <v>48054</v>
      </c>
      <c r="AN972" s="18">
        <v>-82.531089467699005</v>
      </c>
      <c r="AO972" s="18">
        <v>42.788310231075897</v>
      </c>
    </row>
    <row r="973" spans="1:41" x14ac:dyDescent="0.25">
      <c r="A973" s="18">
        <v>508</v>
      </c>
      <c r="B973" s="15">
        <v>972</v>
      </c>
      <c r="C973" s="20">
        <v>7011311</v>
      </c>
      <c r="D973" s="18" t="s">
        <v>4995</v>
      </c>
      <c r="E973" s="187"/>
      <c r="F973" s="188"/>
      <c r="G973" s="48" t="s">
        <v>382</v>
      </c>
      <c r="H973" s="18" t="s">
        <v>4995</v>
      </c>
      <c r="I973" s="48" t="s">
        <v>382</v>
      </c>
      <c r="J973" s="48" t="s">
        <v>53</v>
      </c>
      <c r="K973" s="48" t="s">
        <v>107</v>
      </c>
      <c r="L973" s="48"/>
      <c r="M973" s="48"/>
      <c r="N973" s="18" t="s">
        <v>109</v>
      </c>
      <c r="O973" s="18" t="s">
        <v>53</v>
      </c>
      <c r="P973" s="18" t="s">
        <v>57</v>
      </c>
      <c r="Q973" s="18" t="s">
        <v>4996</v>
      </c>
      <c r="R973" s="18" t="s">
        <v>124</v>
      </c>
      <c r="S973" s="18"/>
      <c r="T973" s="48"/>
      <c r="U973" s="18"/>
      <c r="V973" s="18">
        <v>6130</v>
      </c>
      <c r="W973" s="18" t="s">
        <v>62</v>
      </c>
      <c r="X973" s="17">
        <f t="shared" si="27"/>
        <v>4.5711409999999999</v>
      </c>
      <c r="Y973" s="18"/>
      <c r="Z973" s="18"/>
      <c r="AA973" s="49">
        <v>42675</v>
      </c>
      <c r="AB973" s="18">
        <v>1</v>
      </c>
      <c r="AC973" s="18" t="s">
        <v>101</v>
      </c>
      <c r="AD973" s="48"/>
      <c r="AE973" s="48"/>
      <c r="AF973" s="48" t="s">
        <v>4980</v>
      </c>
      <c r="AG973" s="48" t="s">
        <v>4991</v>
      </c>
      <c r="AH973" s="18">
        <v>5</v>
      </c>
      <c r="AI973" s="18" t="s">
        <v>2982</v>
      </c>
      <c r="AJ973" s="18" t="s">
        <v>4992</v>
      </c>
      <c r="AK973" s="48" t="s">
        <v>4993</v>
      </c>
      <c r="AL973" s="18" t="s">
        <v>4994</v>
      </c>
      <c r="AM973" s="18">
        <v>48054</v>
      </c>
      <c r="AN973" s="18">
        <v>-82.531089467699005</v>
      </c>
      <c r="AO973" s="18">
        <v>42.788310231075897</v>
      </c>
    </row>
    <row r="974" spans="1:41" x14ac:dyDescent="0.25">
      <c r="A974" s="18">
        <v>508</v>
      </c>
      <c r="B974" s="15">
        <v>973</v>
      </c>
      <c r="C974" s="20">
        <v>7011311</v>
      </c>
      <c r="D974" s="18" t="s">
        <v>4997</v>
      </c>
      <c r="E974" s="187"/>
      <c r="F974" s="188"/>
      <c r="G974" s="48" t="s">
        <v>382</v>
      </c>
      <c r="H974" s="18" t="s">
        <v>4997</v>
      </c>
      <c r="I974" s="48" t="s">
        <v>382</v>
      </c>
      <c r="J974" s="48" t="s">
        <v>53</v>
      </c>
      <c r="K974" s="48" t="s">
        <v>107</v>
      </c>
      <c r="L974" s="48"/>
      <c r="M974" s="48"/>
      <c r="N974" s="18" t="s">
        <v>109</v>
      </c>
      <c r="O974" s="18" t="s">
        <v>53</v>
      </c>
      <c r="P974" s="18" t="s">
        <v>57</v>
      </c>
      <c r="Q974" s="18" t="s">
        <v>2051</v>
      </c>
      <c r="R974" s="18" t="s">
        <v>124</v>
      </c>
      <c r="S974" s="18"/>
      <c r="T974" s="48"/>
      <c r="U974" s="18"/>
      <c r="V974" s="18">
        <v>10915</v>
      </c>
      <c r="W974" s="18" t="s">
        <v>62</v>
      </c>
      <c r="X974" s="17">
        <f t="shared" si="27"/>
        <v>8.1393155000000004</v>
      </c>
      <c r="Y974" s="18"/>
      <c r="Z974" s="18"/>
      <c r="AA974" s="49">
        <v>42675</v>
      </c>
      <c r="AB974" s="18">
        <v>1</v>
      </c>
      <c r="AC974" s="18" t="s">
        <v>101</v>
      </c>
      <c r="AD974" s="48"/>
      <c r="AE974" s="48"/>
      <c r="AF974" s="48" t="s">
        <v>4980</v>
      </c>
      <c r="AG974" s="48" t="s">
        <v>4991</v>
      </c>
      <c r="AH974" s="18">
        <v>5</v>
      </c>
      <c r="AI974" s="18" t="s">
        <v>2982</v>
      </c>
      <c r="AJ974" s="18" t="s">
        <v>4992</v>
      </c>
      <c r="AK974" s="48" t="s">
        <v>4993</v>
      </c>
      <c r="AL974" s="18" t="s">
        <v>4994</v>
      </c>
      <c r="AM974" s="18">
        <v>48054</v>
      </c>
      <c r="AN974" s="18">
        <v>-82.531089467699005</v>
      </c>
      <c r="AO974" s="18">
        <v>42.788310231075897</v>
      </c>
    </row>
    <row r="975" spans="1:41" x14ac:dyDescent="0.25">
      <c r="A975" s="18">
        <v>509</v>
      </c>
      <c r="B975" s="15">
        <v>974</v>
      </c>
      <c r="C975" s="20"/>
      <c r="D975" s="18" t="s">
        <v>4998</v>
      </c>
      <c r="E975" s="187">
        <v>62192</v>
      </c>
      <c r="F975" s="188">
        <v>11</v>
      </c>
      <c r="G975" s="48" t="s">
        <v>382</v>
      </c>
      <c r="H975" s="18" t="s">
        <v>4998</v>
      </c>
      <c r="I975" s="48" t="s">
        <v>382</v>
      </c>
      <c r="J975" s="48" t="s">
        <v>53</v>
      </c>
      <c r="K975" s="48" t="s">
        <v>81</v>
      </c>
      <c r="L975" s="48"/>
      <c r="M975" s="48"/>
      <c r="N975" s="18" t="s">
        <v>109</v>
      </c>
      <c r="O975" s="18" t="s">
        <v>53</v>
      </c>
      <c r="P975" s="18" t="s">
        <v>110</v>
      </c>
      <c r="Q975" s="18" t="s">
        <v>4999</v>
      </c>
      <c r="R975" s="18" t="s">
        <v>205</v>
      </c>
      <c r="S975" s="18" t="s">
        <v>100</v>
      </c>
      <c r="T975" s="48" t="s">
        <v>5000</v>
      </c>
      <c r="U975" s="18" t="s">
        <v>100</v>
      </c>
      <c r="V975" s="18">
        <v>3658</v>
      </c>
      <c r="W975" s="18" t="s">
        <v>84</v>
      </c>
      <c r="X975" s="166">
        <f>V975*Sheet1!$B$4*Sheet1!$B$3</f>
        <v>375.21752099999998</v>
      </c>
      <c r="Y975" s="18"/>
      <c r="Z975" s="18"/>
      <c r="AA975" s="18"/>
      <c r="AB975" s="18">
        <v>1</v>
      </c>
      <c r="AC975" s="18" t="s">
        <v>101</v>
      </c>
      <c r="AD975" s="48"/>
      <c r="AE975" s="48"/>
      <c r="AF975" s="48" t="s">
        <v>4980</v>
      </c>
      <c r="AG975" s="48" t="s">
        <v>5001</v>
      </c>
      <c r="AH975" s="18">
        <v>5</v>
      </c>
      <c r="AI975" s="18" t="s">
        <v>2982</v>
      </c>
      <c r="AJ975" s="18" t="s">
        <v>4992</v>
      </c>
      <c r="AK975" s="48" t="s">
        <v>5002</v>
      </c>
      <c r="AL975" s="18" t="s">
        <v>5003</v>
      </c>
      <c r="AM975" s="18">
        <v>48054</v>
      </c>
      <c r="AN975" s="18">
        <v>-82.479227357034304</v>
      </c>
      <c r="AO975" s="18">
        <v>42.774687619505201</v>
      </c>
    </row>
    <row r="976" spans="1:41" x14ac:dyDescent="0.25">
      <c r="A976" s="18">
        <v>509</v>
      </c>
      <c r="B976" s="15">
        <v>975</v>
      </c>
      <c r="C976" s="20"/>
      <c r="D976" s="18" t="s">
        <v>5004</v>
      </c>
      <c r="E976" s="187">
        <v>62192</v>
      </c>
      <c r="F976" s="188">
        <v>12</v>
      </c>
      <c r="G976" s="48" t="s">
        <v>382</v>
      </c>
      <c r="H976" s="18" t="s">
        <v>5004</v>
      </c>
      <c r="I976" s="48" t="s">
        <v>382</v>
      </c>
      <c r="J976" s="48" t="s">
        <v>53</v>
      </c>
      <c r="K976" s="48" t="s">
        <v>81</v>
      </c>
      <c r="L976" s="48"/>
      <c r="M976" s="48"/>
      <c r="N976" s="18" t="s">
        <v>109</v>
      </c>
      <c r="O976" s="18" t="s">
        <v>53</v>
      </c>
      <c r="P976" s="18" t="s">
        <v>110</v>
      </c>
      <c r="Q976" s="18" t="s">
        <v>4999</v>
      </c>
      <c r="R976" s="18" t="s">
        <v>205</v>
      </c>
      <c r="S976" s="18" t="s">
        <v>100</v>
      </c>
      <c r="T976" s="48" t="s">
        <v>5000</v>
      </c>
      <c r="U976" s="18" t="s">
        <v>100</v>
      </c>
      <c r="V976" s="18">
        <v>3658</v>
      </c>
      <c r="W976" s="18" t="s">
        <v>84</v>
      </c>
      <c r="X976" s="166">
        <f>V976*Sheet1!$B$4*Sheet1!$B$3</f>
        <v>375.21752099999998</v>
      </c>
      <c r="Y976" s="18"/>
      <c r="Z976" s="18"/>
      <c r="AA976" s="18"/>
      <c r="AB976" s="18">
        <v>1</v>
      </c>
      <c r="AC976" s="18" t="s">
        <v>101</v>
      </c>
      <c r="AD976" s="48"/>
      <c r="AE976" s="48"/>
      <c r="AF976" s="48" t="s">
        <v>4980</v>
      </c>
      <c r="AG976" s="48" t="s">
        <v>5001</v>
      </c>
      <c r="AH976" s="18">
        <v>5</v>
      </c>
      <c r="AI976" s="18" t="s">
        <v>2982</v>
      </c>
      <c r="AJ976" s="18" t="s">
        <v>4992</v>
      </c>
      <c r="AK976" s="48" t="s">
        <v>5002</v>
      </c>
      <c r="AL976" s="18" t="s">
        <v>5003</v>
      </c>
      <c r="AM976" s="18">
        <v>48054</v>
      </c>
      <c r="AN976" s="18">
        <v>-82.479227357034304</v>
      </c>
      <c r="AO976" s="18">
        <v>42.774687619505201</v>
      </c>
    </row>
    <row r="977" spans="1:42" x14ac:dyDescent="0.25">
      <c r="A977" s="18">
        <v>510</v>
      </c>
      <c r="B977" s="15">
        <v>976</v>
      </c>
      <c r="C977" s="20">
        <v>5633411</v>
      </c>
      <c r="D977" s="18" t="s">
        <v>600</v>
      </c>
      <c r="E977" s="187"/>
      <c r="F977" s="188"/>
      <c r="G977" s="48" t="s">
        <v>382</v>
      </c>
      <c r="H977" s="18" t="s">
        <v>600</v>
      </c>
      <c r="I977" s="48" t="s">
        <v>382</v>
      </c>
      <c r="J977" s="48" t="s">
        <v>53</v>
      </c>
      <c r="K977" s="128" t="s">
        <v>4262</v>
      </c>
      <c r="L977" s="48"/>
      <c r="M977" s="48"/>
      <c r="N977" s="18" t="s">
        <v>109</v>
      </c>
      <c r="O977" s="18" t="s">
        <v>53</v>
      </c>
      <c r="P977" s="18" t="s">
        <v>110</v>
      </c>
      <c r="Q977" s="18" t="s">
        <v>725</v>
      </c>
      <c r="R977" s="18"/>
      <c r="S977" s="18"/>
      <c r="T977" s="48"/>
      <c r="U977" s="18"/>
      <c r="V977" s="18">
        <v>88</v>
      </c>
      <c r="W977" s="18" t="s">
        <v>185</v>
      </c>
      <c r="X977" s="166">
        <f t="shared" ref="X977:X986" si="28">V977</f>
        <v>88</v>
      </c>
      <c r="Y977" s="18"/>
      <c r="Z977" s="18"/>
      <c r="AA977" s="18"/>
      <c r="AB977" s="18">
        <v>1</v>
      </c>
      <c r="AC977" s="18" t="s">
        <v>63</v>
      </c>
      <c r="AD977" s="48"/>
      <c r="AE977" s="48"/>
      <c r="AF977" s="48" t="s">
        <v>5005</v>
      </c>
      <c r="AG977" s="48" t="s">
        <v>5005</v>
      </c>
      <c r="AH977" s="18">
        <v>6</v>
      </c>
      <c r="AI977" s="18" t="s">
        <v>155</v>
      </c>
      <c r="AJ977" s="18" t="s">
        <v>5006</v>
      </c>
      <c r="AK977" s="48" t="s">
        <v>5007</v>
      </c>
      <c r="AL977" s="18" t="s">
        <v>5008</v>
      </c>
      <c r="AM977" s="18">
        <v>77978</v>
      </c>
      <c r="AN977" s="18">
        <v>-96.543704914051105</v>
      </c>
      <c r="AO977" s="18">
        <v>28.695537827273501</v>
      </c>
    </row>
    <row r="978" spans="1:42" x14ac:dyDescent="0.25">
      <c r="A978" s="18">
        <v>510</v>
      </c>
      <c r="B978" s="15">
        <v>977</v>
      </c>
      <c r="C978" s="20">
        <v>5633411</v>
      </c>
      <c r="D978" s="18" t="s">
        <v>610</v>
      </c>
      <c r="E978" s="187"/>
      <c r="F978" s="188"/>
      <c r="G978" s="48" t="s">
        <v>382</v>
      </c>
      <c r="H978" s="18" t="s">
        <v>610</v>
      </c>
      <c r="I978" s="48" t="s">
        <v>382</v>
      </c>
      <c r="J978" s="48" t="s">
        <v>53</v>
      </c>
      <c r="K978" s="128" t="s">
        <v>4262</v>
      </c>
      <c r="L978" s="48"/>
      <c r="M978" s="48"/>
      <c r="N978" s="18" t="s">
        <v>109</v>
      </c>
      <c r="O978" s="18" t="s">
        <v>53</v>
      </c>
      <c r="P978" s="18" t="s">
        <v>110</v>
      </c>
      <c r="Q978" s="18" t="s">
        <v>725</v>
      </c>
      <c r="R978" s="18"/>
      <c r="S978" s="18"/>
      <c r="T978" s="48"/>
      <c r="U978" s="18"/>
      <c r="V978" s="18">
        <v>88</v>
      </c>
      <c r="W978" s="18" t="s">
        <v>185</v>
      </c>
      <c r="X978" s="166">
        <f t="shared" si="28"/>
        <v>88</v>
      </c>
      <c r="Y978" s="18"/>
      <c r="Z978" s="18"/>
      <c r="AA978" s="18"/>
      <c r="AB978" s="18">
        <v>1</v>
      </c>
      <c r="AC978" s="18" t="s">
        <v>63</v>
      </c>
      <c r="AD978" s="48"/>
      <c r="AE978" s="48"/>
      <c r="AF978" s="48" t="s">
        <v>5005</v>
      </c>
      <c r="AG978" s="48" t="s">
        <v>5005</v>
      </c>
      <c r="AH978" s="18">
        <v>6</v>
      </c>
      <c r="AI978" s="18" t="s">
        <v>155</v>
      </c>
      <c r="AJ978" s="18" t="s">
        <v>5006</v>
      </c>
      <c r="AK978" s="48" t="s">
        <v>5007</v>
      </c>
      <c r="AL978" s="18" t="s">
        <v>5008</v>
      </c>
      <c r="AM978" s="18">
        <v>77978</v>
      </c>
      <c r="AN978" s="18">
        <v>-96.543704914051105</v>
      </c>
      <c r="AO978" s="18">
        <v>28.695537827273501</v>
      </c>
    </row>
    <row r="979" spans="1:42" x14ac:dyDescent="0.25">
      <c r="A979" s="18">
        <v>510</v>
      </c>
      <c r="B979" s="15">
        <v>978</v>
      </c>
      <c r="C979" s="20">
        <v>5633411</v>
      </c>
      <c r="D979" s="18" t="s">
        <v>614</v>
      </c>
      <c r="E979" s="187"/>
      <c r="F979" s="188"/>
      <c r="G979" s="48" t="s">
        <v>382</v>
      </c>
      <c r="H979" s="18" t="s">
        <v>614</v>
      </c>
      <c r="I979" s="48" t="s">
        <v>382</v>
      </c>
      <c r="J979" s="48" t="s">
        <v>53</v>
      </c>
      <c r="K979" s="128" t="s">
        <v>4262</v>
      </c>
      <c r="L979" s="48"/>
      <c r="M979" s="48"/>
      <c r="N979" s="18" t="s">
        <v>109</v>
      </c>
      <c r="O979" s="18" t="s">
        <v>53</v>
      </c>
      <c r="P979" s="18" t="s">
        <v>110</v>
      </c>
      <c r="Q979" s="18" t="s">
        <v>725</v>
      </c>
      <c r="R979" s="18"/>
      <c r="S979" s="18"/>
      <c r="T979" s="48"/>
      <c r="U979" s="18"/>
      <c r="V979" s="18">
        <v>88</v>
      </c>
      <c r="W979" s="18" t="s">
        <v>185</v>
      </c>
      <c r="X979" s="166">
        <f t="shared" si="28"/>
        <v>88</v>
      </c>
      <c r="Y979" s="18"/>
      <c r="Z979" s="18"/>
      <c r="AA979" s="18"/>
      <c r="AB979" s="18">
        <v>1</v>
      </c>
      <c r="AC979" s="18" t="s">
        <v>63</v>
      </c>
      <c r="AD979" s="48"/>
      <c r="AE979" s="48"/>
      <c r="AF979" s="48" t="s">
        <v>5005</v>
      </c>
      <c r="AG979" s="48" t="s">
        <v>5005</v>
      </c>
      <c r="AH979" s="18">
        <v>6</v>
      </c>
      <c r="AI979" s="18" t="s">
        <v>155</v>
      </c>
      <c r="AJ979" s="18" t="s">
        <v>5006</v>
      </c>
      <c r="AK979" s="48" t="s">
        <v>5007</v>
      </c>
      <c r="AL979" s="18" t="s">
        <v>5008</v>
      </c>
      <c r="AM979" s="18">
        <v>77978</v>
      </c>
      <c r="AN979" s="18">
        <v>-96.543704914051105</v>
      </c>
      <c r="AO979" s="18">
        <v>28.695537827273501</v>
      </c>
    </row>
    <row r="980" spans="1:42" x14ac:dyDescent="0.25">
      <c r="A980" s="18">
        <v>510</v>
      </c>
      <c r="B980" s="15">
        <v>979</v>
      </c>
      <c r="C980" s="20">
        <v>5633411</v>
      </c>
      <c r="D980" s="18" t="s">
        <v>618</v>
      </c>
      <c r="E980" s="187"/>
      <c r="F980" s="188"/>
      <c r="G980" s="48" t="s">
        <v>382</v>
      </c>
      <c r="H980" s="18" t="s">
        <v>618</v>
      </c>
      <c r="I980" s="48" t="s">
        <v>382</v>
      </c>
      <c r="J980" s="48" t="s">
        <v>53</v>
      </c>
      <c r="K980" s="128" t="s">
        <v>4262</v>
      </c>
      <c r="L980" s="48"/>
      <c r="M980" s="48"/>
      <c r="N980" s="18" t="s">
        <v>109</v>
      </c>
      <c r="O980" s="18" t="s">
        <v>53</v>
      </c>
      <c r="P980" s="18" t="s">
        <v>110</v>
      </c>
      <c r="Q980" s="18" t="s">
        <v>725</v>
      </c>
      <c r="R980" s="18"/>
      <c r="S980" s="18"/>
      <c r="T980" s="48"/>
      <c r="U980" s="18"/>
      <c r="V980" s="18">
        <v>88</v>
      </c>
      <c r="W980" s="18" t="s">
        <v>185</v>
      </c>
      <c r="X980" s="166">
        <f t="shared" si="28"/>
        <v>88</v>
      </c>
      <c r="Y980" s="18"/>
      <c r="Z980" s="18"/>
      <c r="AA980" s="18"/>
      <c r="AB980" s="18">
        <v>1</v>
      </c>
      <c r="AC980" s="18" t="s">
        <v>63</v>
      </c>
      <c r="AD980" s="48"/>
      <c r="AE980" s="48"/>
      <c r="AF980" s="48" t="s">
        <v>5005</v>
      </c>
      <c r="AG980" s="48" t="s">
        <v>5005</v>
      </c>
      <c r="AH980" s="18">
        <v>6</v>
      </c>
      <c r="AI980" s="18" t="s">
        <v>155</v>
      </c>
      <c r="AJ980" s="18" t="s">
        <v>5006</v>
      </c>
      <c r="AK980" s="48" t="s">
        <v>5007</v>
      </c>
      <c r="AL980" s="18" t="s">
        <v>5008</v>
      </c>
      <c r="AM980" s="18">
        <v>77978</v>
      </c>
      <c r="AN980" s="18">
        <v>-96.543704914051105</v>
      </c>
      <c r="AO980" s="18">
        <v>28.695537827273501</v>
      </c>
    </row>
    <row r="981" spans="1:42" x14ac:dyDescent="0.25">
      <c r="A981" s="18">
        <v>510</v>
      </c>
      <c r="B981" s="15">
        <v>980</v>
      </c>
      <c r="C981" s="20">
        <v>5633411</v>
      </c>
      <c r="D981" s="18" t="s">
        <v>1577</v>
      </c>
      <c r="E981" s="187"/>
      <c r="F981" s="188"/>
      <c r="G981" s="48" t="s">
        <v>382</v>
      </c>
      <c r="H981" s="18" t="s">
        <v>1577</v>
      </c>
      <c r="I981" s="48" t="s">
        <v>382</v>
      </c>
      <c r="J981" s="48" t="s">
        <v>53</v>
      </c>
      <c r="K981" s="128" t="s">
        <v>4262</v>
      </c>
      <c r="L981" s="48"/>
      <c r="M981" s="48"/>
      <c r="N981" s="18" t="s">
        <v>109</v>
      </c>
      <c r="O981" s="18" t="s">
        <v>53</v>
      </c>
      <c r="P981" s="18" t="s">
        <v>110</v>
      </c>
      <c r="Q981" s="18" t="s">
        <v>725</v>
      </c>
      <c r="R981" s="18"/>
      <c r="S981" s="18"/>
      <c r="T981" s="48"/>
      <c r="U981" s="18"/>
      <c r="V981" s="18">
        <v>88</v>
      </c>
      <c r="W981" s="18" t="s">
        <v>185</v>
      </c>
      <c r="X981" s="166">
        <f t="shared" si="28"/>
        <v>88</v>
      </c>
      <c r="Y981" s="18"/>
      <c r="Z981" s="18"/>
      <c r="AA981" s="18"/>
      <c r="AB981" s="18">
        <v>1</v>
      </c>
      <c r="AC981" s="18" t="s">
        <v>63</v>
      </c>
      <c r="AD981" s="48"/>
      <c r="AE981" s="48"/>
      <c r="AF981" s="48" t="s">
        <v>5005</v>
      </c>
      <c r="AG981" s="48" t="s">
        <v>5005</v>
      </c>
      <c r="AH981" s="18">
        <v>6</v>
      </c>
      <c r="AI981" s="18" t="s">
        <v>155</v>
      </c>
      <c r="AJ981" s="18" t="s">
        <v>5006</v>
      </c>
      <c r="AK981" s="48" t="s">
        <v>5007</v>
      </c>
      <c r="AL981" s="18" t="s">
        <v>5008</v>
      </c>
      <c r="AM981" s="18">
        <v>77978</v>
      </c>
      <c r="AN981" s="18">
        <v>-96.543704914051105</v>
      </c>
      <c r="AO981" s="18">
        <v>28.695537827273501</v>
      </c>
    </row>
    <row r="982" spans="1:42" x14ac:dyDescent="0.25">
      <c r="A982" s="18">
        <v>510</v>
      </c>
      <c r="B982" s="15">
        <v>981</v>
      </c>
      <c r="C982" s="20">
        <v>5633411</v>
      </c>
      <c r="D982" s="18" t="s">
        <v>1569</v>
      </c>
      <c r="E982" s="187"/>
      <c r="F982" s="188"/>
      <c r="G982" s="48" t="s">
        <v>382</v>
      </c>
      <c r="H982" s="18" t="s">
        <v>1569</v>
      </c>
      <c r="I982" s="48" t="s">
        <v>382</v>
      </c>
      <c r="J982" s="48" t="s">
        <v>53</v>
      </c>
      <c r="K982" s="128" t="s">
        <v>4262</v>
      </c>
      <c r="L982" s="48"/>
      <c r="M982" s="48"/>
      <c r="N982" s="18" t="s">
        <v>109</v>
      </c>
      <c r="O982" s="18" t="s">
        <v>53</v>
      </c>
      <c r="P982" s="18" t="s">
        <v>110</v>
      </c>
      <c r="Q982" s="18" t="s">
        <v>725</v>
      </c>
      <c r="R982" s="18"/>
      <c r="S982" s="18"/>
      <c r="T982" s="48"/>
      <c r="U982" s="18"/>
      <c r="V982" s="18">
        <v>83</v>
      </c>
      <c r="W982" s="18" t="s">
        <v>185</v>
      </c>
      <c r="X982" s="166">
        <f t="shared" si="28"/>
        <v>83</v>
      </c>
      <c r="Y982" s="18"/>
      <c r="Z982" s="18"/>
      <c r="AA982" s="18"/>
      <c r="AB982" s="18">
        <v>1</v>
      </c>
      <c r="AC982" s="18" t="s">
        <v>63</v>
      </c>
      <c r="AD982" s="48"/>
      <c r="AE982" s="48"/>
      <c r="AF982" s="48" t="s">
        <v>5005</v>
      </c>
      <c r="AG982" s="48" t="s">
        <v>5005</v>
      </c>
      <c r="AH982" s="18">
        <v>6</v>
      </c>
      <c r="AI982" s="18" t="s">
        <v>155</v>
      </c>
      <c r="AJ982" s="18" t="s">
        <v>5006</v>
      </c>
      <c r="AK982" s="48" t="s">
        <v>5007</v>
      </c>
      <c r="AL982" s="18" t="s">
        <v>5008</v>
      </c>
      <c r="AM982" s="18">
        <v>77978</v>
      </c>
      <c r="AN982" s="18">
        <v>-96.543704914051105</v>
      </c>
      <c r="AO982" s="18">
        <v>28.695537827273501</v>
      </c>
    </row>
    <row r="983" spans="1:42" x14ac:dyDescent="0.25">
      <c r="A983" s="18">
        <v>510</v>
      </c>
      <c r="B983" s="15">
        <v>982</v>
      </c>
      <c r="C983" s="20">
        <v>5633411</v>
      </c>
      <c r="D983" s="18" t="s">
        <v>5009</v>
      </c>
      <c r="E983" s="187"/>
      <c r="F983" s="188"/>
      <c r="G983" s="48" t="s">
        <v>382</v>
      </c>
      <c r="H983" s="18" t="s">
        <v>5009</v>
      </c>
      <c r="I983" s="48" t="s">
        <v>382</v>
      </c>
      <c r="J983" s="48" t="s">
        <v>53</v>
      </c>
      <c r="K983" s="128" t="s">
        <v>4262</v>
      </c>
      <c r="L983" s="48"/>
      <c r="M983" s="48"/>
      <c r="N983" s="18" t="s">
        <v>109</v>
      </c>
      <c r="O983" s="18" t="s">
        <v>53</v>
      </c>
      <c r="P983" s="18"/>
      <c r="Q983" s="18"/>
      <c r="R983" s="18" t="s">
        <v>205</v>
      </c>
      <c r="S983" s="18"/>
      <c r="T983" s="48"/>
      <c r="U983" s="18" t="s">
        <v>100</v>
      </c>
      <c r="V983" s="18">
        <v>117</v>
      </c>
      <c r="W983" s="18" t="s">
        <v>185</v>
      </c>
      <c r="X983" s="166">
        <f t="shared" si="28"/>
        <v>117</v>
      </c>
      <c r="Y983" s="18"/>
      <c r="Z983" s="18"/>
      <c r="AA983" s="18"/>
      <c r="AB983" s="18">
        <v>1</v>
      </c>
      <c r="AC983" s="18" t="s">
        <v>101</v>
      </c>
      <c r="AD983" s="48"/>
      <c r="AE983" s="48"/>
      <c r="AF983" s="48" t="s">
        <v>5005</v>
      </c>
      <c r="AG983" s="48" t="s">
        <v>5005</v>
      </c>
      <c r="AH983" s="18">
        <v>6</v>
      </c>
      <c r="AI983" s="18" t="s">
        <v>155</v>
      </c>
      <c r="AJ983" s="18" t="s">
        <v>5006</v>
      </c>
      <c r="AK983" s="48" t="s">
        <v>5007</v>
      </c>
      <c r="AL983" s="18" t="s">
        <v>5008</v>
      </c>
      <c r="AM983" s="18">
        <v>77978</v>
      </c>
      <c r="AN983" s="18">
        <v>-96.543704914051105</v>
      </c>
      <c r="AO983" s="18">
        <v>28.695537827273501</v>
      </c>
    </row>
    <row r="984" spans="1:42" x14ac:dyDescent="0.25">
      <c r="A984" s="18">
        <v>510</v>
      </c>
      <c r="B984" s="15">
        <v>983</v>
      </c>
      <c r="C984" s="20">
        <v>5633411</v>
      </c>
      <c r="D984" s="18" t="s">
        <v>5010</v>
      </c>
      <c r="E984" s="187"/>
      <c r="F984" s="188"/>
      <c r="G984" s="48" t="s">
        <v>382</v>
      </c>
      <c r="H984" s="18" t="s">
        <v>5010</v>
      </c>
      <c r="I984" s="48" t="s">
        <v>382</v>
      </c>
      <c r="J984" s="48" t="s">
        <v>53</v>
      </c>
      <c r="K984" s="128" t="s">
        <v>4262</v>
      </c>
      <c r="L984" s="48"/>
      <c r="M984" s="48"/>
      <c r="N984" s="18" t="s">
        <v>109</v>
      </c>
      <c r="O984" s="18" t="s">
        <v>53</v>
      </c>
      <c r="P984" s="18"/>
      <c r="Q984" s="18"/>
      <c r="R984" s="18" t="s">
        <v>205</v>
      </c>
      <c r="S984" s="18"/>
      <c r="T984" s="48"/>
      <c r="U984" s="18" t="s">
        <v>100</v>
      </c>
      <c r="V984" s="18">
        <v>117</v>
      </c>
      <c r="W984" s="18" t="s">
        <v>185</v>
      </c>
      <c r="X984" s="166">
        <f t="shared" si="28"/>
        <v>117</v>
      </c>
      <c r="Y984" s="18"/>
      <c r="Z984" s="18"/>
      <c r="AA984" s="18"/>
      <c r="AB984" s="18">
        <v>1</v>
      </c>
      <c r="AC984" s="18" t="s">
        <v>101</v>
      </c>
      <c r="AD984" s="48"/>
      <c r="AE984" s="48"/>
      <c r="AF984" s="48" t="s">
        <v>5005</v>
      </c>
      <c r="AG984" s="48" t="s">
        <v>5005</v>
      </c>
      <c r="AH984" s="18">
        <v>6</v>
      </c>
      <c r="AI984" s="18" t="s">
        <v>155</v>
      </c>
      <c r="AJ984" s="18" t="s">
        <v>5006</v>
      </c>
      <c r="AK984" s="48" t="s">
        <v>5007</v>
      </c>
      <c r="AL984" s="18" t="s">
        <v>5008</v>
      </c>
      <c r="AM984" s="18">
        <v>77978</v>
      </c>
      <c r="AN984" s="18">
        <v>-96.543704914051105</v>
      </c>
      <c r="AO984" s="18">
        <v>28.695537827273501</v>
      </c>
      <c r="AP984" s="150"/>
    </row>
    <row r="985" spans="1:42" x14ac:dyDescent="0.25">
      <c r="A985" s="18">
        <v>511</v>
      </c>
      <c r="B985" s="15">
        <v>984</v>
      </c>
      <c r="C985" s="20">
        <v>18912511</v>
      </c>
      <c r="D985" s="18" t="s">
        <v>5011</v>
      </c>
      <c r="E985" s="187">
        <v>3393</v>
      </c>
      <c r="F985" s="188" t="s">
        <v>1072</v>
      </c>
      <c r="G985" s="48" t="s">
        <v>382</v>
      </c>
      <c r="H985" s="18" t="s">
        <v>5011</v>
      </c>
      <c r="I985" s="48" t="s">
        <v>382</v>
      </c>
      <c r="J985" s="48" t="s">
        <v>53</v>
      </c>
      <c r="K985" s="48" t="s">
        <v>81</v>
      </c>
      <c r="L985" s="48"/>
      <c r="M985" s="48"/>
      <c r="N985" s="18" t="s">
        <v>109</v>
      </c>
      <c r="O985" s="18" t="s">
        <v>53</v>
      </c>
      <c r="P985" s="18" t="s">
        <v>110</v>
      </c>
      <c r="Q985" s="18" t="s">
        <v>3768</v>
      </c>
      <c r="R985" s="18" t="s">
        <v>205</v>
      </c>
      <c r="S985" s="18" t="s">
        <v>100</v>
      </c>
      <c r="T985" s="48" t="s">
        <v>4935</v>
      </c>
      <c r="U985" s="18" t="s">
        <v>100</v>
      </c>
      <c r="V985" s="18">
        <v>328</v>
      </c>
      <c r="W985" s="18" t="s">
        <v>185</v>
      </c>
      <c r="X985" s="169">
        <f t="shared" si="28"/>
        <v>328</v>
      </c>
      <c r="Y985" s="18"/>
      <c r="Z985" s="18"/>
      <c r="AA985" s="18"/>
      <c r="AB985" s="18">
        <v>1</v>
      </c>
      <c r="AC985" s="18" t="s">
        <v>101</v>
      </c>
      <c r="AD985" s="48"/>
      <c r="AE985" s="48"/>
      <c r="AF985" s="48" t="s">
        <v>5012</v>
      </c>
      <c r="AG985" s="48" t="s">
        <v>5013</v>
      </c>
      <c r="AH985" s="18">
        <v>4</v>
      </c>
      <c r="AI985" s="18" t="s">
        <v>114</v>
      </c>
      <c r="AJ985" s="18" t="s">
        <v>5014</v>
      </c>
      <c r="AK985" s="48" t="s">
        <v>5015</v>
      </c>
      <c r="AL985" s="18" t="s">
        <v>5016</v>
      </c>
      <c r="AM985" s="18">
        <v>38109</v>
      </c>
      <c r="AN985" s="18">
        <v>-90.145102570317505</v>
      </c>
      <c r="AO985" s="18">
        <v>35.067216443046199</v>
      </c>
    </row>
    <row r="986" spans="1:42" x14ac:dyDescent="0.25">
      <c r="A986" s="18">
        <v>511</v>
      </c>
      <c r="B986" s="15">
        <v>985</v>
      </c>
      <c r="C986" s="20">
        <v>18912511</v>
      </c>
      <c r="D986" s="18" t="s">
        <v>5017</v>
      </c>
      <c r="E986" s="187">
        <v>3393</v>
      </c>
      <c r="F986" s="188" t="s">
        <v>4755</v>
      </c>
      <c r="G986" s="48" t="s">
        <v>382</v>
      </c>
      <c r="H986" s="18" t="s">
        <v>5017</v>
      </c>
      <c r="I986" s="48" t="s">
        <v>382</v>
      </c>
      <c r="J986" s="48" t="s">
        <v>53</v>
      </c>
      <c r="K986" s="48" t="s">
        <v>81</v>
      </c>
      <c r="L986" s="48"/>
      <c r="M986" s="48"/>
      <c r="N986" s="18" t="s">
        <v>109</v>
      </c>
      <c r="O986" s="18" t="s">
        <v>53</v>
      </c>
      <c r="P986" s="18" t="s">
        <v>110</v>
      </c>
      <c r="Q986" s="18" t="s">
        <v>3768</v>
      </c>
      <c r="R986" s="18" t="s">
        <v>205</v>
      </c>
      <c r="S986" s="18" t="s">
        <v>100</v>
      </c>
      <c r="T986" s="48" t="s">
        <v>4935</v>
      </c>
      <c r="U986" s="18" t="s">
        <v>100</v>
      </c>
      <c r="V986" s="18">
        <v>328</v>
      </c>
      <c r="W986" s="18" t="s">
        <v>185</v>
      </c>
      <c r="X986" s="169">
        <f t="shared" si="28"/>
        <v>328</v>
      </c>
      <c r="Y986" s="18"/>
      <c r="Z986" s="18"/>
      <c r="AA986" s="18"/>
      <c r="AB986" s="18">
        <v>1</v>
      </c>
      <c r="AC986" s="18" t="s">
        <v>101</v>
      </c>
      <c r="AD986" s="48"/>
      <c r="AE986" s="48"/>
      <c r="AF986" s="48" t="s">
        <v>5012</v>
      </c>
      <c r="AG986" s="48" t="s">
        <v>5013</v>
      </c>
      <c r="AH986" s="18">
        <v>4</v>
      </c>
      <c r="AI986" s="18" t="s">
        <v>114</v>
      </c>
      <c r="AJ986" s="18" t="s">
        <v>5014</v>
      </c>
      <c r="AK986" s="48" t="s">
        <v>5015</v>
      </c>
      <c r="AL986" s="18" t="s">
        <v>5016</v>
      </c>
      <c r="AM986" s="18">
        <v>38109</v>
      </c>
      <c r="AN986" s="18">
        <v>-90.145134146754003</v>
      </c>
      <c r="AO986" s="18">
        <v>35.0668066198849</v>
      </c>
    </row>
    <row r="987" spans="1:42" x14ac:dyDescent="0.25">
      <c r="A987" s="18">
        <v>511</v>
      </c>
      <c r="B987" s="15">
        <v>986</v>
      </c>
      <c r="C987" s="20">
        <v>18912511</v>
      </c>
      <c r="D987" s="18" t="s">
        <v>5018</v>
      </c>
      <c r="E987" s="187">
        <v>3393</v>
      </c>
      <c r="F987" s="188"/>
      <c r="G987" s="48" t="s">
        <v>382</v>
      </c>
      <c r="H987" s="18" t="s">
        <v>5018</v>
      </c>
      <c r="I987" s="48" t="s">
        <v>382</v>
      </c>
      <c r="J987" s="48" t="s">
        <v>53</v>
      </c>
      <c r="K987" s="48" t="s">
        <v>81</v>
      </c>
      <c r="L987" s="48"/>
      <c r="M987" s="48"/>
      <c r="N987" s="161" t="s">
        <v>4577</v>
      </c>
      <c r="O987" s="18" t="s">
        <v>100</v>
      </c>
      <c r="P987" s="18"/>
      <c r="Q987" s="18"/>
      <c r="R987" s="18" t="s">
        <v>124</v>
      </c>
      <c r="S987" s="18"/>
      <c r="T987" s="48"/>
      <c r="U987" s="18" t="s">
        <v>53</v>
      </c>
      <c r="V987" s="18">
        <v>368.6</v>
      </c>
      <c r="W987" s="18" t="s">
        <v>84</v>
      </c>
      <c r="X987" s="166">
        <f>V987*Sheet1!$B$4*Sheet1!$B$3</f>
        <v>37.8089607</v>
      </c>
      <c r="Y987" s="18"/>
      <c r="Z987" s="18"/>
      <c r="AA987" s="18"/>
      <c r="AB987" s="18">
        <v>1</v>
      </c>
      <c r="AC987" s="18" t="s">
        <v>63</v>
      </c>
      <c r="AD987" s="48"/>
      <c r="AE987" s="48"/>
      <c r="AF987" s="48" t="s">
        <v>5012</v>
      </c>
      <c r="AG987" s="48" t="s">
        <v>5013</v>
      </c>
      <c r="AH987" s="18">
        <v>4</v>
      </c>
      <c r="AI987" s="18" t="s">
        <v>114</v>
      </c>
      <c r="AJ987" s="18" t="s">
        <v>5014</v>
      </c>
      <c r="AK987" s="48" t="s">
        <v>5015</v>
      </c>
      <c r="AL987" s="18" t="s">
        <v>5016</v>
      </c>
      <c r="AM987" s="18">
        <v>38109</v>
      </c>
      <c r="AN987" s="18">
        <v>-90.1458302289914</v>
      </c>
      <c r="AO987" s="18">
        <v>35.072107941515803</v>
      </c>
    </row>
    <row r="988" spans="1:42" x14ac:dyDescent="0.25">
      <c r="A988" s="18">
        <v>511</v>
      </c>
      <c r="B988" s="15">
        <v>987</v>
      </c>
      <c r="C988" s="20">
        <v>18912511</v>
      </c>
      <c r="D988" s="18" t="s">
        <v>5019</v>
      </c>
      <c r="E988" s="187">
        <v>3393</v>
      </c>
      <c r="F988" s="188"/>
      <c r="G988" s="48" t="s">
        <v>382</v>
      </c>
      <c r="H988" s="18" t="s">
        <v>5019</v>
      </c>
      <c r="I988" s="48" t="s">
        <v>382</v>
      </c>
      <c r="J988" s="48" t="s">
        <v>53</v>
      </c>
      <c r="K988" s="48" t="s">
        <v>81</v>
      </c>
      <c r="L988" s="48"/>
      <c r="M988" s="48"/>
      <c r="N988" s="161" t="s">
        <v>4577</v>
      </c>
      <c r="O988" s="18" t="s">
        <v>100</v>
      </c>
      <c r="P988" s="18"/>
      <c r="Q988" s="18"/>
      <c r="R988" s="18" t="s">
        <v>124</v>
      </c>
      <c r="S988" s="18"/>
      <c r="T988" s="48"/>
      <c r="U988" s="18" t="s">
        <v>53</v>
      </c>
      <c r="V988" s="18">
        <v>368.6</v>
      </c>
      <c r="W988" s="18" t="s">
        <v>84</v>
      </c>
      <c r="X988" s="166">
        <f>V988*Sheet1!$B$4*Sheet1!$B$3</f>
        <v>37.8089607</v>
      </c>
      <c r="Y988" s="18"/>
      <c r="Z988" s="18"/>
      <c r="AA988" s="18"/>
      <c r="AB988" s="18">
        <v>1</v>
      </c>
      <c r="AC988" s="18" t="s">
        <v>63</v>
      </c>
      <c r="AD988" s="48"/>
      <c r="AE988" s="48"/>
      <c r="AF988" s="48" t="s">
        <v>5012</v>
      </c>
      <c r="AG988" s="48" t="s">
        <v>5013</v>
      </c>
      <c r="AH988" s="18">
        <v>4</v>
      </c>
      <c r="AI988" s="18" t="s">
        <v>114</v>
      </c>
      <c r="AJ988" s="18" t="s">
        <v>5014</v>
      </c>
      <c r="AK988" s="48" t="s">
        <v>5015</v>
      </c>
      <c r="AL988" s="18" t="s">
        <v>5016</v>
      </c>
      <c r="AM988" s="18">
        <v>38109</v>
      </c>
      <c r="AN988" s="18">
        <v>-90.145748891596398</v>
      </c>
      <c r="AO988" s="18">
        <v>35.072110552062099</v>
      </c>
    </row>
    <row r="989" spans="1:42" x14ac:dyDescent="0.25">
      <c r="A989" s="18">
        <v>511</v>
      </c>
      <c r="B989" s="15">
        <v>988</v>
      </c>
      <c r="C989" s="20">
        <v>18912511</v>
      </c>
      <c r="D989" s="18" t="s">
        <v>5020</v>
      </c>
      <c r="E989" s="187">
        <v>3393</v>
      </c>
      <c r="F989" s="188"/>
      <c r="G989" s="48" t="s">
        <v>382</v>
      </c>
      <c r="H989" s="18" t="s">
        <v>5020</v>
      </c>
      <c r="I989" s="48" t="s">
        <v>382</v>
      </c>
      <c r="J989" s="48" t="s">
        <v>53</v>
      </c>
      <c r="K989" s="48" t="s">
        <v>81</v>
      </c>
      <c r="L989" s="48"/>
      <c r="M989" s="48"/>
      <c r="N989" s="161" t="s">
        <v>4577</v>
      </c>
      <c r="O989" s="18" t="s">
        <v>100</v>
      </c>
      <c r="P989" s="18"/>
      <c r="Q989" s="18"/>
      <c r="R989" s="18" t="s">
        <v>124</v>
      </c>
      <c r="S989" s="18"/>
      <c r="T989" s="48"/>
      <c r="U989" s="18" t="s">
        <v>53</v>
      </c>
      <c r="V989" s="18">
        <v>368.6</v>
      </c>
      <c r="W989" s="18" t="s">
        <v>84</v>
      </c>
      <c r="X989" s="166">
        <f>V989*Sheet1!$B$4*Sheet1!$B$3</f>
        <v>37.8089607</v>
      </c>
      <c r="Y989" s="18"/>
      <c r="Z989" s="18"/>
      <c r="AA989" s="18"/>
      <c r="AB989" s="18">
        <v>1</v>
      </c>
      <c r="AC989" s="18" t="s">
        <v>63</v>
      </c>
      <c r="AD989" s="48"/>
      <c r="AE989" s="48"/>
      <c r="AF989" s="48" t="s">
        <v>5012</v>
      </c>
      <c r="AG989" s="48" t="s">
        <v>5013</v>
      </c>
      <c r="AH989" s="18">
        <v>4</v>
      </c>
      <c r="AI989" s="18" t="s">
        <v>114</v>
      </c>
      <c r="AJ989" s="18" t="s">
        <v>5014</v>
      </c>
      <c r="AK989" s="48" t="s">
        <v>5015</v>
      </c>
      <c r="AL989" s="18" t="s">
        <v>5016</v>
      </c>
      <c r="AM989" s="18">
        <v>38109</v>
      </c>
      <c r="AN989" s="18">
        <v>-90.145635657183803</v>
      </c>
      <c r="AO989" s="18">
        <v>35.072088362416103</v>
      </c>
    </row>
    <row r="990" spans="1:42" x14ac:dyDescent="0.25">
      <c r="A990" s="18">
        <v>511</v>
      </c>
      <c r="B990" s="15">
        <v>989</v>
      </c>
      <c r="C990" s="20">
        <v>18912511</v>
      </c>
      <c r="D990" s="18" t="s">
        <v>5021</v>
      </c>
      <c r="E990" s="187">
        <v>3393</v>
      </c>
      <c r="F990" s="188"/>
      <c r="G990" s="48" t="s">
        <v>382</v>
      </c>
      <c r="H990" s="18" t="s">
        <v>5021</v>
      </c>
      <c r="I990" s="48" t="s">
        <v>382</v>
      </c>
      <c r="J990" s="48" t="s">
        <v>53</v>
      </c>
      <c r="K990" s="48" t="s">
        <v>81</v>
      </c>
      <c r="L990" s="48"/>
      <c r="M990" s="48"/>
      <c r="N990" s="161" t="s">
        <v>4577</v>
      </c>
      <c r="O990" s="18" t="s">
        <v>100</v>
      </c>
      <c r="P990" s="18"/>
      <c r="Q990" s="18"/>
      <c r="R990" s="18" t="s">
        <v>124</v>
      </c>
      <c r="S990" s="18"/>
      <c r="T990" s="48"/>
      <c r="U990" s="18" t="s">
        <v>53</v>
      </c>
      <c r="V990" s="18">
        <v>368.6</v>
      </c>
      <c r="W990" s="18" t="s">
        <v>84</v>
      </c>
      <c r="X990" s="166">
        <f>V990*Sheet1!$B$4*Sheet1!$B$3</f>
        <v>37.8089607</v>
      </c>
      <c r="Y990" s="18"/>
      <c r="Z990" s="18"/>
      <c r="AA990" s="18"/>
      <c r="AB990" s="18">
        <v>1</v>
      </c>
      <c r="AC990" s="18" t="s">
        <v>63</v>
      </c>
      <c r="AD990" s="48"/>
      <c r="AE990" s="48"/>
      <c r="AF990" s="48" t="s">
        <v>5012</v>
      </c>
      <c r="AG990" s="48" t="s">
        <v>5013</v>
      </c>
      <c r="AH990" s="18">
        <v>4</v>
      </c>
      <c r="AI990" s="18" t="s">
        <v>114</v>
      </c>
      <c r="AJ990" s="18" t="s">
        <v>5014</v>
      </c>
      <c r="AK990" s="48" t="s">
        <v>5015</v>
      </c>
      <c r="AL990" s="18" t="s">
        <v>5016</v>
      </c>
      <c r="AM990" s="18">
        <v>38109</v>
      </c>
      <c r="AN990" s="18">
        <v>-90.145549535236199</v>
      </c>
      <c r="AO990" s="18">
        <v>35.072093583509798</v>
      </c>
    </row>
    <row r="991" spans="1:42" x14ac:dyDescent="0.25">
      <c r="A991" s="18">
        <v>511</v>
      </c>
      <c r="B991" s="15">
        <v>990</v>
      </c>
      <c r="C991" s="20">
        <v>18912511</v>
      </c>
      <c r="D991" s="18" t="s">
        <v>5022</v>
      </c>
      <c r="E991" s="187">
        <v>3393</v>
      </c>
      <c r="F991" s="188"/>
      <c r="G991" s="48" t="s">
        <v>382</v>
      </c>
      <c r="H991" s="18" t="s">
        <v>5022</v>
      </c>
      <c r="I991" s="48" t="s">
        <v>382</v>
      </c>
      <c r="J991" s="48" t="s">
        <v>53</v>
      </c>
      <c r="K991" s="48" t="s">
        <v>81</v>
      </c>
      <c r="L991" s="48"/>
      <c r="M991" s="48"/>
      <c r="N991" s="161" t="s">
        <v>4577</v>
      </c>
      <c r="O991" s="18" t="s">
        <v>100</v>
      </c>
      <c r="P991" s="18"/>
      <c r="Q991" s="18"/>
      <c r="R991" s="18" t="s">
        <v>124</v>
      </c>
      <c r="S991" s="18"/>
      <c r="T991" s="48"/>
      <c r="U991" s="18" t="s">
        <v>53</v>
      </c>
      <c r="V991" s="18">
        <v>368.6</v>
      </c>
      <c r="W991" s="18" t="s">
        <v>84</v>
      </c>
      <c r="X991" s="166">
        <f>V991*Sheet1!$B$4*Sheet1!$B$3</f>
        <v>37.8089607</v>
      </c>
      <c r="Y991" s="18"/>
      <c r="Z991" s="18"/>
      <c r="AA991" s="18"/>
      <c r="AB991" s="18">
        <v>1</v>
      </c>
      <c r="AC991" s="18" t="s">
        <v>63</v>
      </c>
      <c r="AD991" s="48"/>
      <c r="AE991" s="48"/>
      <c r="AF991" s="48" t="s">
        <v>5012</v>
      </c>
      <c r="AG991" s="48" t="s">
        <v>5013</v>
      </c>
      <c r="AH991" s="18">
        <v>4</v>
      </c>
      <c r="AI991" s="18" t="s">
        <v>114</v>
      </c>
      <c r="AJ991" s="18" t="s">
        <v>5014</v>
      </c>
      <c r="AK991" s="48" t="s">
        <v>5015</v>
      </c>
      <c r="AL991" s="18" t="s">
        <v>5016</v>
      </c>
      <c r="AM991" s="18">
        <v>38109</v>
      </c>
      <c r="AN991" s="18">
        <v>-90.145423542016502</v>
      </c>
      <c r="AO991" s="18">
        <v>35.072084446595603</v>
      </c>
    </row>
    <row r="992" spans="1:42" x14ac:dyDescent="0.25">
      <c r="A992" s="18">
        <v>511</v>
      </c>
      <c r="B992" s="15">
        <v>991</v>
      </c>
      <c r="C992" s="20">
        <v>18912511</v>
      </c>
      <c r="D992" s="18" t="s">
        <v>5023</v>
      </c>
      <c r="E992" s="187">
        <v>3393</v>
      </c>
      <c r="F992" s="188"/>
      <c r="G992" s="48" t="s">
        <v>382</v>
      </c>
      <c r="H992" s="18" t="s">
        <v>5023</v>
      </c>
      <c r="I992" s="48" t="s">
        <v>382</v>
      </c>
      <c r="J992" s="48" t="s">
        <v>53</v>
      </c>
      <c r="K992" s="48" t="s">
        <v>81</v>
      </c>
      <c r="L992" s="48"/>
      <c r="M992" s="48"/>
      <c r="N992" s="161" t="s">
        <v>4577</v>
      </c>
      <c r="O992" s="18" t="s">
        <v>100</v>
      </c>
      <c r="P992" s="18"/>
      <c r="Q992" s="18"/>
      <c r="R992" s="18" t="s">
        <v>124</v>
      </c>
      <c r="S992" s="18"/>
      <c r="T992" s="48"/>
      <c r="U992" s="18" t="s">
        <v>53</v>
      </c>
      <c r="V992" s="18">
        <v>368.6</v>
      </c>
      <c r="W992" s="18" t="s">
        <v>84</v>
      </c>
      <c r="X992" s="166">
        <f>V992*Sheet1!$B$4*Sheet1!$B$3</f>
        <v>37.8089607</v>
      </c>
      <c r="Y992" s="18"/>
      <c r="Z992" s="18"/>
      <c r="AA992" s="18"/>
      <c r="AB992" s="18">
        <v>1</v>
      </c>
      <c r="AC992" s="18" t="s">
        <v>63</v>
      </c>
      <c r="AD992" s="48"/>
      <c r="AE992" s="48"/>
      <c r="AF992" s="48" t="s">
        <v>5012</v>
      </c>
      <c r="AG992" s="48" t="s">
        <v>5013</v>
      </c>
      <c r="AH992" s="18">
        <v>4</v>
      </c>
      <c r="AI992" s="18" t="s">
        <v>114</v>
      </c>
      <c r="AJ992" s="18" t="s">
        <v>5014</v>
      </c>
      <c r="AK992" s="48" t="s">
        <v>5015</v>
      </c>
      <c r="AL992" s="18" t="s">
        <v>5016</v>
      </c>
      <c r="AM992" s="18">
        <v>38109</v>
      </c>
      <c r="AN992" s="18">
        <v>-90.1453437994724</v>
      </c>
      <c r="AO992" s="18">
        <v>35.072075309680301</v>
      </c>
    </row>
    <row r="993" spans="1:41" x14ac:dyDescent="0.25">
      <c r="A993" s="18">
        <v>511</v>
      </c>
      <c r="B993" s="15">
        <v>992</v>
      </c>
      <c r="C993" s="20">
        <v>18912511</v>
      </c>
      <c r="D993" s="18" t="s">
        <v>5024</v>
      </c>
      <c r="E993" s="187">
        <v>3393</v>
      </c>
      <c r="F993" s="188"/>
      <c r="G993" s="48" t="s">
        <v>382</v>
      </c>
      <c r="H993" s="18" t="s">
        <v>5024</v>
      </c>
      <c r="I993" s="48" t="s">
        <v>382</v>
      </c>
      <c r="J993" s="48" t="s">
        <v>53</v>
      </c>
      <c r="K993" s="48" t="s">
        <v>81</v>
      </c>
      <c r="L993" s="48"/>
      <c r="M993" s="48"/>
      <c r="N993" s="161" t="s">
        <v>4577</v>
      </c>
      <c r="O993" s="18" t="s">
        <v>100</v>
      </c>
      <c r="P993" s="18"/>
      <c r="Q993" s="18"/>
      <c r="R993" s="18" t="s">
        <v>124</v>
      </c>
      <c r="S993" s="18"/>
      <c r="T993" s="48"/>
      <c r="U993" s="18" t="s">
        <v>53</v>
      </c>
      <c r="V993" s="18">
        <v>368.6</v>
      </c>
      <c r="W993" s="18" t="s">
        <v>84</v>
      </c>
      <c r="X993" s="166">
        <f>V993*Sheet1!$B$4*Sheet1!$B$3</f>
        <v>37.8089607</v>
      </c>
      <c r="Y993" s="18"/>
      <c r="Z993" s="18"/>
      <c r="AA993" s="18"/>
      <c r="AB993" s="18">
        <v>1</v>
      </c>
      <c r="AC993" s="18" t="s">
        <v>63</v>
      </c>
      <c r="AD993" s="48"/>
      <c r="AE993" s="48"/>
      <c r="AF993" s="48" t="s">
        <v>5012</v>
      </c>
      <c r="AG993" s="48" t="s">
        <v>5013</v>
      </c>
      <c r="AH993" s="18">
        <v>4</v>
      </c>
      <c r="AI993" s="18" t="s">
        <v>114</v>
      </c>
      <c r="AJ993" s="18" t="s">
        <v>5014</v>
      </c>
      <c r="AK993" s="48" t="s">
        <v>5015</v>
      </c>
      <c r="AL993" s="18" t="s">
        <v>5016</v>
      </c>
      <c r="AM993" s="18">
        <v>38109</v>
      </c>
      <c r="AN993" s="18">
        <v>-90.145216211401802</v>
      </c>
      <c r="AO993" s="18">
        <v>35.072059646394599</v>
      </c>
    </row>
    <row r="994" spans="1:41" x14ac:dyDescent="0.25">
      <c r="A994" s="18">
        <v>511</v>
      </c>
      <c r="B994" s="15">
        <v>993</v>
      </c>
      <c r="C994" s="20">
        <v>18912511</v>
      </c>
      <c r="D994" s="18" t="s">
        <v>5025</v>
      </c>
      <c r="E994" s="187">
        <v>3393</v>
      </c>
      <c r="F994" s="188"/>
      <c r="G994" s="48" t="s">
        <v>382</v>
      </c>
      <c r="H994" s="18" t="s">
        <v>5025</v>
      </c>
      <c r="I994" s="48" t="s">
        <v>382</v>
      </c>
      <c r="J994" s="48" t="s">
        <v>53</v>
      </c>
      <c r="K994" s="48" t="s">
        <v>81</v>
      </c>
      <c r="L994" s="48"/>
      <c r="M994" s="48"/>
      <c r="N994" s="161" t="s">
        <v>4577</v>
      </c>
      <c r="O994" s="18" t="s">
        <v>100</v>
      </c>
      <c r="P994" s="18"/>
      <c r="Q994" s="18"/>
      <c r="R994" s="18" t="s">
        <v>124</v>
      </c>
      <c r="S994" s="18"/>
      <c r="T994" s="48"/>
      <c r="U994" s="18" t="s">
        <v>53</v>
      </c>
      <c r="V994" s="18">
        <v>368.6</v>
      </c>
      <c r="W994" s="18" t="s">
        <v>84</v>
      </c>
      <c r="X994" s="166">
        <f>V994*Sheet1!$B$4*Sheet1!$B$3</f>
        <v>37.8089607</v>
      </c>
      <c r="Y994" s="18"/>
      <c r="Z994" s="18"/>
      <c r="AA994" s="18"/>
      <c r="AB994" s="18">
        <v>1</v>
      </c>
      <c r="AC994" s="18" t="s">
        <v>63</v>
      </c>
      <c r="AD994" s="48"/>
      <c r="AE994" s="48"/>
      <c r="AF994" s="48" t="s">
        <v>5012</v>
      </c>
      <c r="AG994" s="48" t="s">
        <v>5013</v>
      </c>
      <c r="AH994" s="18">
        <v>4</v>
      </c>
      <c r="AI994" s="18" t="s">
        <v>114</v>
      </c>
      <c r="AJ994" s="18" t="s">
        <v>5014</v>
      </c>
      <c r="AK994" s="48" t="s">
        <v>5015</v>
      </c>
      <c r="AL994" s="18" t="s">
        <v>5016</v>
      </c>
      <c r="AM994" s="18">
        <v>38109</v>
      </c>
      <c r="AN994" s="18">
        <v>-90.1451380637086</v>
      </c>
      <c r="AO994" s="18">
        <v>35.072055730572799</v>
      </c>
    </row>
    <row r="995" spans="1:41" x14ac:dyDescent="0.25">
      <c r="A995" s="18">
        <v>511</v>
      </c>
      <c r="B995" s="15">
        <v>994</v>
      </c>
      <c r="C995" s="20">
        <v>18912511</v>
      </c>
      <c r="D995" s="18" t="s">
        <v>5026</v>
      </c>
      <c r="E995" s="187">
        <v>3393</v>
      </c>
      <c r="F995" s="188"/>
      <c r="G995" s="48" t="s">
        <v>382</v>
      </c>
      <c r="H995" s="18" t="s">
        <v>5026</v>
      </c>
      <c r="I995" s="48" t="s">
        <v>382</v>
      </c>
      <c r="J995" s="48" t="s">
        <v>53</v>
      </c>
      <c r="K995" s="48" t="s">
        <v>81</v>
      </c>
      <c r="L995" s="48"/>
      <c r="M995" s="48"/>
      <c r="N995" s="161" t="s">
        <v>4577</v>
      </c>
      <c r="O995" s="18" t="s">
        <v>100</v>
      </c>
      <c r="P995" s="18"/>
      <c r="Q995" s="18"/>
      <c r="R995" s="18" t="s">
        <v>124</v>
      </c>
      <c r="S995" s="18"/>
      <c r="T995" s="48"/>
      <c r="U995" s="18" t="s">
        <v>53</v>
      </c>
      <c r="V995" s="18">
        <v>368.6</v>
      </c>
      <c r="W995" s="18" t="s">
        <v>84</v>
      </c>
      <c r="X995" s="166">
        <f>V995*Sheet1!$B$4*Sheet1!$B$3</f>
        <v>37.8089607</v>
      </c>
      <c r="Y995" s="18"/>
      <c r="Z995" s="18"/>
      <c r="AA995" s="18"/>
      <c r="AB995" s="18">
        <v>1</v>
      </c>
      <c r="AC995" s="18" t="s">
        <v>63</v>
      </c>
      <c r="AD995" s="48"/>
      <c r="AE995" s="48"/>
      <c r="AF995" s="48" t="s">
        <v>5012</v>
      </c>
      <c r="AG995" s="48" t="s">
        <v>5013</v>
      </c>
      <c r="AH995" s="18">
        <v>4</v>
      </c>
      <c r="AI995" s="18" t="s">
        <v>114</v>
      </c>
      <c r="AJ995" s="18" t="s">
        <v>5014</v>
      </c>
      <c r="AK995" s="48" t="s">
        <v>5015</v>
      </c>
      <c r="AL995" s="18" t="s">
        <v>5016</v>
      </c>
      <c r="AM995" s="18">
        <v>38109</v>
      </c>
      <c r="AN995" s="18">
        <v>-90.145012070401606</v>
      </c>
      <c r="AO995" s="18">
        <v>35.072046593653901</v>
      </c>
    </row>
    <row r="996" spans="1:41" x14ac:dyDescent="0.25">
      <c r="A996" s="18">
        <v>511</v>
      </c>
      <c r="B996" s="15">
        <v>995</v>
      </c>
      <c r="C996" s="20">
        <v>18912511</v>
      </c>
      <c r="D996" s="18" t="s">
        <v>5027</v>
      </c>
      <c r="E996" s="187">
        <v>3393</v>
      </c>
      <c r="F996" s="188"/>
      <c r="G996" s="48" t="s">
        <v>382</v>
      </c>
      <c r="H996" s="18" t="s">
        <v>5027</v>
      </c>
      <c r="I996" s="48" t="s">
        <v>382</v>
      </c>
      <c r="J996" s="48" t="s">
        <v>53</v>
      </c>
      <c r="K996" s="48" t="s">
        <v>81</v>
      </c>
      <c r="L996" s="48"/>
      <c r="M996" s="48"/>
      <c r="N996" s="161" t="s">
        <v>4577</v>
      </c>
      <c r="O996" s="18" t="s">
        <v>100</v>
      </c>
      <c r="P996" s="18"/>
      <c r="Q996" s="18"/>
      <c r="R996" s="18" t="s">
        <v>124</v>
      </c>
      <c r="S996" s="18"/>
      <c r="T996" s="48"/>
      <c r="U996" s="18" t="s">
        <v>53</v>
      </c>
      <c r="V996" s="18">
        <v>368.6</v>
      </c>
      <c r="W996" s="18" t="s">
        <v>84</v>
      </c>
      <c r="X996" s="166">
        <f>V996*Sheet1!$B$4*Sheet1!$B$3</f>
        <v>37.8089607</v>
      </c>
      <c r="Y996" s="18"/>
      <c r="Z996" s="18"/>
      <c r="AA996" s="18"/>
      <c r="AB996" s="18">
        <v>1</v>
      </c>
      <c r="AC996" s="18" t="s">
        <v>63</v>
      </c>
      <c r="AD996" s="48"/>
      <c r="AE996" s="48"/>
      <c r="AF996" s="48" t="s">
        <v>5012</v>
      </c>
      <c r="AG996" s="48" t="s">
        <v>5013</v>
      </c>
      <c r="AH996" s="18">
        <v>4</v>
      </c>
      <c r="AI996" s="18" t="s">
        <v>114</v>
      </c>
      <c r="AJ996" s="18" t="s">
        <v>5014</v>
      </c>
      <c r="AK996" s="48" t="s">
        <v>5015</v>
      </c>
      <c r="AL996" s="18" t="s">
        <v>5016</v>
      </c>
      <c r="AM996" s="18">
        <v>38109</v>
      </c>
      <c r="AN996" s="18">
        <v>-90.144922758752202</v>
      </c>
      <c r="AO996" s="18">
        <v>35.072041372557202</v>
      </c>
    </row>
    <row r="997" spans="1:41" x14ac:dyDescent="0.25">
      <c r="A997" s="18">
        <v>511</v>
      </c>
      <c r="B997" s="15">
        <v>996</v>
      </c>
      <c r="C997" s="20">
        <v>18912511</v>
      </c>
      <c r="D997" s="18" t="s">
        <v>5028</v>
      </c>
      <c r="E997" s="187">
        <v>3393</v>
      </c>
      <c r="F997" s="188"/>
      <c r="G997" s="48" t="s">
        <v>382</v>
      </c>
      <c r="H997" s="18" t="s">
        <v>5028</v>
      </c>
      <c r="I997" s="48" t="s">
        <v>382</v>
      </c>
      <c r="J997" s="48" t="s">
        <v>53</v>
      </c>
      <c r="K997" s="48" t="s">
        <v>81</v>
      </c>
      <c r="L997" s="48"/>
      <c r="M997" s="48"/>
      <c r="N997" s="161" t="s">
        <v>4577</v>
      </c>
      <c r="O997" s="18" t="s">
        <v>100</v>
      </c>
      <c r="P997" s="18"/>
      <c r="Q997" s="18"/>
      <c r="R997" s="18" t="s">
        <v>124</v>
      </c>
      <c r="S997" s="18"/>
      <c r="T997" s="48"/>
      <c r="U997" s="18" t="s">
        <v>53</v>
      </c>
      <c r="V997" s="18">
        <v>368.6</v>
      </c>
      <c r="W997" s="18" t="s">
        <v>84</v>
      </c>
      <c r="X997" s="166">
        <f>V997*Sheet1!$B$4*Sheet1!$B$3</f>
        <v>37.8089607</v>
      </c>
      <c r="Y997" s="18"/>
      <c r="Z997" s="18"/>
      <c r="AA997" s="18"/>
      <c r="AB997" s="18">
        <v>1</v>
      </c>
      <c r="AC997" s="18" t="s">
        <v>63</v>
      </c>
      <c r="AD997" s="48"/>
      <c r="AE997" s="48"/>
      <c r="AF997" s="48" t="s">
        <v>5012</v>
      </c>
      <c r="AG997" s="48" t="s">
        <v>5013</v>
      </c>
      <c r="AH997" s="18">
        <v>4</v>
      </c>
      <c r="AI997" s="18" t="s">
        <v>114</v>
      </c>
      <c r="AJ997" s="18" t="s">
        <v>5014</v>
      </c>
      <c r="AK997" s="48" t="s">
        <v>5015</v>
      </c>
      <c r="AL997" s="18" t="s">
        <v>5016</v>
      </c>
      <c r="AM997" s="18">
        <v>38109</v>
      </c>
      <c r="AN997" s="18">
        <v>-90.144807929488707</v>
      </c>
      <c r="AO997" s="18">
        <v>35.072027014539401</v>
      </c>
    </row>
    <row r="998" spans="1:41" x14ac:dyDescent="0.25">
      <c r="A998" s="18">
        <v>511</v>
      </c>
      <c r="B998" s="15">
        <v>997</v>
      </c>
      <c r="C998" s="20">
        <v>18912511</v>
      </c>
      <c r="D998" s="18" t="s">
        <v>5029</v>
      </c>
      <c r="E998" s="187">
        <v>3393</v>
      </c>
      <c r="F998" s="188"/>
      <c r="G998" s="48" t="s">
        <v>382</v>
      </c>
      <c r="H998" s="18" t="s">
        <v>5029</v>
      </c>
      <c r="I998" s="48" t="s">
        <v>382</v>
      </c>
      <c r="J998" s="48" t="s">
        <v>53</v>
      </c>
      <c r="K998" s="48" t="s">
        <v>81</v>
      </c>
      <c r="L998" s="48"/>
      <c r="M998" s="48"/>
      <c r="N998" s="161" t="s">
        <v>4577</v>
      </c>
      <c r="O998" s="18" t="s">
        <v>100</v>
      </c>
      <c r="P998" s="18"/>
      <c r="Q998" s="18"/>
      <c r="R998" s="18" t="s">
        <v>124</v>
      </c>
      <c r="S998" s="18"/>
      <c r="T998" s="48"/>
      <c r="U998" s="18" t="s">
        <v>53</v>
      </c>
      <c r="V998" s="18">
        <v>368.6</v>
      </c>
      <c r="W998" s="18" t="s">
        <v>84</v>
      </c>
      <c r="X998" s="166">
        <f>V998*Sheet1!$B$4*Sheet1!$B$3</f>
        <v>37.8089607</v>
      </c>
      <c r="Y998" s="18"/>
      <c r="Z998" s="18"/>
      <c r="AA998" s="18"/>
      <c r="AB998" s="18">
        <v>1</v>
      </c>
      <c r="AC998" s="18" t="s">
        <v>63</v>
      </c>
      <c r="AD998" s="48"/>
      <c r="AE998" s="48"/>
      <c r="AF998" s="48" t="s">
        <v>5012</v>
      </c>
      <c r="AG998" s="48" t="s">
        <v>5013</v>
      </c>
      <c r="AH998" s="18">
        <v>4</v>
      </c>
      <c r="AI998" s="18" t="s">
        <v>114</v>
      </c>
      <c r="AJ998" s="18" t="s">
        <v>5014</v>
      </c>
      <c r="AK998" s="48" t="s">
        <v>5015</v>
      </c>
      <c r="AL998" s="18" t="s">
        <v>5016</v>
      </c>
      <c r="AM998" s="18">
        <v>38109</v>
      </c>
      <c r="AN998" s="18">
        <v>-90.144729781795505</v>
      </c>
      <c r="AO998" s="18">
        <v>35.072023098716002</v>
      </c>
    </row>
    <row r="999" spans="1:41" x14ac:dyDescent="0.25">
      <c r="A999" s="18">
        <v>511</v>
      </c>
      <c r="B999" s="15">
        <v>998</v>
      </c>
      <c r="C999" s="20">
        <v>18912511</v>
      </c>
      <c r="D999" s="18" t="s">
        <v>5030</v>
      </c>
      <c r="E999" s="187">
        <v>3393</v>
      </c>
      <c r="F999" s="188"/>
      <c r="G999" s="48" t="s">
        <v>382</v>
      </c>
      <c r="H999" s="18" t="s">
        <v>5030</v>
      </c>
      <c r="I999" s="48" t="s">
        <v>382</v>
      </c>
      <c r="J999" s="48" t="s">
        <v>53</v>
      </c>
      <c r="K999" s="48" t="s">
        <v>81</v>
      </c>
      <c r="L999" s="48"/>
      <c r="M999" s="48"/>
      <c r="N999" s="161" t="s">
        <v>4577</v>
      </c>
      <c r="O999" s="18" t="s">
        <v>100</v>
      </c>
      <c r="P999" s="18"/>
      <c r="Q999" s="18"/>
      <c r="R999" s="18" t="s">
        <v>124</v>
      </c>
      <c r="S999" s="18"/>
      <c r="T999" s="48"/>
      <c r="U999" s="18" t="s">
        <v>53</v>
      </c>
      <c r="V999" s="18">
        <v>368.6</v>
      </c>
      <c r="W999" s="18" t="s">
        <v>84</v>
      </c>
      <c r="X999" s="166">
        <f>V999*Sheet1!$B$4*Sheet1!$B$3</f>
        <v>37.8089607</v>
      </c>
      <c r="Y999" s="18"/>
      <c r="Z999" s="18"/>
      <c r="AA999" s="18"/>
      <c r="AB999" s="18">
        <v>1</v>
      </c>
      <c r="AC999" s="18" t="s">
        <v>63</v>
      </c>
      <c r="AD999" s="48"/>
      <c r="AE999" s="48"/>
      <c r="AF999" s="48" t="s">
        <v>5012</v>
      </c>
      <c r="AG999" s="48" t="s">
        <v>5013</v>
      </c>
      <c r="AH999" s="18">
        <v>4</v>
      </c>
      <c r="AI999" s="18" t="s">
        <v>114</v>
      </c>
      <c r="AJ999" s="18" t="s">
        <v>5014</v>
      </c>
      <c r="AK999" s="48" t="s">
        <v>5015</v>
      </c>
      <c r="AL999" s="18" t="s">
        <v>5016</v>
      </c>
      <c r="AM999" s="18">
        <v>38109</v>
      </c>
      <c r="AN999" s="18">
        <v>-90.144600598874007</v>
      </c>
      <c r="AO999" s="18">
        <v>35.072017877617697</v>
      </c>
    </row>
    <row r="1000" spans="1:41" x14ac:dyDescent="0.25">
      <c r="A1000" s="18">
        <v>511</v>
      </c>
      <c r="B1000" s="15">
        <v>999</v>
      </c>
      <c r="C1000" s="20">
        <v>18912511</v>
      </c>
      <c r="D1000" s="18" t="s">
        <v>5031</v>
      </c>
      <c r="E1000" s="187">
        <v>3393</v>
      </c>
      <c r="F1000" s="188"/>
      <c r="G1000" s="48" t="s">
        <v>382</v>
      </c>
      <c r="H1000" s="18" t="s">
        <v>5031</v>
      </c>
      <c r="I1000" s="48" t="s">
        <v>382</v>
      </c>
      <c r="J1000" s="48" t="s">
        <v>53</v>
      </c>
      <c r="K1000" s="48" t="s">
        <v>81</v>
      </c>
      <c r="L1000" s="48"/>
      <c r="M1000" s="48"/>
      <c r="N1000" s="161" t="s">
        <v>4577</v>
      </c>
      <c r="O1000" s="18" t="s">
        <v>100</v>
      </c>
      <c r="P1000" s="18"/>
      <c r="Q1000" s="18"/>
      <c r="R1000" s="18" t="s">
        <v>124</v>
      </c>
      <c r="S1000" s="18"/>
      <c r="T1000" s="48"/>
      <c r="U1000" s="18" t="s">
        <v>53</v>
      </c>
      <c r="V1000" s="18">
        <v>368.6</v>
      </c>
      <c r="W1000" s="18" t="s">
        <v>84</v>
      </c>
      <c r="X1000" s="166">
        <f>V1000*Sheet1!$B$4*Sheet1!$B$3</f>
        <v>37.8089607</v>
      </c>
      <c r="Y1000" s="18"/>
      <c r="Z1000" s="18"/>
      <c r="AA1000" s="18"/>
      <c r="AB1000" s="18">
        <v>1</v>
      </c>
      <c r="AC1000" s="18" t="s">
        <v>63</v>
      </c>
      <c r="AD1000" s="48"/>
      <c r="AE1000" s="48"/>
      <c r="AF1000" s="48" t="s">
        <v>5012</v>
      </c>
      <c r="AG1000" s="48" t="s">
        <v>5013</v>
      </c>
      <c r="AH1000" s="18">
        <v>4</v>
      </c>
      <c r="AI1000" s="18" t="s">
        <v>114</v>
      </c>
      <c r="AJ1000" s="18" t="s">
        <v>5014</v>
      </c>
      <c r="AK1000" s="48" t="s">
        <v>5015</v>
      </c>
      <c r="AL1000" s="18" t="s">
        <v>5016</v>
      </c>
      <c r="AM1000" s="18">
        <v>38109</v>
      </c>
      <c r="AN1000" s="18">
        <v>-90.144520856329905</v>
      </c>
      <c r="AO1000" s="18">
        <v>35.0720139617939</v>
      </c>
    </row>
    <row r="1001" spans="1:41" x14ac:dyDescent="0.25">
      <c r="A1001" s="18">
        <v>511</v>
      </c>
      <c r="B1001" s="15">
        <v>1000</v>
      </c>
      <c r="C1001" s="20">
        <v>18912511</v>
      </c>
      <c r="D1001" s="18" t="s">
        <v>5032</v>
      </c>
      <c r="E1001" s="187">
        <v>3393</v>
      </c>
      <c r="F1001" s="188"/>
      <c r="G1001" s="48" t="s">
        <v>382</v>
      </c>
      <c r="H1001" s="18" t="s">
        <v>5032</v>
      </c>
      <c r="I1001" s="48" t="s">
        <v>382</v>
      </c>
      <c r="J1001" s="48" t="s">
        <v>53</v>
      </c>
      <c r="K1001" s="48" t="s">
        <v>81</v>
      </c>
      <c r="L1001" s="48"/>
      <c r="M1001" s="48"/>
      <c r="N1001" s="161" t="s">
        <v>4577</v>
      </c>
      <c r="O1001" s="18" t="s">
        <v>100</v>
      </c>
      <c r="P1001" s="18"/>
      <c r="Q1001" s="18"/>
      <c r="R1001" s="18" t="s">
        <v>124</v>
      </c>
      <c r="S1001" s="18"/>
      <c r="T1001" s="48"/>
      <c r="U1001" s="18" t="s">
        <v>53</v>
      </c>
      <c r="V1001" s="18">
        <v>368.6</v>
      </c>
      <c r="W1001" s="18" t="s">
        <v>84</v>
      </c>
      <c r="X1001" s="166">
        <f>V1001*Sheet1!$B$4*Sheet1!$B$3</f>
        <v>37.8089607</v>
      </c>
      <c r="Y1001" s="18"/>
      <c r="Z1001" s="18"/>
      <c r="AA1001" s="18"/>
      <c r="AB1001" s="18">
        <v>1</v>
      </c>
      <c r="AC1001" s="18" t="s">
        <v>63</v>
      </c>
      <c r="AD1001" s="48"/>
      <c r="AE1001" s="48"/>
      <c r="AF1001" s="48" t="s">
        <v>5012</v>
      </c>
      <c r="AG1001" s="48" t="s">
        <v>5013</v>
      </c>
      <c r="AH1001" s="18">
        <v>4</v>
      </c>
      <c r="AI1001" s="18" t="s">
        <v>114</v>
      </c>
      <c r="AJ1001" s="18" t="s">
        <v>5014</v>
      </c>
      <c r="AK1001" s="48" t="s">
        <v>5015</v>
      </c>
      <c r="AL1001" s="18" t="s">
        <v>5016</v>
      </c>
      <c r="AM1001" s="18">
        <v>38109</v>
      </c>
      <c r="AN1001" s="18">
        <v>-90.144398052811994</v>
      </c>
      <c r="AO1001" s="18">
        <v>35.071998298496403</v>
      </c>
    </row>
    <row r="1002" spans="1:41" x14ac:dyDescent="0.25">
      <c r="A1002" s="18">
        <v>511</v>
      </c>
      <c r="B1002" s="15">
        <v>1001</v>
      </c>
      <c r="C1002" s="20">
        <v>18912511</v>
      </c>
      <c r="D1002" s="18" t="s">
        <v>5033</v>
      </c>
      <c r="E1002" s="187">
        <v>3393</v>
      </c>
      <c r="F1002" s="188"/>
      <c r="G1002" s="48" t="s">
        <v>382</v>
      </c>
      <c r="H1002" s="18" t="s">
        <v>5033</v>
      </c>
      <c r="I1002" s="48" t="s">
        <v>382</v>
      </c>
      <c r="J1002" s="48" t="s">
        <v>53</v>
      </c>
      <c r="K1002" s="48" t="s">
        <v>81</v>
      </c>
      <c r="L1002" s="48"/>
      <c r="M1002" s="48"/>
      <c r="N1002" s="161" t="s">
        <v>4577</v>
      </c>
      <c r="O1002" s="18" t="s">
        <v>100</v>
      </c>
      <c r="P1002" s="18"/>
      <c r="Q1002" s="18"/>
      <c r="R1002" s="18" t="s">
        <v>124</v>
      </c>
      <c r="S1002" s="18"/>
      <c r="T1002" s="48"/>
      <c r="U1002" s="18" t="s">
        <v>53</v>
      </c>
      <c r="V1002" s="18">
        <v>368.6</v>
      </c>
      <c r="W1002" s="18" t="s">
        <v>84</v>
      </c>
      <c r="X1002" s="166">
        <f>V1002*Sheet1!$B$4*Sheet1!$B$3</f>
        <v>37.8089607</v>
      </c>
      <c r="Y1002" s="18"/>
      <c r="Z1002" s="18"/>
      <c r="AA1002" s="18"/>
      <c r="AB1002" s="18">
        <v>1</v>
      </c>
      <c r="AC1002" s="18" t="s">
        <v>63</v>
      </c>
      <c r="AD1002" s="48"/>
      <c r="AE1002" s="48"/>
      <c r="AF1002" s="48" t="s">
        <v>5012</v>
      </c>
      <c r="AG1002" s="48" t="s">
        <v>5013</v>
      </c>
      <c r="AH1002" s="18">
        <v>4</v>
      </c>
      <c r="AI1002" s="18" t="s">
        <v>114</v>
      </c>
      <c r="AJ1002" s="18" t="s">
        <v>5014</v>
      </c>
      <c r="AK1002" s="48" t="s">
        <v>5015</v>
      </c>
      <c r="AL1002" s="18" t="s">
        <v>5016</v>
      </c>
      <c r="AM1002" s="18">
        <v>38109</v>
      </c>
      <c r="AN1002" s="18">
        <v>-90.144307146311704</v>
      </c>
      <c r="AO1002" s="18">
        <v>35.071995687946497</v>
      </c>
    </row>
    <row r="1003" spans="1:41" x14ac:dyDescent="0.25">
      <c r="A1003" s="18">
        <v>511</v>
      </c>
      <c r="B1003" s="15">
        <v>1002</v>
      </c>
      <c r="C1003" s="20">
        <v>18912511</v>
      </c>
      <c r="D1003" s="18" t="s">
        <v>5034</v>
      </c>
      <c r="E1003" s="187">
        <v>3393</v>
      </c>
      <c r="F1003" s="188"/>
      <c r="G1003" s="48" t="s">
        <v>382</v>
      </c>
      <c r="H1003" s="18" t="s">
        <v>5034</v>
      </c>
      <c r="I1003" s="48" t="s">
        <v>382</v>
      </c>
      <c r="J1003" s="48" t="s">
        <v>53</v>
      </c>
      <c r="K1003" s="48" t="s">
        <v>81</v>
      </c>
      <c r="L1003" s="48"/>
      <c r="M1003" s="48"/>
      <c r="N1003" s="161" t="s">
        <v>4577</v>
      </c>
      <c r="O1003" s="18" t="s">
        <v>100</v>
      </c>
      <c r="P1003" s="18"/>
      <c r="Q1003" s="18"/>
      <c r="R1003" s="18" t="s">
        <v>124</v>
      </c>
      <c r="S1003" s="18"/>
      <c r="T1003" s="48"/>
      <c r="U1003" s="18" t="s">
        <v>53</v>
      </c>
      <c r="V1003" s="18">
        <v>847.2</v>
      </c>
      <c r="W1003" s="18" t="s">
        <v>84</v>
      </c>
      <c r="X1003" s="166">
        <f>V1003*Sheet1!$B$4*Sheet1!$B$3</f>
        <v>86.901116399999992</v>
      </c>
      <c r="Y1003" s="18"/>
      <c r="Z1003" s="18"/>
      <c r="AA1003" s="18"/>
      <c r="AB1003" s="18">
        <v>1</v>
      </c>
      <c r="AC1003" s="18" t="s">
        <v>63</v>
      </c>
      <c r="AD1003" s="48"/>
      <c r="AE1003" s="48"/>
      <c r="AF1003" s="48" t="s">
        <v>5012</v>
      </c>
      <c r="AG1003" s="48" t="s">
        <v>5013</v>
      </c>
      <c r="AH1003" s="18">
        <v>4</v>
      </c>
      <c r="AI1003" s="18" t="s">
        <v>114</v>
      </c>
      <c r="AJ1003" s="18" t="s">
        <v>5014</v>
      </c>
      <c r="AK1003" s="48" t="s">
        <v>5015</v>
      </c>
      <c r="AL1003" s="18" t="s">
        <v>5016</v>
      </c>
      <c r="AM1003" s="18">
        <v>38109</v>
      </c>
      <c r="AN1003" s="18">
        <v>-90.143927571717001</v>
      </c>
      <c r="AO1003" s="18">
        <v>35.072060951668</v>
      </c>
    </row>
    <row r="1004" spans="1:41" x14ac:dyDescent="0.25">
      <c r="A1004" s="18">
        <v>511</v>
      </c>
      <c r="B1004" s="15">
        <v>1003</v>
      </c>
      <c r="C1004" s="20">
        <v>18912511</v>
      </c>
      <c r="D1004" s="18" t="s">
        <v>5035</v>
      </c>
      <c r="E1004" s="187">
        <v>3393</v>
      </c>
      <c r="F1004" s="188"/>
      <c r="G1004" s="48" t="s">
        <v>382</v>
      </c>
      <c r="H1004" s="18" t="s">
        <v>5035</v>
      </c>
      <c r="I1004" s="48" t="s">
        <v>382</v>
      </c>
      <c r="J1004" s="48" t="s">
        <v>53</v>
      </c>
      <c r="K1004" s="48" t="s">
        <v>81</v>
      </c>
      <c r="L1004" s="48"/>
      <c r="M1004" s="48"/>
      <c r="N1004" s="161" t="s">
        <v>4577</v>
      </c>
      <c r="O1004" s="18" t="s">
        <v>100</v>
      </c>
      <c r="P1004" s="18"/>
      <c r="Q1004" s="18"/>
      <c r="R1004" s="18" t="s">
        <v>124</v>
      </c>
      <c r="S1004" s="18"/>
      <c r="T1004" s="48"/>
      <c r="U1004" s="18" t="s">
        <v>53</v>
      </c>
      <c r="V1004" s="18">
        <v>847.2</v>
      </c>
      <c r="W1004" s="18" t="s">
        <v>84</v>
      </c>
      <c r="X1004" s="166">
        <f>V1004*Sheet1!$B$4*Sheet1!$B$3</f>
        <v>86.901116399999992</v>
      </c>
      <c r="Y1004" s="18"/>
      <c r="Z1004" s="18"/>
      <c r="AA1004" s="18"/>
      <c r="AB1004" s="18">
        <v>1</v>
      </c>
      <c r="AC1004" s="18" t="s">
        <v>63</v>
      </c>
      <c r="AD1004" s="48"/>
      <c r="AE1004" s="48"/>
      <c r="AF1004" s="48" t="s">
        <v>5012</v>
      </c>
      <c r="AG1004" s="48" t="s">
        <v>5013</v>
      </c>
      <c r="AH1004" s="18">
        <v>4</v>
      </c>
      <c r="AI1004" s="18" t="s">
        <v>114</v>
      </c>
      <c r="AJ1004" s="18" t="s">
        <v>5014</v>
      </c>
      <c r="AK1004" s="48" t="s">
        <v>5015</v>
      </c>
      <c r="AL1004" s="18" t="s">
        <v>5016</v>
      </c>
      <c r="AM1004" s="18">
        <v>38109</v>
      </c>
      <c r="AN1004" s="18">
        <v>-90.143831880664095</v>
      </c>
      <c r="AO1004" s="18">
        <v>35.072045288379599</v>
      </c>
    </row>
    <row r="1005" spans="1:41" x14ac:dyDescent="0.25">
      <c r="A1005" s="18">
        <v>511</v>
      </c>
      <c r="B1005" s="15">
        <v>1004</v>
      </c>
      <c r="C1005" s="20">
        <v>18912511</v>
      </c>
      <c r="D1005" s="18" t="s">
        <v>5036</v>
      </c>
      <c r="E1005" s="187">
        <v>3393</v>
      </c>
      <c r="F1005" s="188"/>
      <c r="G1005" s="48" t="s">
        <v>382</v>
      </c>
      <c r="H1005" s="18" t="s">
        <v>5036</v>
      </c>
      <c r="I1005" s="48" t="s">
        <v>382</v>
      </c>
      <c r="J1005" s="48" t="s">
        <v>53</v>
      </c>
      <c r="K1005" s="48" t="s">
        <v>81</v>
      </c>
      <c r="L1005" s="48"/>
      <c r="M1005" s="48"/>
      <c r="N1005" s="161" t="s">
        <v>4577</v>
      </c>
      <c r="O1005" s="18" t="s">
        <v>100</v>
      </c>
      <c r="P1005" s="18"/>
      <c r="Q1005" s="18"/>
      <c r="R1005" s="18" t="s">
        <v>124</v>
      </c>
      <c r="S1005" s="18"/>
      <c r="T1005" s="48"/>
      <c r="U1005" s="18" t="s">
        <v>53</v>
      </c>
      <c r="V1005" s="18">
        <v>847.2</v>
      </c>
      <c r="W1005" s="18" t="s">
        <v>84</v>
      </c>
      <c r="X1005" s="166">
        <f>V1005*Sheet1!$B$4*Sheet1!$B$3</f>
        <v>86.901116399999992</v>
      </c>
      <c r="Y1005" s="18"/>
      <c r="Z1005" s="18"/>
      <c r="AA1005" s="18"/>
      <c r="AB1005" s="18">
        <v>1</v>
      </c>
      <c r="AC1005" s="18" t="s">
        <v>63</v>
      </c>
      <c r="AD1005" s="48"/>
      <c r="AE1005" s="48"/>
      <c r="AF1005" s="48" t="s">
        <v>5012</v>
      </c>
      <c r="AG1005" s="48" t="s">
        <v>5013</v>
      </c>
      <c r="AH1005" s="18">
        <v>4</v>
      </c>
      <c r="AI1005" s="18" t="s">
        <v>114</v>
      </c>
      <c r="AJ1005" s="18" t="s">
        <v>5014</v>
      </c>
      <c r="AK1005" s="48" t="s">
        <v>5015</v>
      </c>
      <c r="AL1005" s="18" t="s">
        <v>5016</v>
      </c>
      <c r="AM1005" s="18">
        <v>38109</v>
      </c>
      <c r="AN1005" s="18">
        <v>-90.143414029732995</v>
      </c>
      <c r="AO1005" s="18">
        <v>35.072032235636897</v>
      </c>
    </row>
    <row r="1006" spans="1:41" x14ac:dyDescent="0.25">
      <c r="A1006" s="18">
        <v>511</v>
      </c>
      <c r="B1006" s="15">
        <v>1005</v>
      </c>
      <c r="C1006" s="20">
        <v>18912511</v>
      </c>
      <c r="D1006" s="18" t="s">
        <v>5037</v>
      </c>
      <c r="E1006" s="187">
        <v>3393</v>
      </c>
      <c r="F1006" s="188"/>
      <c r="G1006" s="48" t="s">
        <v>382</v>
      </c>
      <c r="H1006" s="18" t="s">
        <v>5037</v>
      </c>
      <c r="I1006" s="48" t="s">
        <v>382</v>
      </c>
      <c r="J1006" s="48" t="s">
        <v>53</v>
      </c>
      <c r="K1006" s="48" t="s">
        <v>81</v>
      </c>
      <c r="L1006" s="48"/>
      <c r="M1006" s="48"/>
      <c r="N1006" s="161" t="s">
        <v>4577</v>
      </c>
      <c r="O1006" s="18" t="s">
        <v>100</v>
      </c>
      <c r="P1006" s="18"/>
      <c r="Q1006" s="18"/>
      <c r="R1006" s="18" t="s">
        <v>124</v>
      </c>
      <c r="S1006" s="18"/>
      <c r="T1006" s="48"/>
      <c r="U1006" s="18" t="s">
        <v>53</v>
      </c>
      <c r="V1006" s="18">
        <v>847.2</v>
      </c>
      <c r="W1006" s="18" t="s">
        <v>84</v>
      </c>
      <c r="X1006" s="166">
        <f>V1006*Sheet1!$B$4*Sheet1!$B$3</f>
        <v>86.901116399999992</v>
      </c>
      <c r="Y1006" s="18"/>
      <c r="Z1006" s="18"/>
      <c r="AA1006" s="18"/>
      <c r="AB1006" s="18">
        <v>1</v>
      </c>
      <c r="AC1006" s="18" t="s">
        <v>63</v>
      </c>
      <c r="AD1006" s="48"/>
      <c r="AE1006" s="48"/>
      <c r="AF1006" s="48" t="s">
        <v>5012</v>
      </c>
      <c r="AG1006" s="48" t="s">
        <v>5013</v>
      </c>
      <c r="AH1006" s="18">
        <v>4</v>
      </c>
      <c r="AI1006" s="18" t="s">
        <v>114</v>
      </c>
      <c r="AJ1006" s="18" t="s">
        <v>5014</v>
      </c>
      <c r="AK1006" s="48" t="s">
        <v>5015</v>
      </c>
      <c r="AL1006" s="18" t="s">
        <v>5016</v>
      </c>
      <c r="AM1006" s="18">
        <v>38109</v>
      </c>
      <c r="AN1006" s="18">
        <v>-90.143342261443294</v>
      </c>
      <c r="AO1006" s="18">
        <v>35.072011351244299</v>
      </c>
    </row>
    <row r="1007" spans="1:41" x14ac:dyDescent="0.25">
      <c r="A1007" s="18">
        <v>512</v>
      </c>
      <c r="B1007" s="15">
        <v>1006</v>
      </c>
      <c r="C1007" s="20">
        <v>4129211</v>
      </c>
      <c r="D1007" s="18" t="s">
        <v>4880</v>
      </c>
      <c r="E1007" s="187"/>
      <c r="F1007" s="188"/>
      <c r="G1007" s="48" t="s">
        <v>5038</v>
      </c>
      <c r="H1007" s="18" t="s">
        <v>4880</v>
      </c>
      <c r="I1007" s="48" t="s">
        <v>5038</v>
      </c>
      <c r="J1007" s="48" t="s">
        <v>53</v>
      </c>
      <c r="K1007" s="128" t="s">
        <v>151</v>
      </c>
      <c r="L1007" s="48"/>
      <c r="M1007" s="48"/>
      <c r="N1007" s="18"/>
      <c r="O1007" s="18"/>
      <c r="P1007" s="18"/>
      <c r="Q1007" s="18"/>
      <c r="R1007" s="18"/>
      <c r="S1007" s="18" t="s">
        <v>100</v>
      </c>
      <c r="T1007" s="48" t="s">
        <v>4388</v>
      </c>
      <c r="U1007" s="18" t="s">
        <v>53</v>
      </c>
      <c r="V1007" s="18"/>
      <c r="W1007" s="18" t="s">
        <v>1402</v>
      </c>
      <c r="X1007" s="17"/>
      <c r="Y1007" s="18"/>
      <c r="Z1007" s="18"/>
      <c r="AA1007" s="18"/>
      <c r="AB1007" s="18">
        <v>1</v>
      </c>
      <c r="AC1007" s="18" t="s">
        <v>101</v>
      </c>
      <c r="AD1007" s="48"/>
      <c r="AE1007" s="48"/>
      <c r="AF1007" s="48" t="s">
        <v>4771</v>
      </c>
      <c r="AG1007" s="48" t="s">
        <v>5039</v>
      </c>
      <c r="AH1007" s="18">
        <v>4</v>
      </c>
      <c r="AI1007" s="18" t="s">
        <v>114</v>
      </c>
      <c r="AJ1007" s="18" t="s">
        <v>5040</v>
      </c>
      <c r="AK1007" s="48" t="s">
        <v>5041</v>
      </c>
      <c r="AL1007" s="18" t="s">
        <v>5040</v>
      </c>
      <c r="AM1007" s="18">
        <v>37774</v>
      </c>
      <c r="AN1007" s="18">
        <v>-84.320757713195306</v>
      </c>
      <c r="AO1007" s="18">
        <v>35.734021410189797</v>
      </c>
    </row>
    <row r="1008" spans="1:41" x14ac:dyDescent="0.25">
      <c r="A1008" s="18">
        <v>512</v>
      </c>
      <c r="B1008" s="15">
        <v>1007</v>
      </c>
      <c r="C1008" s="20">
        <v>4129211</v>
      </c>
      <c r="D1008" s="18" t="s">
        <v>4885</v>
      </c>
      <c r="E1008" s="187"/>
      <c r="F1008" s="188"/>
      <c r="G1008" s="48" t="s">
        <v>5038</v>
      </c>
      <c r="H1008" s="18" t="s">
        <v>4885</v>
      </c>
      <c r="I1008" s="48" t="s">
        <v>5038</v>
      </c>
      <c r="J1008" s="48" t="s">
        <v>53</v>
      </c>
      <c r="K1008" s="128" t="s">
        <v>151</v>
      </c>
      <c r="L1008" s="48"/>
      <c r="M1008" s="48"/>
      <c r="N1008" s="18"/>
      <c r="O1008" s="18"/>
      <c r="P1008" s="18"/>
      <c r="Q1008" s="18"/>
      <c r="R1008" s="18"/>
      <c r="S1008" s="18" t="s">
        <v>100</v>
      </c>
      <c r="T1008" s="48" t="s">
        <v>4388</v>
      </c>
      <c r="U1008" s="18" t="s">
        <v>53</v>
      </c>
      <c r="V1008" s="18"/>
      <c r="W1008" s="18" t="s">
        <v>1402</v>
      </c>
      <c r="X1008" s="17"/>
      <c r="Y1008" s="18"/>
      <c r="Z1008" s="18"/>
      <c r="AA1008" s="18"/>
      <c r="AB1008" s="18">
        <v>1</v>
      </c>
      <c r="AC1008" s="18" t="s">
        <v>101</v>
      </c>
      <c r="AD1008" s="48"/>
      <c r="AE1008" s="48"/>
      <c r="AF1008" s="48" t="s">
        <v>4771</v>
      </c>
      <c r="AG1008" s="48" t="s">
        <v>5039</v>
      </c>
      <c r="AH1008" s="18">
        <v>4</v>
      </c>
      <c r="AI1008" s="18" t="s">
        <v>114</v>
      </c>
      <c r="AJ1008" s="18" t="s">
        <v>5040</v>
      </c>
      <c r="AK1008" s="48" t="s">
        <v>5041</v>
      </c>
      <c r="AL1008" s="18" t="s">
        <v>5040</v>
      </c>
      <c r="AM1008" s="18">
        <v>37774</v>
      </c>
      <c r="AN1008" s="18">
        <v>-84.320757713195306</v>
      </c>
      <c r="AO1008" s="18">
        <v>35.734021410189797</v>
      </c>
    </row>
    <row r="1009" spans="1:42" x14ac:dyDescent="0.25">
      <c r="A1009" s="18">
        <v>513</v>
      </c>
      <c r="B1009" s="15">
        <v>1008</v>
      </c>
      <c r="C1009" s="20"/>
      <c r="D1009" s="18" t="s">
        <v>5042</v>
      </c>
      <c r="E1009" s="187"/>
      <c r="F1009" s="188"/>
      <c r="G1009" s="48" t="s">
        <v>5043</v>
      </c>
      <c r="H1009" s="18" t="s">
        <v>5042</v>
      </c>
      <c r="I1009" s="48" t="s">
        <v>5043</v>
      </c>
      <c r="J1009" s="48" t="s">
        <v>53</v>
      </c>
      <c r="K1009" s="128" t="s">
        <v>151</v>
      </c>
      <c r="L1009" s="48"/>
      <c r="M1009" s="48"/>
      <c r="N1009" s="18"/>
      <c r="O1009" s="18"/>
      <c r="P1009" s="18"/>
      <c r="Q1009" s="18"/>
      <c r="R1009" s="18" t="s">
        <v>205</v>
      </c>
      <c r="S1009" s="18"/>
      <c r="T1009" s="48"/>
      <c r="U1009" s="18" t="s">
        <v>100</v>
      </c>
      <c r="V1009" s="18"/>
      <c r="W1009" s="18" t="s">
        <v>1402</v>
      </c>
      <c r="X1009" s="17"/>
      <c r="Y1009" s="18"/>
      <c r="Z1009" s="18"/>
      <c r="AA1009" s="18"/>
      <c r="AB1009" s="18">
        <v>1</v>
      </c>
      <c r="AC1009" s="18" t="s">
        <v>101</v>
      </c>
      <c r="AD1009" s="48"/>
      <c r="AE1009" s="48"/>
      <c r="AF1009" s="48" t="s">
        <v>5044</v>
      </c>
      <c r="AG1009" s="48" t="s">
        <v>5045</v>
      </c>
      <c r="AH1009" s="18">
        <v>6</v>
      </c>
      <c r="AI1009" s="18" t="s">
        <v>155</v>
      </c>
      <c r="AJ1009" s="18" t="s">
        <v>5046</v>
      </c>
      <c r="AK1009" s="48" t="s">
        <v>5047</v>
      </c>
      <c r="AL1009" s="18" t="s">
        <v>5048</v>
      </c>
      <c r="AM1009" s="18">
        <v>77481</v>
      </c>
      <c r="AN1009" s="18">
        <v>-95.636500269635206</v>
      </c>
      <c r="AO1009" s="18">
        <v>29.475964495553502</v>
      </c>
    </row>
    <row r="1010" spans="1:42" x14ac:dyDescent="0.25">
      <c r="A1010" s="18">
        <v>514</v>
      </c>
      <c r="B1010" s="15">
        <v>1009</v>
      </c>
      <c r="C1010" s="20">
        <v>15625011</v>
      </c>
      <c r="D1010" s="18" t="s">
        <v>1864</v>
      </c>
      <c r="E1010" s="187">
        <v>57865</v>
      </c>
      <c r="F1010" s="188"/>
      <c r="G1010" s="48" t="s">
        <v>382</v>
      </c>
      <c r="H1010" s="18" t="s">
        <v>1864</v>
      </c>
      <c r="I1010" s="48" t="s">
        <v>382</v>
      </c>
      <c r="J1010" s="48" t="s">
        <v>53</v>
      </c>
      <c r="K1010" s="48" t="s">
        <v>81</v>
      </c>
      <c r="L1010" s="48"/>
      <c r="M1010" s="48"/>
      <c r="N1010" s="18" t="s">
        <v>109</v>
      </c>
      <c r="O1010" s="18" t="s">
        <v>53</v>
      </c>
      <c r="P1010" s="18" t="s">
        <v>110</v>
      </c>
      <c r="Q1010" s="18" t="s">
        <v>943</v>
      </c>
      <c r="R1010" s="18" t="s">
        <v>205</v>
      </c>
      <c r="S1010" s="18" t="s">
        <v>100</v>
      </c>
      <c r="T1010" s="48" t="s">
        <v>130</v>
      </c>
      <c r="U1010" s="18" t="s">
        <v>53</v>
      </c>
      <c r="V1010" s="18">
        <v>202</v>
      </c>
      <c r="W1010" s="18" t="s">
        <v>185</v>
      </c>
      <c r="X1010" s="169">
        <f t="shared" ref="X1010:X1017" si="29">V1010</f>
        <v>202</v>
      </c>
      <c r="Y1010" s="18"/>
      <c r="Z1010" s="18"/>
      <c r="AA1010" s="18"/>
      <c r="AB1010" s="18">
        <v>1</v>
      </c>
      <c r="AC1010" s="18" t="s">
        <v>101</v>
      </c>
      <c r="AD1010" s="48"/>
      <c r="AE1010" s="48"/>
      <c r="AF1010" s="48" t="s">
        <v>5049</v>
      </c>
      <c r="AG1010" s="48" t="s">
        <v>5050</v>
      </c>
      <c r="AH1010" s="18">
        <v>6</v>
      </c>
      <c r="AI1010" s="18" t="s">
        <v>155</v>
      </c>
      <c r="AJ1010" s="18" t="s">
        <v>5051</v>
      </c>
      <c r="AK1010" s="48" t="s">
        <v>5052</v>
      </c>
      <c r="AL1010" s="18" t="s">
        <v>5053</v>
      </c>
      <c r="AM1010" s="18">
        <v>79311</v>
      </c>
      <c r="AN1010" s="18">
        <v>-101.837840383718</v>
      </c>
      <c r="AO1010" s="18">
        <v>33.864316664624198</v>
      </c>
    </row>
    <row r="1011" spans="1:42" x14ac:dyDescent="0.25">
      <c r="A1011" s="18">
        <v>514</v>
      </c>
      <c r="B1011" s="15">
        <v>1010</v>
      </c>
      <c r="C1011" s="20">
        <v>15625011</v>
      </c>
      <c r="D1011" s="18" t="s">
        <v>1874</v>
      </c>
      <c r="E1011" s="187">
        <v>57865</v>
      </c>
      <c r="F1011" s="188"/>
      <c r="G1011" s="48" t="s">
        <v>382</v>
      </c>
      <c r="H1011" s="18" t="s">
        <v>1874</v>
      </c>
      <c r="I1011" s="48" t="s">
        <v>382</v>
      </c>
      <c r="J1011" s="48" t="s">
        <v>53</v>
      </c>
      <c r="K1011" s="48" t="s">
        <v>81</v>
      </c>
      <c r="L1011" s="48"/>
      <c r="M1011" s="48"/>
      <c r="N1011" s="18" t="s">
        <v>109</v>
      </c>
      <c r="O1011" s="18" t="s">
        <v>53</v>
      </c>
      <c r="P1011" s="18" t="s">
        <v>110</v>
      </c>
      <c r="Q1011" s="18" t="s">
        <v>943</v>
      </c>
      <c r="R1011" s="18" t="s">
        <v>205</v>
      </c>
      <c r="S1011" s="18" t="s">
        <v>100</v>
      </c>
      <c r="T1011" s="48" t="s">
        <v>130</v>
      </c>
      <c r="U1011" s="18" t="s">
        <v>53</v>
      </c>
      <c r="V1011" s="18">
        <v>202</v>
      </c>
      <c r="W1011" s="18" t="s">
        <v>185</v>
      </c>
      <c r="X1011" s="169">
        <f t="shared" si="29"/>
        <v>202</v>
      </c>
      <c r="Y1011" s="18"/>
      <c r="Z1011" s="18"/>
      <c r="AA1011" s="18"/>
      <c r="AB1011" s="18">
        <v>1</v>
      </c>
      <c r="AC1011" s="18" t="s">
        <v>101</v>
      </c>
      <c r="AD1011" s="48"/>
      <c r="AE1011" s="48"/>
      <c r="AF1011" s="48" t="s">
        <v>5049</v>
      </c>
      <c r="AG1011" s="48" t="s">
        <v>5050</v>
      </c>
      <c r="AH1011" s="18">
        <v>6</v>
      </c>
      <c r="AI1011" s="18" t="s">
        <v>155</v>
      </c>
      <c r="AJ1011" s="18" t="s">
        <v>5051</v>
      </c>
      <c r="AK1011" s="48" t="s">
        <v>5052</v>
      </c>
      <c r="AL1011" s="18" t="s">
        <v>5053</v>
      </c>
      <c r="AM1011" s="18">
        <v>79311</v>
      </c>
      <c r="AN1011" s="18">
        <v>-101.8385293593</v>
      </c>
      <c r="AO1011" s="18">
        <v>33.864316664624198</v>
      </c>
    </row>
    <row r="1012" spans="1:42" x14ac:dyDescent="0.25">
      <c r="A1012" s="18">
        <v>514</v>
      </c>
      <c r="B1012" s="15">
        <v>1011</v>
      </c>
      <c r="C1012" s="20">
        <v>15625011</v>
      </c>
      <c r="D1012" s="18" t="s">
        <v>1878</v>
      </c>
      <c r="E1012" s="187">
        <v>57865</v>
      </c>
      <c r="F1012" s="188"/>
      <c r="G1012" s="48" t="s">
        <v>382</v>
      </c>
      <c r="H1012" s="18" t="s">
        <v>1878</v>
      </c>
      <c r="I1012" s="48" t="s">
        <v>382</v>
      </c>
      <c r="J1012" s="48" t="s">
        <v>53</v>
      </c>
      <c r="K1012" s="48" t="s">
        <v>81</v>
      </c>
      <c r="L1012" s="48"/>
      <c r="M1012" s="48"/>
      <c r="N1012" s="18" t="s">
        <v>109</v>
      </c>
      <c r="O1012" s="18" t="s">
        <v>53</v>
      </c>
      <c r="P1012" s="18" t="s">
        <v>110</v>
      </c>
      <c r="Q1012" s="18" t="s">
        <v>943</v>
      </c>
      <c r="R1012" s="18" t="s">
        <v>205</v>
      </c>
      <c r="S1012" s="18" t="s">
        <v>100</v>
      </c>
      <c r="T1012" s="48" t="s">
        <v>130</v>
      </c>
      <c r="U1012" s="18" t="s">
        <v>53</v>
      </c>
      <c r="V1012" s="18">
        <v>202</v>
      </c>
      <c r="W1012" s="18" t="s">
        <v>185</v>
      </c>
      <c r="X1012" s="169">
        <f t="shared" si="29"/>
        <v>202</v>
      </c>
      <c r="Y1012" s="18"/>
      <c r="Z1012" s="18"/>
      <c r="AA1012" s="18"/>
      <c r="AB1012" s="18">
        <v>1</v>
      </c>
      <c r="AC1012" s="18" t="s">
        <v>101</v>
      </c>
      <c r="AD1012" s="48"/>
      <c r="AE1012" s="48"/>
      <c r="AF1012" s="48" t="s">
        <v>5049</v>
      </c>
      <c r="AG1012" s="48" t="s">
        <v>5050</v>
      </c>
      <c r="AH1012" s="18">
        <v>6</v>
      </c>
      <c r="AI1012" s="18" t="s">
        <v>155</v>
      </c>
      <c r="AJ1012" s="18" t="s">
        <v>5051</v>
      </c>
      <c r="AK1012" s="48" t="s">
        <v>5052</v>
      </c>
      <c r="AL1012" s="18" t="s">
        <v>5053</v>
      </c>
      <c r="AM1012" s="18">
        <v>79311</v>
      </c>
      <c r="AN1012" s="18">
        <v>-101.840041277936</v>
      </c>
      <c r="AO1012" s="18">
        <v>33.864311367425401</v>
      </c>
    </row>
    <row r="1013" spans="1:42" x14ac:dyDescent="0.25">
      <c r="A1013" s="18">
        <v>515</v>
      </c>
      <c r="B1013" s="15">
        <v>1012</v>
      </c>
      <c r="C1013" s="20">
        <v>5129311</v>
      </c>
      <c r="D1013" s="18" t="s">
        <v>4880</v>
      </c>
      <c r="E1013" s="187">
        <v>55065</v>
      </c>
      <c r="F1013" s="188" t="s">
        <v>211</v>
      </c>
      <c r="G1013" s="48" t="s">
        <v>382</v>
      </c>
      <c r="H1013" s="18" t="s">
        <v>4880</v>
      </c>
      <c r="I1013" s="48" t="s">
        <v>382</v>
      </c>
      <c r="J1013" s="48" t="s">
        <v>53</v>
      </c>
      <c r="K1013" s="48" t="s">
        <v>81</v>
      </c>
      <c r="L1013" s="48"/>
      <c r="M1013" s="48"/>
      <c r="N1013" s="18" t="s">
        <v>109</v>
      </c>
      <c r="O1013" s="18" t="s">
        <v>53</v>
      </c>
      <c r="P1013" s="18" t="s">
        <v>110</v>
      </c>
      <c r="Q1013" s="18" t="s">
        <v>204</v>
      </c>
      <c r="R1013" s="18" t="s">
        <v>205</v>
      </c>
      <c r="S1013" s="18" t="s">
        <v>100</v>
      </c>
      <c r="T1013" s="48" t="s">
        <v>130</v>
      </c>
      <c r="U1013" s="18" t="s">
        <v>53</v>
      </c>
      <c r="V1013" s="18">
        <v>174.2</v>
      </c>
      <c r="W1013" s="18" t="s">
        <v>185</v>
      </c>
      <c r="X1013" s="169">
        <f t="shared" si="29"/>
        <v>174.2</v>
      </c>
      <c r="Y1013" s="18"/>
      <c r="Z1013" s="18"/>
      <c r="AA1013" s="18"/>
      <c r="AB1013" s="18">
        <v>1</v>
      </c>
      <c r="AC1013" s="18" t="s">
        <v>63</v>
      </c>
      <c r="AD1013" s="48"/>
      <c r="AE1013" s="48"/>
      <c r="AF1013" s="48" t="s">
        <v>5049</v>
      </c>
      <c r="AG1013" s="48" t="s">
        <v>5054</v>
      </c>
      <c r="AH1013" s="18">
        <v>6</v>
      </c>
      <c r="AI1013" s="18" t="s">
        <v>155</v>
      </c>
      <c r="AJ1013" s="18" t="s">
        <v>5055</v>
      </c>
      <c r="AK1013" s="48" t="s">
        <v>5056</v>
      </c>
      <c r="AL1013" s="18" t="s">
        <v>5057</v>
      </c>
      <c r="AM1013" s="18">
        <v>79323</v>
      </c>
      <c r="AN1013" s="18">
        <v>-102.74118570667</v>
      </c>
      <c r="AO1013" s="18">
        <v>32.972786207980498</v>
      </c>
    </row>
    <row r="1014" spans="1:42" x14ac:dyDescent="0.25">
      <c r="A1014" s="18">
        <v>515</v>
      </c>
      <c r="B1014" s="15">
        <v>1013</v>
      </c>
      <c r="C1014" s="20">
        <v>5129311</v>
      </c>
      <c r="D1014" s="18" t="s">
        <v>4885</v>
      </c>
      <c r="E1014" s="187">
        <v>55065</v>
      </c>
      <c r="F1014" s="188" t="s">
        <v>5058</v>
      </c>
      <c r="G1014" s="48" t="s">
        <v>382</v>
      </c>
      <c r="H1014" s="18" t="s">
        <v>4885</v>
      </c>
      <c r="I1014" s="48" t="s">
        <v>382</v>
      </c>
      <c r="J1014" s="48" t="s">
        <v>53</v>
      </c>
      <c r="K1014" s="48" t="s">
        <v>81</v>
      </c>
      <c r="L1014" s="48"/>
      <c r="M1014" s="48"/>
      <c r="N1014" s="18" t="s">
        <v>109</v>
      </c>
      <c r="O1014" s="18" t="s">
        <v>53</v>
      </c>
      <c r="P1014" s="18" t="s">
        <v>110</v>
      </c>
      <c r="Q1014" s="18" t="s">
        <v>204</v>
      </c>
      <c r="R1014" s="18" t="s">
        <v>205</v>
      </c>
      <c r="S1014" s="18" t="s">
        <v>100</v>
      </c>
      <c r="T1014" s="48" t="s">
        <v>130</v>
      </c>
      <c r="U1014" s="18" t="s">
        <v>53</v>
      </c>
      <c r="V1014" s="18">
        <v>174.2</v>
      </c>
      <c r="W1014" s="18" t="s">
        <v>185</v>
      </c>
      <c r="X1014" s="169">
        <f t="shared" si="29"/>
        <v>174.2</v>
      </c>
      <c r="Y1014" s="18"/>
      <c r="Z1014" s="18"/>
      <c r="AA1014" s="18"/>
      <c r="AB1014" s="18">
        <v>1</v>
      </c>
      <c r="AC1014" s="18" t="s">
        <v>63</v>
      </c>
      <c r="AD1014" s="48"/>
      <c r="AE1014" s="48"/>
      <c r="AF1014" s="48" t="s">
        <v>5049</v>
      </c>
      <c r="AG1014" s="48" t="s">
        <v>5054</v>
      </c>
      <c r="AH1014" s="18">
        <v>6</v>
      </c>
      <c r="AI1014" s="18" t="s">
        <v>155</v>
      </c>
      <c r="AJ1014" s="18" t="s">
        <v>5055</v>
      </c>
      <c r="AK1014" s="48" t="s">
        <v>5056</v>
      </c>
      <c r="AL1014" s="18" t="s">
        <v>5057</v>
      </c>
      <c r="AM1014" s="18">
        <v>79323</v>
      </c>
      <c r="AN1014" s="18">
        <v>-102.741169613417</v>
      </c>
      <c r="AO1014" s="18">
        <v>32.972412676760499</v>
      </c>
    </row>
    <row r="1015" spans="1:42" x14ac:dyDescent="0.25">
      <c r="A1015" s="18">
        <v>515</v>
      </c>
      <c r="B1015" s="15">
        <v>1014</v>
      </c>
      <c r="C1015" s="20">
        <v>5129311</v>
      </c>
      <c r="D1015" s="18" t="s">
        <v>5059</v>
      </c>
      <c r="E1015" s="187">
        <v>55065</v>
      </c>
      <c r="F1015" s="188"/>
      <c r="G1015" s="48" t="s">
        <v>382</v>
      </c>
      <c r="H1015" s="18" t="s">
        <v>5059</v>
      </c>
      <c r="I1015" s="48" t="s">
        <v>382</v>
      </c>
      <c r="J1015" s="48" t="s">
        <v>53</v>
      </c>
      <c r="K1015" s="48" t="s">
        <v>81</v>
      </c>
      <c r="L1015" s="48"/>
      <c r="M1015" s="48"/>
      <c r="N1015" s="18" t="s">
        <v>109</v>
      </c>
      <c r="O1015" s="18" t="s">
        <v>53</v>
      </c>
      <c r="P1015" s="18" t="s">
        <v>110</v>
      </c>
      <c r="Q1015" s="18" t="s">
        <v>204</v>
      </c>
      <c r="R1015" s="18" t="s">
        <v>124</v>
      </c>
      <c r="S1015" s="18" t="s">
        <v>100</v>
      </c>
      <c r="T1015" s="48" t="s">
        <v>130</v>
      </c>
      <c r="U1015" s="18" t="s">
        <v>53</v>
      </c>
      <c r="V1015" s="18">
        <v>168</v>
      </c>
      <c r="W1015" s="18" t="s">
        <v>185</v>
      </c>
      <c r="X1015" s="169">
        <f t="shared" si="29"/>
        <v>168</v>
      </c>
      <c r="Y1015" s="18"/>
      <c r="Z1015" s="18"/>
      <c r="AA1015" s="18"/>
      <c r="AB1015" s="18">
        <v>1</v>
      </c>
      <c r="AC1015" s="18" t="s">
        <v>101</v>
      </c>
      <c r="AD1015" s="48"/>
      <c r="AE1015" s="48"/>
      <c r="AF1015" s="48" t="s">
        <v>5049</v>
      </c>
      <c r="AG1015" s="48" t="s">
        <v>5054</v>
      </c>
      <c r="AH1015" s="18">
        <v>6</v>
      </c>
      <c r="AI1015" s="18" t="s">
        <v>155</v>
      </c>
      <c r="AJ1015" s="18" t="s">
        <v>5055</v>
      </c>
      <c r="AK1015" s="48" t="s">
        <v>5056</v>
      </c>
      <c r="AL1015" s="18" t="s">
        <v>5057</v>
      </c>
      <c r="AM1015" s="18">
        <v>79323</v>
      </c>
      <c r="AN1015" s="18">
        <v>-102.744801324104</v>
      </c>
      <c r="AO1015" s="18">
        <v>32.974707843624699</v>
      </c>
    </row>
    <row r="1016" spans="1:42" x14ac:dyDescent="0.25">
      <c r="A1016" s="18">
        <v>515</v>
      </c>
      <c r="B1016" s="15">
        <v>1015</v>
      </c>
      <c r="C1016" s="20">
        <v>5129311</v>
      </c>
      <c r="D1016" s="18" t="s">
        <v>5060</v>
      </c>
      <c r="E1016" s="187">
        <v>55065</v>
      </c>
      <c r="F1016" s="188"/>
      <c r="G1016" s="48" t="s">
        <v>382</v>
      </c>
      <c r="H1016" s="18" t="s">
        <v>5060</v>
      </c>
      <c r="I1016" s="48" t="s">
        <v>382</v>
      </c>
      <c r="J1016" s="48" t="s">
        <v>53</v>
      </c>
      <c r="K1016" s="48" t="s">
        <v>81</v>
      </c>
      <c r="L1016" s="48"/>
      <c r="M1016" s="48"/>
      <c r="N1016" s="18" t="s">
        <v>109</v>
      </c>
      <c r="O1016" s="18" t="s">
        <v>53</v>
      </c>
      <c r="P1016" s="18" t="s">
        <v>110</v>
      </c>
      <c r="Q1016" s="18" t="s">
        <v>204</v>
      </c>
      <c r="R1016" s="18" t="s">
        <v>124</v>
      </c>
      <c r="S1016" s="18" t="s">
        <v>100</v>
      </c>
      <c r="T1016" s="48" t="s">
        <v>130</v>
      </c>
      <c r="U1016" s="18" t="s">
        <v>53</v>
      </c>
      <c r="V1016" s="18">
        <v>168</v>
      </c>
      <c r="W1016" s="18" t="s">
        <v>185</v>
      </c>
      <c r="X1016" s="169">
        <f t="shared" si="29"/>
        <v>168</v>
      </c>
      <c r="Y1016" s="18"/>
      <c r="Z1016" s="18"/>
      <c r="AA1016" s="18"/>
      <c r="AB1016" s="18">
        <v>1</v>
      </c>
      <c r="AC1016" s="18" t="s">
        <v>101</v>
      </c>
      <c r="AD1016" s="48"/>
      <c r="AE1016" s="48"/>
      <c r="AF1016" s="48" t="s">
        <v>5049</v>
      </c>
      <c r="AG1016" s="48" t="s">
        <v>5054</v>
      </c>
      <c r="AH1016" s="18">
        <v>6</v>
      </c>
      <c r="AI1016" s="18" t="s">
        <v>155</v>
      </c>
      <c r="AJ1016" s="18" t="s">
        <v>5055</v>
      </c>
      <c r="AK1016" s="48" t="s">
        <v>5056</v>
      </c>
      <c r="AL1016" s="18" t="s">
        <v>5057</v>
      </c>
      <c r="AM1016" s="18">
        <v>79323</v>
      </c>
      <c r="AN1016" s="18">
        <v>-102.74405567006301</v>
      </c>
      <c r="AO1016" s="18">
        <v>32.974739345499998</v>
      </c>
    </row>
    <row r="1017" spans="1:42" x14ac:dyDescent="0.25">
      <c r="A1017" s="18">
        <v>515</v>
      </c>
      <c r="B1017" s="15">
        <v>1016</v>
      </c>
      <c r="C1017" s="20">
        <v>5129311</v>
      </c>
      <c r="D1017" s="18" t="s">
        <v>5061</v>
      </c>
      <c r="E1017" s="187">
        <v>55065</v>
      </c>
      <c r="F1017" s="188"/>
      <c r="G1017" s="48" t="s">
        <v>382</v>
      </c>
      <c r="H1017" s="18" t="s">
        <v>5061</v>
      </c>
      <c r="I1017" s="48" t="s">
        <v>382</v>
      </c>
      <c r="J1017" s="48" t="s">
        <v>53</v>
      </c>
      <c r="K1017" s="48" t="s">
        <v>81</v>
      </c>
      <c r="L1017" s="48"/>
      <c r="M1017" s="48"/>
      <c r="N1017" s="18" t="s">
        <v>109</v>
      </c>
      <c r="O1017" s="18" t="s">
        <v>53</v>
      </c>
      <c r="P1017" s="18" t="s">
        <v>110</v>
      </c>
      <c r="Q1017" s="18" t="s">
        <v>204</v>
      </c>
      <c r="R1017" s="18" t="s">
        <v>124</v>
      </c>
      <c r="S1017" s="18" t="s">
        <v>100</v>
      </c>
      <c r="T1017" s="48" t="s">
        <v>130</v>
      </c>
      <c r="U1017" s="18" t="s">
        <v>53</v>
      </c>
      <c r="V1017" s="18">
        <v>168</v>
      </c>
      <c r="W1017" s="18" t="s">
        <v>185</v>
      </c>
      <c r="X1017" s="169">
        <f t="shared" si="29"/>
        <v>168</v>
      </c>
      <c r="Y1017" s="18"/>
      <c r="Z1017" s="18"/>
      <c r="AA1017" s="18"/>
      <c r="AB1017" s="18">
        <v>1</v>
      </c>
      <c r="AC1017" s="18" t="s">
        <v>101</v>
      </c>
      <c r="AD1017" s="48"/>
      <c r="AE1017" s="48"/>
      <c r="AF1017" s="48" t="s">
        <v>5049</v>
      </c>
      <c r="AG1017" s="48" t="s">
        <v>5054</v>
      </c>
      <c r="AH1017" s="18">
        <v>6</v>
      </c>
      <c r="AI1017" s="18" t="s">
        <v>155</v>
      </c>
      <c r="AJ1017" s="18" t="s">
        <v>5055</v>
      </c>
      <c r="AK1017" s="48" t="s">
        <v>5056</v>
      </c>
      <c r="AL1017" s="18" t="s">
        <v>5057</v>
      </c>
      <c r="AM1017" s="18">
        <v>79323</v>
      </c>
      <c r="AN1017" s="18">
        <v>-102.743342202528</v>
      </c>
      <c r="AO1017" s="18">
        <v>32.974770847364098</v>
      </c>
    </row>
    <row r="1018" spans="1:42" x14ac:dyDescent="0.25">
      <c r="A1018" s="18">
        <v>516</v>
      </c>
      <c r="B1018" s="15">
        <v>1017</v>
      </c>
      <c r="C1018" s="20">
        <v>4210011</v>
      </c>
      <c r="D1018" s="18" t="s">
        <v>5062</v>
      </c>
      <c r="E1018" s="187"/>
      <c r="F1018" s="188"/>
      <c r="G1018" s="48" t="s">
        <v>382</v>
      </c>
      <c r="H1018" s="18" t="s">
        <v>5062</v>
      </c>
      <c r="I1018" s="48" t="s">
        <v>382</v>
      </c>
      <c r="J1018" s="48" t="s">
        <v>53</v>
      </c>
      <c r="K1018" s="128" t="s">
        <v>151</v>
      </c>
      <c r="L1018" s="48"/>
      <c r="M1018" s="48"/>
      <c r="N1018" s="18" t="s">
        <v>109</v>
      </c>
      <c r="O1018" s="18" t="s">
        <v>53</v>
      </c>
      <c r="P1018" s="18" t="s">
        <v>57</v>
      </c>
      <c r="Q1018" s="18" t="s">
        <v>2842</v>
      </c>
      <c r="R1018" s="18" t="s">
        <v>205</v>
      </c>
      <c r="S1018" s="18" t="s">
        <v>100</v>
      </c>
      <c r="T1018" s="48" t="s">
        <v>5063</v>
      </c>
      <c r="U1018" s="18" t="s">
        <v>100</v>
      </c>
      <c r="V1018" s="18">
        <v>183</v>
      </c>
      <c r="W1018" s="18" t="s">
        <v>84</v>
      </c>
      <c r="X1018" s="166">
        <f>V1018*Sheet1!$B$4*Sheet1!$B$3</f>
        <v>18.771133499999998</v>
      </c>
      <c r="Y1018" s="18"/>
      <c r="Z1018" s="18"/>
      <c r="AA1018" s="18"/>
      <c r="AB1018" s="18">
        <v>1</v>
      </c>
      <c r="AC1018" s="18" t="s">
        <v>101</v>
      </c>
      <c r="AD1018" s="48"/>
      <c r="AE1018" s="48"/>
      <c r="AF1018" s="48" t="s">
        <v>5064</v>
      </c>
      <c r="AG1018" s="48" t="s">
        <v>5065</v>
      </c>
      <c r="AH1018" s="18">
        <v>8</v>
      </c>
      <c r="AI1018" s="18" t="s">
        <v>340</v>
      </c>
      <c r="AJ1018" s="18" t="s">
        <v>1058</v>
      </c>
      <c r="AK1018" s="48" t="s">
        <v>5066</v>
      </c>
      <c r="AL1018" s="18" t="s">
        <v>5067</v>
      </c>
      <c r="AM1018" s="18">
        <v>82935</v>
      </c>
      <c r="AN1018" s="18">
        <v>-109.691688880773</v>
      </c>
      <c r="AO1018" s="18">
        <v>41.717753145013702</v>
      </c>
      <c r="AP1018" s="150"/>
    </row>
    <row r="1019" spans="1:42" x14ac:dyDescent="0.25">
      <c r="A1019" s="18">
        <v>517</v>
      </c>
      <c r="B1019" s="15">
        <v>1018</v>
      </c>
      <c r="C1019" s="20">
        <v>6930211</v>
      </c>
      <c r="D1019" s="18" t="s">
        <v>5068</v>
      </c>
      <c r="E1019" s="187"/>
      <c r="F1019" s="188"/>
      <c r="G1019" s="48" t="s">
        <v>926</v>
      </c>
      <c r="H1019" s="18" t="s">
        <v>5068</v>
      </c>
      <c r="I1019" s="48" t="s">
        <v>926</v>
      </c>
      <c r="J1019" s="48" t="s">
        <v>53</v>
      </c>
      <c r="K1019" s="128" t="s">
        <v>4262</v>
      </c>
      <c r="L1019" s="48"/>
      <c r="M1019" s="48"/>
      <c r="N1019" s="18" t="s">
        <v>109</v>
      </c>
      <c r="O1019" s="18" t="s">
        <v>53</v>
      </c>
      <c r="P1019" s="18" t="s">
        <v>57</v>
      </c>
      <c r="Q1019" s="18" t="s">
        <v>5069</v>
      </c>
      <c r="R1019" s="18" t="s">
        <v>124</v>
      </c>
      <c r="S1019" s="18" t="s">
        <v>100</v>
      </c>
      <c r="T1019" s="48" t="s">
        <v>4388</v>
      </c>
      <c r="U1019" s="18" t="s">
        <v>53</v>
      </c>
      <c r="V1019" s="18">
        <v>7700</v>
      </c>
      <c r="W1019" s="18" t="s">
        <v>62</v>
      </c>
      <c r="X1019" s="17">
        <f>V1019*0.0007457</f>
        <v>5.7418899999999997</v>
      </c>
      <c r="Y1019" s="18"/>
      <c r="Z1019" s="18"/>
      <c r="AA1019" s="18"/>
      <c r="AB1019" s="18">
        <v>1</v>
      </c>
      <c r="AC1019" s="18" t="s">
        <v>101</v>
      </c>
      <c r="AD1019" s="48" t="s">
        <v>5070</v>
      </c>
      <c r="AE1019" s="48"/>
      <c r="AF1019" s="48" t="s">
        <v>5071</v>
      </c>
      <c r="AG1019" s="48" t="s">
        <v>5071</v>
      </c>
      <c r="AH1019" s="18">
        <v>5</v>
      </c>
      <c r="AI1019" s="18" t="s">
        <v>4504</v>
      </c>
      <c r="AJ1019" s="18" t="s">
        <v>5072</v>
      </c>
      <c r="AK1019" s="48" t="s">
        <v>5073</v>
      </c>
      <c r="AL1019" s="18" t="s">
        <v>5074</v>
      </c>
      <c r="AM1019" s="18">
        <v>55396</v>
      </c>
      <c r="AN1019" s="18">
        <v>-94.341790370692607</v>
      </c>
      <c r="AO1019" s="18">
        <v>44.541851071189299</v>
      </c>
    </row>
    <row r="1020" spans="1:42" x14ac:dyDescent="0.25">
      <c r="A1020" s="18">
        <v>517</v>
      </c>
      <c r="B1020" s="15">
        <v>1019</v>
      </c>
      <c r="C1020" s="20">
        <v>6930211</v>
      </c>
      <c r="D1020" s="18" t="s">
        <v>5075</v>
      </c>
      <c r="E1020" s="187"/>
      <c r="F1020" s="188"/>
      <c r="G1020" s="48" t="s">
        <v>1035</v>
      </c>
      <c r="H1020" s="18" t="s">
        <v>5075</v>
      </c>
      <c r="I1020" s="48" t="s">
        <v>1035</v>
      </c>
      <c r="J1020" s="48" t="s">
        <v>53</v>
      </c>
      <c r="K1020" s="128" t="s">
        <v>4262</v>
      </c>
      <c r="L1020" s="48"/>
      <c r="M1020" s="48"/>
      <c r="N1020" s="18" t="s">
        <v>109</v>
      </c>
      <c r="O1020" s="18" t="s">
        <v>53</v>
      </c>
      <c r="P1020" s="18" t="s">
        <v>57</v>
      </c>
      <c r="Q1020" s="18" t="s">
        <v>5076</v>
      </c>
      <c r="R1020" s="18"/>
      <c r="S1020" s="18" t="s">
        <v>100</v>
      </c>
      <c r="T1020" s="48" t="s">
        <v>4388</v>
      </c>
      <c r="U1020" s="18" t="s">
        <v>53</v>
      </c>
      <c r="V1020" s="18">
        <v>105.6</v>
      </c>
      <c r="W1020" s="18" t="s">
        <v>84</v>
      </c>
      <c r="X1020" s="166">
        <f>V1020*Sheet1!$B$4*Sheet1!$B$3</f>
        <v>10.8318672</v>
      </c>
      <c r="Y1020" s="18"/>
      <c r="Z1020" s="18"/>
      <c r="AA1020" s="18"/>
      <c r="AB1020" s="18">
        <v>1</v>
      </c>
      <c r="AC1020" s="18" t="s">
        <v>101</v>
      </c>
      <c r="AD1020" s="48" t="s">
        <v>5070</v>
      </c>
      <c r="AE1020" s="48"/>
      <c r="AF1020" s="48" t="s">
        <v>5071</v>
      </c>
      <c r="AG1020" s="48" t="s">
        <v>5071</v>
      </c>
      <c r="AH1020" s="18">
        <v>5</v>
      </c>
      <c r="AI1020" s="18" t="s">
        <v>4504</v>
      </c>
      <c r="AJ1020" s="18" t="s">
        <v>5072</v>
      </c>
      <c r="AK1020" s="48" t="s">
        <v>5073</v>
      </c>
      <c r="AL1020" s="18" t="s">
        <v>5074</v>
      </c>
      <c r="AM1020" s="18">
        <v>55396</v>
      </c>
      <c r="AN1020" s="18">
        <v>-94.341790370692607</v>
      </c>
      <c r="AO1020" s="18">
        <v>44.541851071189299</v>
      </c>
    </row>
    <row r="1021" spans="1:42" x14ac:dyDescent="0.25">
      <c r="A1021" s="18">
        <v>517</v>
      </c>
      <c r="B1021" s="15">
        <v>1020</v>
      </c>
      <c r="C1021" s="20">
        <v>6930211</v>
      </c>
      <c r="D1021" s="18" t="s">
        <v>5077</v>
      </c>
      <c r="E1021" s="187"/>
      <c r="F1021" s="188"/>
      <c r="G1021" s="48" t="s">
        <v>5078</v>
      </c>
      <c r="H1021" s="18" t="s">
        <v>5077</v>
      </c>
      <c r="I1021" s="48" t="s">
        <v>5078</v>
      </c>
      <c r="J1021" s="48" t="s">
        <v>53</v>
      </c>
      <c r="K1021" s="128" t="s">
        <v>4262</v>
      </c>
      <c r="L1021" s="48"/>
      <c r="M1021" s="48"/>
      <c r="N1021" s="18" t="s">
        <v>109</v>
      </c>
      <c r="O1021" s="18" t="s">
        <v>53</v>
      </c>
      <c r="P1021" s="18" t="s">
        <v>57</v>
      </c>
      <c r="Q1021" s="18" t="s">
        <v>5076</v>
      </c>
      <c r="R1021" s="18"/>
      <c r="S1021" s="18" t="s">
        <v>100</v>
      </c>
      <c r="T1021" s="48" t="s">
        <v>4388</v>
      </c>
      <c r="U1021" s="18" t="s">
        <v>53</v>
      </c>
      <c r="V1021" s="18">
        <v>105.6</v>
      </c>
      <c r="W1021" s="18" t="s">
        <v>84</v>
      </c>
      <c r="X1021" s="166">
        <f>V1021*Sheet1!$B$4*Sheet1!$B$3</f>
        <v>10.8318672</v>
      </c>
      <c r="Y1021" s="18"/>
      <c r="Z1021" s="18"/>
      <c r="AA1021" s="18"/>
      <c r="AB1021" s="18">
        <v>1</v>
      </c>
      <c r="AC1021" s="18" t="s">
        <v>101</v>
      </c>
      <c r="AD1021" s="48" t="s">
        <v>5070</v>
      </c>
      <c r="AE1021" s="48"/>
      <c r="AF1021" s="48" t="s">
        <v>5071</v>
      </c>
      <c r="AG1021" s="48" t="s">
        <v>5071</v>
      </c>
      <c r="AH1021" s="18">
        <v>5</v>
      </c>
      <c r="AI1021" s="18" t="s">
        <v>4504</v>
      </c>
      <c r="AJ1021" s="18" t="s">
        <v>5072</v>
      </c>
      <c r="AK1021" s="48" t="s">
        <v>5073</v>
      </c>
      <c r="AL1021" s="18" t="s">
        <v>5074</v>
      </c>
      <c r="AM1021" s="18">
        <v>55396</v>
      </c>
      <c r="AN1021" s="18">
        <v>-94.341790370692607</v>
      </c>
      <c r="AO1021" s="18">
        <v>44.541851071189299</v>
      </c>
    </row>
    <row r="1022" spans="1:42" x14ac:dyDescent="0.25">
      <c r="A1022" s="18">
        <v>518</v>
      </c>
      <c r="B1022" s="15">
        <v>1021</v>
      </c>
      <c r="C1022" s="20">
        <v>1056111</v>
      </c>
      <c r="D1022" s="18" t="s">
        <v>5079</v>
      </c>
      <c r="E1022" s="187">
        <v>3</v>
      </c>
      <c r="F1022" s="188" t="s">
        <v>5080</v>
      </c>
      <c r="G1022" s="34" t="s">
        <v>5079</v>
      </c>
      <c r="H1022" s="18" t="s">
        <v>5079</v>
      </c>
      <c r="I1022" s="34" t="s">
        <v>5079</v>
      </c>
      <c r="J1022" s="48" t="s">
        <v>53</v>
      </c>
      <c r="K1022" s="48" t="s">
        <v>81</v>
      </c>
      <c r="L1022" s="48"/>
      <c r="M1022" s="48"/>
      <c r="N1022" s="18" t="s">
        <v>109</v>
      </c>
      <c r="O1022" s="18" t="s">
        <v>53</v>
      </c>
      <c r="P1022" s="18" t="s">
        <v>110</v>
      </c>
      <c r="Q1022" s="18" t="s">
        <v>5081</v>
      </c>
      <c r="R1022" s="18" t="s">
        <v>205</v>
      </c>
      <c r="S1022" s="18"/>
      <c r="T1022" s="48"/>
      <c r="U1022" s="18"/>
      <c r="V1022" s="18"/>
      <c r="W1022" s="18" t="s">
        <v>1402</v>
      </c>
      <c r="X1022" s="185"/>
      <c r="Y1022" s="18"/>
      <c r="Z1022" s="18"/>
      <c r="AA1022" s="167">
        <v>2000</v>
      </c>
      <c r="AB1022" s="18">
        <v>1</v>
      </c>
      <c r="AC1022" s="18" t="s">
        <v>63</v>
      </c>
      <c r="AD1022" s="48" t="s">
        <v>5082</v>
      </c>
      <c r="AE1022" s="48"/>
      <c r="AF1022" s="48" t="s">
        <v>5083</v>
      </c>
      <c r="AG1022" s="48" t="s">
        <v>5084</v>
      </c>
      <c r="AH1022" s="18">
        <v>4</v>
      </c>
      <c r="AI1022" s="18" t="s">
        <v>2484</v>
      </c>
      <c r="AJ1022" s="18" t="s">
        <v>5085</v>
      </c>
      <c r="AK1022" s="48" t="s">
        <v>5086</v>
      </c>
      <c r="AL1022" s="18" t="s">
        <v>5087</v>
      </c>
      <c r="AM1022" s="18"/>
      <c r="AN1022" s="18">
        <v>-88.020340000000004</v>
      </c>
      <c r="AO1022" s="18">
        <v>31.001830000000002</v>
      </c>
      <c r="AP1022" s="150"/>
    </row>
    <row r="1023" spans="1:42" x14ac:dyDescent="0.25">
      <c r="A1023" s="18">
        <v>518</v>
      </c>
      <c r="B1023" s="15">
        <v>1022</v>
      </c>
      <c r="C1023" s="20">
        <v>1056111</v>
      </c>
      <c r="D1023" s="18" t="s">
        <v>5088</v>
      </c>
      <c r="E1023" s="187">
        <v>3</v>
      </c>
      <c r="F1023" s="188"/>
      <c r="G1023" s="34" t="s">
        <v>5088</v>
      </c>
      <c r="H1023" s="18" t="s">
        <v>5088</v>
      </c>
      <c r="I1023" s="34" t="s">
        <v>5088</v>
      </c>
      <c r="J1023" s="48" t="s">
        <v>53</v>
      </c>
      <c r="K1023" s="48" t="s">
        <v>81</v>
      </c>
      <c r="L1023" s="48"/>
      <c r="M1023" s="48"/>
      <c r="N1023" s="18" t="s">
        <v>109</v>
      </c>
      <c r="O1023" s="18" t="s">
        <v>53</v>
      </c>
      <c r="P1023" s="18" t="s">
        <v>110</v>
      </c>
      <c r="Q1023" s="48" t="s">
        <v>5081</v>
      </c>
      <c r="R1023" s="18" t="s">
        <v>205</v>
      </c>
      <c r="S1023" s="18"/>
      <c r="T1023" s="48"/>
      <c r="U1023" s="18"/>
      <c r="V1023" s="18"/>
      <c r="W1023" s="18" t="s">
        <v>1402</v>
      </c>
      <c r="X1023" s="185"/>
      <c r="Y1023" s="18"/>
      <c r="Z1023" s="18"/>
      <c r="AA1023" s="167">
        <v>2000</v>
      </c>
      <c r="AB1023" s="18">
        <v>1</v>
      </c>
      <c r="AC1023" s="18" t="s">
        <v>63</v>
      </c>
      <c r="AD1023" s="48" t="s">
        <v>5082</v>
      </c>
      <c r="AE1023" s="48"/>
      <c r="AF1023" s="48" t="s">
        <v>5083</v>
      </c>
      <c r="AG1023" s="48" t="s">
        <v>5084</v>
      </c>
      <c r="AH1023" s="18">
        <v>4</v>
      </c>
      <c r="AI1023" s="18" t="s">
        <v>2484</v>
      </c>
      <c r="AJ1023" s="18" t="s">
        <v>5085</v>
      </c>
      <c r="AK1023" s="48" t="s">
        <v>5086</v>
      </c>
      <c r="AL1023" s="18" t="s">
        <v>5087</v>
      </c>
      <c r="AM1023" s="18"/>
      <c r="AN1023" s="18">
        <v>-88.020340000000004</v>
      </c>
      <c r="AO1023" s="18">
        <v>31.001830000000002</v>
      </c>
      <c r="AP1023" s="150"/>
    </row>
    <row r="1024" spans="1:42" x14ac:dyDescent="0.25">
      <c r="A1024" s="18">
        <v>518</v>
      </c>
      <c r="B1024" s="15">
        <v>1023</v>
      </c>
      <c r="C1024" s="20">
        <v>1056111</v>
      </c>
      <c r="D1024" s="18" t="s">
        <v>5089</v>
      </c>
      <c r="E1024" s="187">
        <v>3</v>
      </c>
      <c r="F1024" s="188"/>
      <c r="G1024" s="34" t="s">
        <v>5089</v>
      </c>
      <c r="H1024" s="18" t="s">
        <v>5089</v>
      </c>
      <c r="I1024" s="34" t="s">
        <v>5089</v>
      </c>
      <c r="J1024" s="48" t="s">
        <v>53</v>
      </c>
      <c r="K1024" s="48" t="s">
        <v>81</v>
      </c>
      <c r="L1024" s="48"/>
      <c r="M1024" s="48"/>
      <c r="N1024" s="18" t="s">
        <v>109</v>
      </c>
      <c r="O1024" s="18" t="s">
        <v>53</v>
      </c>
      <c r="P1024" s="18" t="s">
        <v>110</v>
      </c>
      <c r="Q1024" s="18" t="s">
        <v>5081</v>
      </c>
      <c r="R1024" s="18" t="s">
        <v>205</v>
      </c>
      <c r="S1024" s="18"/>
      <c r="T1024" s="48"/>
      <c r="U1024" s="18"/>
      <c r="V1024" s="18"/>
      <c r="W1024" s="18" t="s">
        <v>1402</v>
      </c>
      <c r="X1024" s="185"/>
      <c r="Y1024" s="18"/>
      <c r="Z1024" s="18"/>
      <c r="AA1024" s="167">
        <v>2000</v>
      </c>
      <c r="AB1024" s="18">
        <v>1</v>
      </c>
      <c r="AC1024" s="18" t="s">
        <v>63</v>
      </c>
      <c r="AD1024" s="48" t="s">
        <v>5082</v>
      </c>
      <c r="AE1024" s="48"/>
      <c r="AF1024" s="48" t="s">
        <v>5083</v>
      </c>
      <c r="AG1024" s="48" t="s">
        <v>5084</v>
      </c>
      <c r="AH1024" s="18">
        <v>4</v>
      </c>
      <c r="AI1024" s="18" t="s">
        <v>2484</v>
      </c>
      <c r="AJ1024" s="18" t="s">
        <v>5085</v>
      </c>
      <c r="AK1024" s="48" t="s">
        <v>5086</v>
      </c>
      <c r="AL1024" s="18" t="s">
        <v>5087</v>
      </c>
      <c r="AM1024" s="18"/>
      <c r="AN1024" s="18">
        <v>-88.020340000000004</v>
      </c>
      <c r="AO1024" s="18">
        <v>31.001830000000002</v>
      </c>
      <c r="AP1024" s="150"/>
    </row>
    <row r="1025" spans="1:42" x14ac:dyDescent="0.25">
      <c r="A1025" s="170">
        <v>518</v>
      </c>
      <c r="B1025" s="15">
        <v>1024</v>
      </c>
      <c r="C1025" s="20">
        <v>1056111</v>
      </c>
      <c r="D1025" s="170" t="s">
        <v>5090</v>
      </c>
      <c r="E1025" s="187">
        <v>3</v>
      </c>
      <c r="F1025" s="191"/>
      <c r="G1025" s="240" t="s">
        <v>5090</v>
      </c>
      <c r="H1025" s="170" t="s">
        <v>5090</v>
      </c>
      <c r="I1025" s="240" t="s">
        <v>5090</v>
      </c>
      <c r="J1025" s="171" t="s">
        <v>53</v>
      </c>
      <c r="K1025" s="48" t="s">
        <v>81</v>
      </c>
      <c r="L1025" s="171"/>
      <c r="M1025" s="171"/>
      <c r="N1025" s="170" t="s">
        <v>109</v>
      </c>
      <c r="O1025" s="170" t="s">
        <v>53</v>
      </c>
      <c r="P1025" s="170" t="s">
        <v>110</v>
      </c>
      <c r="Q1025" s="170" t="s">
        <v>5081</v>
      </c>
      <c r="R1025" s="170" t="s">
        <v>205</v>
      </c>
      <c r="S1025" s="170"/>
      <c r="T1025" s="171"/>
      <c r="U1025" s="170"/>
      <c r="V1025" s="170"/>
      <c r="W1025" s="170" t="s">
        <v>1402</v>
      </c>
      <c r="X1025" s="279"/>
      <c r="Y1025" s="170"/>
      <c r="Z1025" s="170"/>
      <c r="AA1025" s="254">
        <v>2001</v>
      </c>
      <c r="AB1025" s="170">
        <v>1</v>
      </c>
      <c r="AC1025" s="170" t="s">
        <v>63</v>
      </c>
      <c r="AD1025" s="171" t="s">
        <v>5082</v>
      </c>
      <c r="AE1025" s="171"/>
      <c r="AF1025" s="171" t="s">
        <v>5083</v>
      </c>
      <c r="AG1025" s="171" t="s">
        <v>5084</v>
      </c>
      <c r="AH1025" s="170">
        <v>4</v>
      </c>
      <c r="AI1025" s="170" t="s">
        <v>2484</v>
      </c>
      <c r="AJ1025" s="170" t="s">
        <v>5085</v>
      </c>
      <c r="AK1025" s="171" t="s">
        <v>5086</v>
      </c>
      <c r="AL1025" s="170" t="s">
        <v>5087</v>
      </c>
      <c r="AM1025" s="170"/>
      <c r="AN1025" s="170">
        <v>-88.020340000000004</v>
      </c>
      <c r="AO1025" s="170">
        <v>31.001830000000002</v>
      </c>
      <c r="AP1025" s="150"/>
    </row>
    <row r="1026" spans="1:42" s="150" customFormat="1" x14ac:dyDescent="0.25">
      <c r="A1026" s="18">
        <v>518</v>
      </c>
      <c r="B1026" s="15">
        <v>1025</v>
      </c>
      <c r="C1026" s="20">
        <v>1056111</v>
      </c>
      <c r="D1026" s="18" t="s">
        <v>4508</v>
      </c>
      <c r="E1026" s="187">
        <v>3</v>
      </c>
      <c r="F1026" s="188">
        <v>8</v>
      </c>
      <c r="G1026" s="34" t="s">
        <v>4508</v>
      </c>
      <c r="H1026" s="18" t="s">
        <v>4508</v>
      </c>
      <c r="I1026" s="34" t="s">
        <v>4508</v>
      </c>
      <c r="J1026" s="48" t="s">
        <v>53</v>
      </c>
      <c r="K1026" s="48" t="s">
        <v>81</v>
      </c>
      <c r="L1026" s="18">
        <v>20100201</v>
      </c>
      <c r="M1026" s="48" t="s">
        <v>215</v>
      </c>
      <c r="N1026" s="18" t="s">
        <v>109</v>
      </c>
      <c r="O1026" s="18" t="s">
        <v>53</v>
      </c>
      <c r="P1026" s="18" t="s">
        <v>1268</v>
      </c>
      <c r="Q1026" s="18" t="s">
        <v>5091</v>
      </c>
      <c r="R1026" s="18" t="s">
        <v>205</v>
      </c>
      <c r="S1026" s="18" t="s">
        <v>100</v>
      </c>
      <c r="T1026" s="48" t="s">
        <v>5092</v>
      </c>
      <c r="U1026" s="18" t="s">
        <v>100</v>
      </c>
      <c r="V1026" s="18">
        <v>727</v>
      </c>
      <c r="W1026" s="18" t="s">
        <v>185</v>
      </c>
      <c r="X1026" s="169">
        <v>727</v>
      </c>
      <c r="Y1026" s="18"/>
      <c r="Z1026" s="18"/>
      <c r="AA1026" s="167">
        <v>2023</v>
      </c>
      <c r="AB1026" s="18">
        <v>1</v>
      </c>
      <c r="AC1026" s="18" t="s">
        <v>101</v>
      </c>
      <c r="AD1026" s="48"/>
      <c r="AE1026" s="48"/>
      <c r="AF1026" s="48" t="s">
        <v>5083</v>
      </c>
      <c r="AG1026" s="48" t="s">
        <v>5084</v>
      </c>
      <c r="AH1026" s="18">
        <v>4</v>
      </c>
      <c r="AI1026" s="18" t="s">
        <v>2484</v>
      </c>
      <c r="AJ1026" s="18" t="s">
        <v>5085</v>
      </c>
      <c r="AK1026" s="48" t="s">
        <v>5086</v>
      </c>
      <c r="AL1026" s="18" t="s">
        <v>5087</v>
      </c>
      <c r="AM1026" s="18"/>
      <c r="AN1026" s="18">
        <v>-88.020340000000004</v>
      </c>
      <c r="AO1026" s="18">
        <v>31.001830000000002</v>
      </c>
      <c r="AP1026" s="150" t="s">
        <v>139</v>
      </c>
    </row>
    <row r="1027" spans="1:42" s="150" customFormat="1" x14ac:dyDescent="0.25">
      <c r="A1027" s="18">
        <v>519</v>
      </c>
      <c r="B1027" s="15">
        <v>1026</v>
      </c>
      <c r="C1027" s="20">
        <v>19252511</v>
      </c>
      <c r="D1027" s="18" t="s">
        <v>5093</v>
      </c>
      <c r="E1027" s="187"/>
      <c r="F1027" s="188"/>
      <c r="G1027" s="34" t="s">
        <v>5094</v>
      </c>
      <c r="H1027" s="18" t="s">
        <v>5093</v>
      </c>
      <c r="I1027" s="34" t="s">
        <v>5094</v>
      </c>
      <c r="J1027" s="48" t="s">
        <v>53</v>
      </c>
      <c r="K1027" s="48" t="s">
        <v>227</v>
      </c>
      <c r="L1027" s="48"/>
      <c r="M1027" s="48"/>
      <c r="N1027" s="18" t="s">
        <v>5095</v>
      </c>
      <c r="O1027" s="18" t="s">
        <v>53</v>
      </c>
      <c r="P1027" s="18"/>
      <c r="Q1027" s="18"/>
      <c r="R1027" s="18" t="s">
        <v>205</v>
      </c>
      <c r="S1027" s="18" t="s">
        <v>100</v>
      </c>
      <c r="T1027" s="48" t="s">
        <v>1284</v>
      </c>
      <c r="U1027" s="18" t="s">
        <v>100</v>
      </c>
      <c r="V1027" s="18"/>
      <c r="W1027" s="18" t="s">
        <v>1402</v>
      </c>
      <c r="X1027" s="169"/>
      <c r="Y1027" s="18"/>
      <c r="Z1027" s="18"/>
      <c r="AA1027" s="18"/>
      <c r="AB1027" s="18">
        <v>1</v>
      </c>
      <c r="AC1027" s="18" t="s">
        <v>101</v>
      </c>
      <c r="AD1027" s="48"/>
      <c r="AE1027" s="48"/>
      <c r="AF1027" s="48" t="s">
        <v>5096</v>
      </c>
      <c r="AG1027" s="48" t="s">
        <v>5097</v>
      </c>
      <c r="AH1027" s="18">
        <v>6</v>
      </c>
      <c r="AI1027" s="18" t="s">
        <v>524</v>
      </c>
      <c r="AJ1027" s="18" t="s">
        <v>2219</v>
      </c>
      <c r="AK1027" s="48" t="s">
        <v>5098</v>
      </c>
      <c r="AL1027" s="18" t="s">
        <v>2221</v>
      </c>
      <c r="AM1027" s="18">
        <v>70631</v>
      </c>
      <c r="AN1027" s="18">
        <v>-93.328715408107897</v>
      </c>
      <c r="AO1027" s="18">
        <v>29.772302324237501</v>
      </c>
    </row>
    <row r="1028" spans="1:42" s="150" customFormat="1" x14ac:dyDescent="0.25">
      <c r="A1028" s="18">
        <v>519</v>
      </c>
      <c r="B1028" s="15">
        <v>1027</v>
      </c>
      <c r="C1028" s="20">
        <v>19252511</v>
      </c>
      <c r="D1028" s="18" t="s">
        <v>5099</v>
      </c>
      <c r="E1028" s="187"/>
      <c r="F1028" s="188"/>
      <c r="G1028" s="34" t="s">
        <v>5100</v>
      </c>
      <c r="H1028" s="18" t="s">
        <v>5099</v>
      </c>
      <c r="I1028" s="34" t="s">
        <v>5100</v>
      </c>
      <c r="J1028" s="48" t="s">
        <v>53</v>
      </c>
      <c r="K1028" s="48" t="s">
        <v>227</v>
      </c>
      <c r="L1028" s="48"/>
      <c r="M1028" s="48"/>
      <c r="N1028" s="18" t="s">
        <v>5095</v>
      </c>
      <c r="O1028" s="18" t="s">
        <v>53</v>
      </c>
      <c r="P1028" s="18"/>
      <c r="Q1028" s="18"/>
      <c r="R1028" s="18" t="s">
        <v>205</v>
      </c>
      <c r="S1028" s="18" t="s">
        <v>100</v>
      </c>
      <c r="T1028" s="48" t="s">
        <v>1284</v>
      </c>
      <c r="U1028" s="18" t="s">
        <v>100</v>
      </c>
      <c r="V1028" s="18"/>
      <c r="W1028" s="18" t="s">
        <v>1402</v>
      </c>
      <c r="X1028" s="169"/>
      <c r="Y1028" s="18"/>
      <c r="Z1028" s="18"/>
      <c r="AA1028" s="18"/>
      <c r="AB1028" s="18">
        <v>1</v>
      </c>
      <c r="AC1028" s="18" t="s">
        <v>101</v>
      </c>
      <c r="AD1028" s="48"/>
      <c r="AE1028" s="48"/>
      <c r="AF1028" s="48" t="s">
        <v>5096</v>
      </c>
      <c r="AG1028" s="48" t="s">
        <v>5097</v>
      </c>
      <c r="AH1028" s="18">
        <v>6</v>
      </c>
      <c r="AI1028" s="18" t="s">
        <v>524</v>
      </c>
      <c r="AJ1028" s="18" t="s">
        <v>2219</v>
      </c>
      <c r="AK1028" s="48" t="s">
        <v>5098</v>
      </c>
      <c r="AL1028" s="18" t="s">
        <v>2221</v>
      </c>
      <c r="AM1028" s="18">
        <v>70631</v>
      </c>
      <c r="AN1028" s="18">
        <v>-93.328724429946604</v>
      </c>
      <c r="AO1028" s="18">
        <v>29.772787845511601</v>
      </c>
    </row>
    <row r="1029" spans="1:42" s="150" customFormat="1" x14ac:dyDescent="0.25">
      <c r="A1029" s="18">
        <v>519</v>
      </c>
      <c r="B1029" s="15">
        <v>1028</v>
      </c>
      <c r="C1029" s="20">
        <v>19252511</v>
      </c>
      <c r="D1029" s="18" t="s">
        <v>5101</v>
      </c>
      <c r="E1029" s="187"/>
      <c r="F1029" s="188"/>
      <c r="G1029" s="34" t="s">
        <v>5102</v>
      </c>
      <c r="H1029" s="18" t="s">
        <v>5101</v>
      </c>
      <c r="I1029" s="34" t="s">
        <v>5102</v>
      </c>
      <c r="J1029" s="48" t="s">
        <v>53</v>
      </c>
      <c r="K1029" s="48" t="s">
        <v>227</v>
      </c>
      <c r="L1029" s="48"/>
      <c r="M1029" s="48"/>
      <c r="N1029" s="18" t="s">
        <v>5095</v>
      </c>
      <c r="O1029" s="18" t="s">
        <v>53</v>
      </c>
      <c r="P1029" s="18"/>
      <c r="Q1029" s="18"/>
      <c r="R1029" s="18" t="s">
        <v>205</v>
      </c>
      <c r="S1029" s="18" t="s">
        <v>100</v>
      </c>
      <c r="T1029" s="48" t="s">
        <v>1284</v>
      </c>
      <c r="U1029" s="18" t="s">
        <v>100</v>
      </c>
      <c r="V1029" s="18"/>
      <c r="W1029" s="18" t="s">
        <v>1402</v>
      </c>
      <c r="X1029" s="169"/>
      <c r="Y1029" s="18"/>
      <c r="Z1029" s="18"/>
      <c r="AA1029" s="18"/>
      <c r="AB1029" s="18">
        <v>1</v>
      </c>
      <c r="AC1029" s="18" t="s">
        <v>101</v>
      </c>
      <c r="AD1029" s="48"/>
      <c r="AE1029" s="48"/>
      <c r="AF1029" s="48" t="s">
        <v>5096</v>
      </c>
      <c r="AG1029" s="48" t="s">
        <v>5097</v>
      </c>
      <c r="AH1029" s="18">
        <v>6</v>
      </c>
      <c r="AI1029" s="18" t="s">
        <v>524</v>
      </c>
      <c r="AJ1029" s="18" t="s">
        <v>2219</v>
      </c>
      <c r="AK1029" s="48" t="s">
        <v>5098</v>
      </c>
      <c r="AL1029" s="18" t="s">
        <v>2221</v>
      </c>
      <c r="AM1029" s="18">
        <v>70631</v>
      </c>
      <c r="AN1029" s="18">
        <v>-93.328728940866</v>
      </c>
      <c r="AO1029" s="18">
        <v>29.773308603616901</v>
      </c>
    </row>
    <row r="1030" spans="1:42" s="150" customFormat="1" x14ac:dyDescent="0.25">
      <c r="A1030" s="18">
        <v>519</v>
      </c>
      <c r="B1030" s="15">
        <v>1029</v>
      </c>
      <c r="C1030" s="20">
        <v>19252511</v>
      </c>
      <c r="D1030" s="18" t="s">
        <v>5103</v>
      </c>
      <c r="E1030" s="187"/>
      <c r="F1030" s="188"/>
      <c r="G1030" s="34" t="s">
        <v>5104</v>
      </c>
      <c r="H1030" s="18" t="s">
        <v>5103</v>
      </c>
      <c r="I1030" s="34" t="s">
        <v>5104</v>
      </c>
      <c r="J1030" s="48" t="s">
        <v>53</v>
      </c>
      <c r="K1030" s="48" t="s">
        <v>227</v>
      </c>
      <c r="L1030" s="48"/>
      <c r="M1030" s="48"/>
      <c r="N1030" s="18" t="s">
        <v>5095</v>
      </c>
      <c r="O1030" s="18" t="s">
        <v>53</v>
      </c>
      <c r="P1030" s="18"/>
      <c r="Q1030" s="18"/>
      <c r="R1030" s="18" t="s">
        <v>205</v>
      </c>
      <c r="S1030" s="18" t="s">
        <v>100</v>
      </c>
      <c r="T1030" s="48" t="s">
        <v>1284</v>
      </c>
      <c r="U1030" s="18" t="s">
        <v>100</v>
      </c>
      <c r="V1030" s="18"/>
      <c r="W1030" s="18" t="s">
        <v>1402</v>
      </c>
      <c r="X1030" s="169"/>
      <c r="Y1030" s="18"/>
      <c r="Z1030" s="18"/>
      <c r="AA1030" s="18"/>
      <c r="AB1030" s="18">
        <v>1</v>
      </c>
      <c r="AC1030" s="18" t="s">
        <v>101</v>
      </c>
      <c r="AD1030" s="48"/>
      <c r="AE1030" s="48"/>
      <c r="AF1030" s="48" t="s">
        <v>5096</v>
      </c>
      <c r="AG1030" s="48" t="s">
        <v>5097</v>
      </c>
      <c r="AH1030" s="18">
        <v>6</v>
      </c>
      <c r="AI1030" s="18" t="s">
        <v>524</v>
      </c>
      <c r="AJ1030" s="18" t="s">
        <v>2219</v>
      </c>
      <c r="AK1030" s="48" t="s">
        <v>5098</v>
      </c>
      <c r="AL1030" s="18" t="s">
        <v>2221</v>
      </c>
      <c r="AM1030" s="18">
        <v>70631</v>
      </c>
      <c r="AN1030" s="18">
        <v>-93.328746984543599</v>
      </c>
      <c r="AO1030" s="18">
        <v>29.773809781792899</v>
      </c>
    </row>
    <row r="1031" spans="1:42" s="150" customFormat="1" x14ac:dyDescent="0.25">
      <c r="A1031" s="18">
        <v>519</v>
      </c>
      <c r="B1031" s="15">
        <v>1030</v>
      </c>
      <c r="C1031" s="20">
        <v>19252511</v>
      </c>
      <c r="D1031" s="18" t="s">
        <v>5105</v>
      </c>
      <c r="E1031" s="187"/>
      <c r="F1031" s="188"/>
      <c r="G1031" s="34" t="s">
        <v>5106</v>
      </c>
      <c r="H1031" s="18" t="s">
        <v>5105</v>
      </c>
      <c r="I1031" s="34" t="s">
        <v>5106</v>
      </c>
      <c r="J1031" s="48" t="s">
        <v>53</v>
      </c>
      <c r="K1031" s="48" t="s">
        <v>227</v>
      </c>
      <c r="L1031" s="48"/>
      <c r="M1031" s="48"/>
      <c r="N1031" s="18" t="s">
        <v>5095</v>
      </c>
      <c r="O1031" s="18" t="s">
        <v>53</v>
      </c>
      <c r="P1031" s="18"/>
      <c r="Q1031" s="18"/>
      <c r="R1031" s="18" t="s">
        <v>205</v>
      </c>
      <c r="S1031" s="18" t="s">
        <v>100</v>
      </c>
      <c r="T1031" s="48" t="s">
        <v>1284</v>
      </c>
      <c r="U1031" s="18" t="s">
        <v>100</v>
      </c>
      <c r="V1031" s="18"/>
      <c r="W1031" s="18" t="s">
        <v>1402</v>
      </c>
      <c r="X1031" s="169"/>
      <c r="Y1031" s="18"/>
      <c r="Z1031" s="18"/>
      <c r="AA1031" s="18"/>
      <c r="AB1031" s="18">
        <v>1</v>
      </c>
      <c r="AC1031" s="18" t="s">
        <v>101</v>
      </c>
      <c r="AD1031" s="48"/>
      <c r="AE1031" s="48"/>
      <c r="AF1031" s="48" t="s">
        <v>5096</v>
      </c>
      <c r="AG1031" s="48" t="s">
        <v>5097</v>
      </c>
      <c r="AH1031" s="18">
        <v>6</v>
      </c>
      <c r="AI1031" s="18" t="s">
        <v>524</v>
      </c>
      <c r="AJ1031" s="18" t="s">
        <v>2219</v>
      </c>
      <c r="AK1031" s="48" t="s">
        <v>5098</v>
      </c>
      <c r="AL1031" s="18" t="s">
        <v>2221</v>
      </c>
      <c r="AM1031" s="18">
        <v>70631</v>
      </c>
      <c r="AN1031" s="18">
        <v>-93.328751495462996</v>
      </c>
      <c r="AO1031" s="18">
        <v>29.7743227037355</v>
      </c>
    </row>
    <row r="1032" spans="1:42" s="150" customFormat="1" x14ac:dyDescent="0.25">
      <c r="A1032" s="18">
        <v>519</v>
      </c>
      <c r="B1032" s="15">
        <v>1031</v>
      </c>
      <c r="C1032" s="20">
        <v>19252511</v>
      </c>
      <c r="D1032" s="18" t="s">
        <v>5107</v>
      </c>
      <c r="E1032" s="187"/>
      <c r="F1032" s="188"/>
      <c r="G1032" s="34" t="s">
        <v>5108</v>
      </c>
      <c r="H1032" s="18" t="s">
        <v>5107</v>
      </c>
      <c r="I1032" s="34" t="s">
        <v>5108</v>
      </c>
      <c r="J1032" s="48" t="s">
        <v>53</v>
      </c>
      <c r="K1032" s="48" t="s">
        <v>227</v>
      </c>
      <c r="L1032" s="48"/>
      <c r="M1032" s="48"/>
      <c r="N1032" s="18" t="s">
        <v>5095</v>
      </c>
      <c r="O1032" s="18" t="s">
        <v>53</v>
      </c>
      <c r="P1032" s="18"/>
      <c r="Q1032" s="18"/>
      <c r="R1032" s="18" t="s">
        <v>124</v>
      </c>
      <c r="S1032" s="18"/>
      <c r="T1032" s="48" t="s">
        <v>353</v>
      </c>
      <c r="U1032" s="18"/>
      <c r="V1032" s="18">
        <v>30</v>
      </c>
      <c r="W1032" s="18" t="s">
        <v>185</v>
      </c>
      <c r="X1032" s="169">
        <v>30</v>
      </c>
      <c r="Y1032" s="18"/>
      <c r="Z1032" s="18"/>
      <c r="AA1032" s="18"/>
      <c r="AB1032" s="18">
        <v>1</v>
      </c>
      <c r="AC1032" s="18" t="s">
        <v>101</v>
      </c>
      <c r="AD1032" s="48"/>
      <c r="AE1032" s="48"/>
      <c r="AF1032" s="48" t="s">
        <v>5096</v>
      </c>
      <c r="AG1032" s="48" t="s">
        <v>5097</v>
      </c>
      <c r="AH1032" s="18">
        <v>6</v>
      </c>
      <c r="AI1032" s="18" t="s">
        <v>524</v>
      </c>
      <c r="AJ1032" s="18" t="s">
        <v>2219</v>
      </c>
      <c r="AK1032" s="48" t="s">
        <v>5098</v>
      </c>
      <c r="AL1032" s="18" t="s">
        <v>2221</v>
      </c>
      <c r="AM1032" s="18">
        <v>70631</v>
      </c>
      <c r="AN1032" s="18">
        <v>-93.3290846010877</v>
      </c>
      <c r="AO1032" s="18">
        <v>29.774918463225902</v>
      </c>
    </row>
    <row r="1033" spans="1:42" s="150" customFormat="1" x14ac:dyDescent="0.25">
      <c r="A1033" s="18">
        <v>520</v>
      </c>
      <c r="B1033" s="15">
        <v>1032</v>
      </c>
      <c r="C1033" s="20">
        <v>17966211</v>
      </c>
      <c r="D1033" s="18" t="s">
        <v>4741</v>
      </c>
      <c r="E1033" s="187">
        <v>62949</v>
      </c>
      <c r="F1033" s="188" t="s">
        <v>5109</v>
      </c>
      <c r="G1033" s="34" t="s">
        <v>4880</v>
      </c>
      <c r="H1033" s="18" t="s">
        <v>4741</v>
      </c>
      <c r="I1033" s="34" t="s">
        <v>4880</v>
      </c>
      <c r="J1033" s="48" t="s">
        <v>53</v>
      </c>
      <c r="K1033" s="48" t="s">
        <v>81</v>
      </c>
      <c r="L1033" s="48"/>
      <c r="M1033" s="48"/>
      <c r="N1033" s="18" t="s">
        <v>109</v>
      </c>
      <c r="O1033" s="18" t="s">
        <v>53</v>
      </c>
      <c r="P1033" s="18" t="s">
        <v>110</v>
      </c>
      <c r="Q1033" s="18" t="s">
        <v>2385</v>
      </c>
      <c r="R1033" s="18" t="s">
        <v>205</v>
      </c>
      <c r="S1033" s="18" t="s">
        <v>100</v>
      </c>
      <c r="T1033" s="48" t="s">
        <v>1284</v>
      </c>
      <c r="U1033" s="18" t="s">
        <v>100</v>
      </c>
      <c r="V1033" s="18"/>
      <c r="W1033" s="18" t="s">
        <v>1402</v>
      </c>
      <c r="X1033" s="169">
        <v>612</v>
      </c>
      <c r="Y1033" s="18"/>
      <c r="Z1033" s="18"/>
      <c r="AA1033" s="18"/>
      <c r="AB1033" s="18">
        <v>1</v>
      </c>
      <c r="AC1033" s="18" t="s">
        <v>101</v>
      </c>
      <c r="AD1033" s="48"/>
      <c r="AE1033" s="48"/>
      <c r="AF1033" s="48"/>
      <c r="AG1033" s="48" t="s">
        <v>5110</v>
      </c>
      <c r="AH1033" s="18">
        <v>5</v>
      </c>
      <c r="AI1033" s="18" t="s">
        <v>627</v>
      </c>
      <c r="AJ1033" s="18" t="s">
        <v>5111</v>
      </c>
      <c r="AK1033" s="48" t="s">
        <v>5112</v>
      </c>
      <c r="AL1033" s="18" t="s">
        <v>5113</v>
      </c>
      <c r="AM1033" s="18">
        <v>43723</v>
      </c>
      <c r="AN1033" s="18">
        <v>-81.536424226208794</v>
      </c>
      <c r="AO1033" s="18">
        <v>39.9380629189424</v>
      </c>
    </row>
    <row r="1034" spans="1:42" s="150" customFormat="1" x14ac:dyDescent="0.25">
      <c r="A1034" s="18">
        <v>520</v>
      </c>
      <c r="B1034" s="15">
        <v>1033</v>
      </c>
      <c r="C1034" s="20">
        <v>17966211</v>
      </c>
      <c r="D1034" s="18" t="s">
        <v>5114</v>
      </c>
      <c r="E1034" s="187">
        <v>62949</v>
      </c>
      <c r="F1034" s="188" t="s">
        <v>5115</v>
      </c>
      <c r="G1034" s="34" t="s">
        <v>4885</v>
      </c>
      <c r="H1034" s="18" t="s">
        <v>5114</v>
      </c>
      <c r="I1034" s="34" t="s">
        <v>4885</v>
      </c>
      <c r="J1034" s="48" t="s">
        <v>53</v>
      </c>
      <c r="K1034" s="48" t="s">
        <v>81</v>
      </c>
      <c r="L1034" s="48"/>
      <c r="M1034" s="48"/>
      <c r="N1034" s="18" t="s">
        <v>109</v>
      </c>
      <c r="O1034" s="18" t="s">
        <v>53</v>
      </c>
      <c r="P1034" s="18" t="s">
        <v>110</v>
      </c>
      <c r="Q1034" s="18" t="s">
        <v>2385</v>
      </c>
      <c r="R1034" s="18" t="s">
        <v>205</v>
      </c>
      <c r="S1034" s="18" t="s">
        <v>100</v>
      </c>
      <c r="T1034" s="48" t="s">
        <v>1284</v>
      </c>
      <c r="U1034" s="18" t="s">
        <v>100</v>
      </c>
      <c r="V1034" s="18"/>
      <c r="W1034" s="18" t="s">
        <v>1402</v>
      </c>
      <c r="X1034" s="169">
        <v>612</v>
      </c>
      <c r="Y1034" s="18"/>
      <c r="Z1034" s="18"/>
      <c r="AA1034" s="18"/>
      <c r="AB1034" s="18">
        <v>1</v>
      </c>
      <c r="AC1034" s="18" t="s">
        <v>101</v>
      </c>
      <c r="AD1034" s="48"/>
      <c r="AE1034" s="48"/>
      <c r="AF1034" s="48"/>
      <c r="AG1034" s="48" t="s">
        <v>5110</v>
      </c>
      <c r="AH1034" s="18">
        <v>5</v>
      </c>
      <c r="AI1034" s="18" t="s">
        <v>627</v>
      </c>
      <c r="AJ1034" s="18" t="s">
        <v>5111</v>
      </c>
      <c r="AK1034" s="48" t="s">
        <v>5112</v>
      </c>
      <c r="AL1034" s="18" t="s">
        <v>5113</v>
      </c>
      <c r="AM1034" s="18">
        <v>43723</v>
      </c>
      <c r="AN1034" s="18">
        <v>-81.535492833314294</v>
      </c>
      <c r="AO1034" s="18">
        <v>39.938204767564798</v>
      </c>
    </row>
    <row r="1035" spans="1:42" s="150" customFormat="1" x14ac:dyDescent="0.25">
      <c r="A1035" s="18">
        <v>520</v>
      </c>
      <c r="B1035" s="15">
        <v>1034</v>
      </c>
      <c r="C1035" s="20">
        <v>17966211</v>
      </c>
      <c r="D1035" s="18" t="s">
        <v>5116</v>
      </c>
      <c r="E1035" s="187">
        <v>62949</v>
      </c>
      <c r="F1035" s="188" t="s">
        <v>5117</v>
      </c>
      <c r="G1035" s="34" t="s">
        <v>4449</v>
      </c>
      <c r="H1035" s="18" t="s">
        <v>5116</v>
      </c>
      <c r="I1035" s="34" t="s">
        <v>4449</v>
      </c>
      <c r="J1035" s="48" t="s">
        <v>53</v>
      </c>
      <c r="K1035" s="48" t="s">
        <v>81</v>
      </c>
      <c r="L1035" s="48"/>
      <c r="M1035" s="48"/>
      <c r="N1035" s="18" t="s">
        <v>109</v>
      </c>
      <c r="O1035" s="18" t="s">
        <v>53</v>
      </c>
      <c r="P1035" s="18" t="s">
        <v>110</v>
      </c>
      <c r="Q1035" s="18" t="s">
        <v>2385</v>
      </c>
      <c r="R1035" s="18" t="s">
        <v>205</v>
      </c>
      <c r="S1035" s="18" t="s">
        <v>100</v>
      </c>
      <c r="T1035" s="48" t="s">
        <v>1284</v>
      </c>
      <c r="U1035" s="18" t="s">
        <v>100</v>
      </c>
      <c r="V1035" s="18"/>
      <c r="W1035" s="18" t="s">
        <v>1402</v>
      </c>
      <c r="X1035" s="169">
        <v>612</v>
      </c>
      <c r="Y1035" s="18"/>
      <c r="Z1035" s="18"/>
      <c r="AA1035" s="18"/>
      <c r="AB1035" s="18">
        <v>1</v>
      </c>
      <c r="AC1035" s="18" t="s">
        <v>101</v>
      </c>
      <c r="AD1035" s="48"/>
      <c r="AE1035" s="48"/>
      <c r="AF1035" s="48"/>
      <c r="AG1035" s="48" t="s">
        <v>5110</v>
      </c>
      <c r="AH1035" s="18">
        <v>5</v>
      </c>
      <c r="AI1035" s="18" t="s">
        <v>627</v>
      </c>
      <c r="AJ1035" s="18" t="s">
        <v>5111</v>
      </c>
      <c r="AK1035" s="48" t="s">
        <v>5112</v>
      </c>
      <c r="AL1035" s="18" t="s">
        <v>5113</v>
      </c>
      <c r="AM1035" s="18">
        <v>43723</v>
      </c>
      <c r="AN1035" s="18">
        <v>-81.534593337436803</v>
      </c>
      <c r="AO1035" s="18">
        <v>39.938336833259299</v>
      </c>
    </row>
    <row r="1036" spans="1:42" s="150" customFormat="1" x14ac:dyDescent="0.25">
      <c r="A1036" s="18">
        <v>521</v>
      </c>
      <c r="B1036" s="15">
        <v>1035</v>
      </c>
      <c r="C1036" s="20">
        <v>21249011</v>
      </c>
      <c r="D1036" s="18">
        <v>101</v>
      </c>
      <c r="E1036" s="187"/>
      <c r="F1036" s="188"/>
      <c r="G1036" s="34" t="s">
        <v>5118</v>
      </c>
      <c r="H1036" s="18">
        <v>101</v>
      </c>
      <c r="I1036" s="34" t="s">
        <v>5118</v>
      </c>
      <c r="J1036" s="48" t="s">
        <v>53</v>
      </c>
      <c r="K1036" s="128" t="s">
        <v>5119</v>
      </c>
      <c r="L1036" s="48"/>
      <c r="M1036" s="48"/>
      <c r="N1036" s="18" t="s">
        <v>109</v>
      </c>
      <c r="O1036" s="18" t="s">
        <v>53</v>
      </c>
      <c r="P1036" s="18" t="s">
        <v>110</v>
      </c>
      <c r="Q1036" s="18" t="s">
        <v>4735</v>
      </c>
      <c r="R1036" s="18" t="s">
        <v>124</v>
      </c>
      <c r="S1036" s="18" t="s">
        <v>100</v>
      </c>
      <c r="T1036" s="48" t="s">
        <v>5120</v>
      </c>
      <c r="U1036" s="18" t="s">
        <v>100</v>
      </c>
      <c r="V1036" s="18">
        <v>41.5</v>
      </c>
      <c r="W1036" s="18" t="s">
        <v>185</v>
      </c>
      <c r="X1036" s="169">
        <v>41.5</v>
      </c>
      <c r="Y1036" s="18"/>
      <c r="Z1036" s="18"/>
      <c r="AA1036" s="18"/>
      <c r="AB1036" s="18">
        <v>1</v>
      </c>
      <c r="AC1036" s="18" t="s">
        <v>101</v>
      </c>
      <c r="AD1036" s="48"/>
      <c r="AE1036" s="48"/>
      <c r="AF1036" s="48" t="s">
        <v>5121</v>
      </c>
      <c r="AG1036" s="48" t="s">
        <v>5122</v>
      </c>
      <c r="AH1036" s="18">
        <v>3</v>
      </c>
      <c r="AI1036" s="18" t="s">
        <v>579</v>
      </c>
      <c r="AJ1036" s="18" t="s">
        <v>5123</v>
      </c>
      <c r="AK1036" s="48" t="s">
        <v>5124</v>
      </c>
      <c r="AL1036" s="18" t="s">
        <v>5125</v>
      </c>
      <c r="AM1036" s="18">
        <v>15061</v>
      </c>
      <c r="AN1036" s="18">
        <v>-80.337865875636197</v>
      </c>
      <c r="AO1036" s="18">
        <v>40.667615223003999</v>
      </c>
    </row>
    <row r="1037" spans="1:42" s="150" customFormat="1" x14ac:dyDescent="0.25">
      <c r="A1037" s="18">
        <v>521</v>
      </c>
      <c r="B1037" s="15">
        <v>1036</v>
      </c>
      <c r="C1037" s="20">
        <v>21249011</v>
      </c>
      <c r="D1037" s="18">
        <v>102</v>
      </c>
      <c r="E1037" s="187"/>
      <c r="F1037" s="188"/>
      <c r="G1037" s="34" t="s">
        <v>5126</v>
      </c>
      <c r="H1037" s="18">
        <v>102</v>
      </c>
      <c r="I1037" s="34" t="s">
        <v>5126</v>
      </c>
      <c r="J1037" s="48" t="s">
        <v>53</v>
      </c>
      <c r="K1037" s="128" t="s">
        <v>5119</v>
      </c>
      <c r="L1037" s="48"/>
      <c r="M1037" s="48"/>
      <c r="N1037" s="18" t="s">
        <v>109</v>
      </c>
      <c r="O1037" s="18" t="s">
        <v>53</v>
      </c>
      <c r="P1037" s="18" t="s">
        <v>110</v>
      </c>
      <c r="Q1037" s="18" t="s">
        <v>4735</v>
      </c>
      <c r="R1037" s="18" t="s">
        <v>124</v>
      </c>
      <c r="S1037" s="18" t="s">
        <v>100</v>
      </c>
      <c r="T1037" s="48" t="s">
        <v>5120</v>
      </c>
      <c r="U1037" s="18" t="s">
        <v>100</v>
      </c>
      <c r="V1037" s="18">
        <v>41.5</v>
      </c>
      <c r="W1037" s="18" t="s">
        <v>185</v>
      </c>
      <c r="X1037" s="169">
        <v>41.5</v>
      </c>
      <c r="Y1037" s="18"/>
      <c r="Z1037" s="18"/>
      <c r="AA1037" s="18"/>
      <c r="AB1037" s="18">
        <v>1</v>
      </c>
      <c r="AC1037" s="18" t="s">
        <v>101</v>
      </c>
      <c r="AD1037" s="48"/>
      <c r="AE1037" s="48"/>
      <c r="AF1037" s="48" t="s">
        <v>5121</v>
      </c>
      <c r="AG1037" s="48" t="s">
        <v>5122</v>
      </c>
      <c r="AH1037" s="18">
        <v>3</v>
      </c>
      <c r="AI1037" s="18" t="s">
        <v>579</v>
      </c>
      <c r="AJ1037" s="18" t="s">
        <v>5123</v>
      </c>
      <c r="AK1037" s="48" t="s">
        <v>5124</v>
      </c>
      <c r="AL1037" s="18" t="s">
        <v>5125</v>
      </c>
      <c r="AM1037" s="18">
        <v>15061</v>
      </c>
      <c r="AN1037" s="18">
        <v>-80.337459892890607</v>
      </c>
      <c r="AO1037" s="18">
        <v>40.667923161368101</v>
      </c>
    </row>
    <row r="1038" spans="1:42" s="150" customFormat="1" x14ac:dyDescent="0.25">
      <c r="A1038" s="18">
        <v>521</v>
      </c>
      <c r="B1038" s="15">
        <v>1037</v>
      </c>
      <c r="C1038" s="20">
        <v>21249011</v>
      </c>
      <c r="D1038" s="18">
        <v>103</v>
      </c>
      <c r="E1038" s="187"/>
      <c r="F1038" s="188"/>
      <c r="G1038" s="34" t="s">
        <v>5127</v>
      </c>
      <c r="H1038" s="18">
        <v>103</v>
      </c>
      <c r="I1038" s="34" t="s">
        <v>5127</v>
      </c>
      <c r="J1038" s="48" t="s">
        <v>53</v>
      </c>
      <c r="K1038" s="128" t="s">
        <v>5119</v>
      </c>
      <c r="L1038" s="48"/>
      <c r="M1038" s="48"/>
      <c r="N1038" s="18" t="s">
        <v>109</v>
      </c>
      <c r="O1038" s="18" t="s">
        <v>53</v>
      </c>
      <c r="P1038" s="18" t="s">
        <v>110</v>
      </c>
      <c r="Q1038" s="18" t="s">
        <v>4735</v>
      </c>
      <c r="R1038" s="18" t="s">
        <v>124</v>
      </c>
      <c r="S1038" s="18" t="s">
        <v>100</v>
      </c>
      <c r="T1038" s="48" t="s">
        <v>5120</v>
      </c>
      <c r="U1038" s="18" t="s">
        <v>100</v>
      </c>
      <c r="V1038" s="18">
        <v>41.5</v>
      </c>
      <c r="W1038" s="18" t="s">
        <v>185</v>
      </c>
      <c r="X1038" s="169">
        <v>41.5</v>
      </c>
      <c r="Y1038" s="18"/>
      <c r="Z1038" s="18"/>
      <c r="AA1038" s="18"/>
      <c r="AB1038" s="18">
        <v>1</v>
      </c>
      <c r="AC1038" s="18" t="s">
        <v>101</v>
      </c>
      <c r="AD1038" s="48"/>
      <c r="AE1038" s="48"/>
      <c r="AF1038" s="48" t="s">
        <v>5121</v>
      </c>
      <c r="AG1038" s="48" t="s">
        <v>5122</v>
      </c>
      <c r="AH1038" s="18">
        <v>3</v>
      </c>
      <c r="AI1038" s="18" t="s">
        <v>579</v>
      </c>
      <c r="AJ1038" s="18" t="s">
        <v>5123</v>
      </c>
      <c r="AK1038" s="48" t="s">
        <v>5124</v>
      </c>
      <c r="AL1038" s="18" t="s">
        <v>5125</v>
      </c>
      <c r="AM1038" s="18">
        <v>15061</v>
      </c>
      <c r="AN1038" s="18">
        <v>-80.336936626240799</v>
      </c>
      <c r="AO1038" s="18">
        <v>40.6682618919262</v>
      </c>
    </row>
    <row r="1039" spans="1:42" s="150" customFormat="1" x14ac:dyDescent="0.25">
      <c r="A1039" s="18">
        <v>522</v>
      </c>
      <c r="B1039" s="15">
        <v>1038</v>
      </c>
      <c r="C1039" s="20">
        <v>1020111</v>
      </c>
      <c r="D1039" s="18" t="s">
        <v>1663</v>
      </c>
      <c r="E1039" s="187"/>
      <c r="F1039" s="188"/>
      <c r="G1039" s="34" t="s">
        <v>5128</v>
      </c>
      <c r="H1039" s="18" t="s">
        <v>1663</v>
      </c>
      <c r="I1039" s="34" t="s">
        <v>589</v>
      </c>
      <c r="J1039" s="48" t="s">
        <v>53</v>
      </c>
      <c r="K1039" s="128" t="s">
        <v>227</v>
      </c>
      <c r="L1039" s="48"/>
      <c r="M1039" s="48"/>
      <c r="N1039" s="18" t="s">
        <v>109</v>
      </c>
      <c r="O1039" s="18" t="s">
        <v>53</v>
      </c>
      <c r="P1039" s="18"/>
      <c r="Q1039" s="18"/>
      <c r="R1039" s="18"/>
      <c r="S1039" s="18"/>
      <c r="T1039" s="48"/>
      <c r="U1039" s="18"/>
      <c r="V1039" s="18">
        <v>85</v>
      </c>
      <c r="W1039" s="18" t="s">
        <v>185</v>
      </c>
      <c r="X1039" s="169">
        <v>85</v>
      </c>
      <c r="Y1039" s="18"/>
      <c r="Z1039" s="18"/>
      <c r="AA1039" s="18"/>
      <c r="AB1039" s="18">
        <v>1</v>
      </c>
      <c r="AC1039" s="18"/>
      <c r="AD1039" s="48" t="s">
        <v>5129</v>
      </c>
      <c r="AE1039" s="48"/>
      <c r="AF1039" s="48" t="s">
        <v>5130</v>
      </c>
      <c r="AG1039" s="48" t="s">
        <v>5130</v>
      </c>
      <c r="AH1039" s="18">
        <v>4</v>
      </c>
      <c r="AI1039" s="18" t="s">
        <v>2484</v>
      </c>
      <c r="AJ1039" s="18" t="s">
        <v>5131</v>
      </c>
      <c r="AK1039" s="48" t="s">
        <v>5132</v>
      </c>
      <c r="AL1039" s="18" t="s">
        <v>5133</v>
      </c>
      <c r="AM1039" s="18">
        <v>36752</v>
      </c>
      <c r="AN1039" s="18">
        <v>-86.522621070151402</v>
      </c>
      <c r="AO1039" s="18">
        <v>32.309670890026297</v>
      </c>
    </row>
    <row r="1040" spans="1:42" s="150" customFormat="1" x14ac:dyDescent="0.25">
      <c r="A1040" s="18">
        <v>523</v>
      </c>
      <c r="B1040" s="15">
        <v>1039</v>
      </c>
      <c r="C1040" s="20">
        <v>139938</v>
      </c>
      <c r="D1040" s="18" t="s">
        <v>5134</v>
      </c>
      <c r="E1040" s="187"/>
      <c r="F1040" s="188"/>
      <c r="G1040" s="48"/>
      <c r="H1040" s="18"/>
      <c r="I1040" s="48" t="s">
        <v>5135</v>
      </c>
      <c r="J1040" s="48" t="s">
        <v>53</v>
      </c>
      <c r="K1040" s="48" t="s">
        <v>54</v>
      </c>
      <c r="L1040" s="48"/>
      <c r="M1040" s="48"/>
      <c r="N1040" s="18" t="s">
        <v>56</v>
      </c>
      <c r="O1040" s="18" t="s">
        <v>53</v>
      </c>
      <c r="P1040" s="18" t="s">
        <v>4790</v>
      </c>
      <c r="Q1040" s="18" t="s">
        <v>5136</v>
      </c>
      <c r="R1040" s="18" t="s">
        <v>4312</v>
      </c>
      <c r="S1040" s="18" t="s">
        <v>100</v>
      </c>
      <c r="T1040" s="48" t="s">
        <v>538</v>
      </c>
      <c r="U1040" s="18" t="s">
        <v>53</v>
      </c>
      <c r="V1040" s="18">
        <v>48.1</v>
      </c>
      <c r="W1040" s="18" t="s">
        <v>84</v>
      </c>
      <c r="X1040" s="17">
        <v>4.5999999999999996</v>
      </c>
      <c r="Y1040" s="18"/>
      <c r="Z1040" s="18"/>
      <c r="AA1040" s="49">
        <v>41452</v>
      </c>
      <c r="AB1040" s="18">
        <v>1</v>
      </c>
      <c r="AC1040" s="18" t="s">
        <v>101</v>
      </c>
      <c r="AD1040" s="48" t="s">
        <v>5137</v>
      </c>
      <c r="AE1040" s="48"/>
      <c r="AF1040" s="48" t="s">
        <v>4980</v>
      </c>
      <c r="AG1040" s="48" t="s">
        <v>5138</v>
      </c>
      <c r="AH1040" s="18">
        <v>9</v>
      </c>
      <c r="AI1040" s="18" t="s">
        <v>67</v>
      </c>
      <c r="AJ1040" s="18" t="s">
        <v>792</v>
      </c>
      <c r="AK1040" s="48" t="s">
        <v>5139</v>
      </c>
      <c r="AL1040" s="18" t="s">
        <v>5140</v>
      </c>
      <c r="AM1040" s="18">
        <v>91342</v>
      </c>
      <c r="AN1040" s="18">
        <v>-118.503378290602</v>
      </c>
      <c r="AO1040" s="18">
        <v>34.323767058013701</v>
      </c>
      <c r="AP1040" s="21" t="s">
        <v>72</v>
      </c>
    </row>
    <row r="1041" spans="1:42" s="150" customFormat="1" x14ac:dyDescent="0.25">
      <c r="A1041" s="18">
        <v>523</v>
      </c>
      <c r="B1041" s="15">
        <v>1040</v>
      </c>
      <c r="C1041" s="20">
        <v>139938</v>
      </c>
      <c r="D1041" s="18" t="s">
        <v>5141</v>
      </c>
      <c r="E1041" s="187"/>
      <c r="F1041" s="188"/>
      <c r="G1041" s="48"/>
      <c r="H1041" s="18"/>
      <c r="I1041" s="48" t="s">
        <v>5142</v>
      </c>
      <c r="J1041" s="48" t="s">
        <v>53</v>
      </c>
      <c r="K1041" s="48" t="s">
        <v>54</v>
      </c>
      <c r="L1041" s="48"/>
      <c r="M1041" s="48"/>
      <c r="N1041" s="18" t="s">
        <v>56</v>
      </c>
      <c r="O1041" s="18" t="s">
        <v>53</v>
      </c>
      <c r="P1041" s="18" t="s">
        <v>4790</v>
      </c>
      <c r="Q1041" s="18" t="s">
        <v>5136</v>
      </c>
      <c r="R1041" s="18" t="s">
        <v>4312</v>
      </c>
      <c r="S1041" s="18" t="s">
        <v>100</v>
      </c>
      <c r="T1041" s="48" t="s">
        <v>538</v>
      </c>
      <c r="U1041" s="18" t="s">
        <v>53</v>
      </c>
      <c r="V1041" s="18">
        <v>48.1</v>
      </c>
      <c r="W1041" s="18" t="s">
        <v>84</v>
      </c>
      <c r="X1041" s="17">
        <v>4.5999999999999996</v>
      </c>
      <c r="Y1041" s="18"/>
      <c r="Z1041" s="18"/>
      <c r="AA1041" s="49">
        <v>41452</v>
      </c>
      <c r="AB1041" s="18">
        <v>1</v>
      </c>
      <c r="AC1041" s="18" t="s">
        <v>101</v>
      </c>
      <c r="AD1041" s="48" t="s">
        <v>5137</v>
      </c>
      <c r="AE1041" s="48"/>
      <c r="AF1041" s="48" t="s">
        <v>4980</v>
      </c>
      <c r="AG1041" s="48" t="s">
        <v>5138</v>
      </c>
      <c r="AH1041" s="18">
        <v>9</v>
      </c>
      <c r="AI1041" s="18" t="s">
        <v>67</v>
      </c>
      <c r="AJ1041" s="18" t="s">
        <v>792</v>
      </c>
      <c r="AK1041" s="48" t="s">
        <v>5139</v>
      </c>
      <c r="AL1041" s="18" t="s">
        <v>5140</v>
      </c>
      <c r="AM1041" s="18">
        <v>91342</v>
      </c>
      <c r="AN1041" s="18">
        <v>-118.503378290602</v>
      </c>
      <c r="AO1041" s="18">
        <v>34.323767058013701</v>
      </c>
      <c r="AP1041" s="21" t="s">
        <v>72</v>
      </c>
    </row>
    <row r="1042" spans="1:42" s="150" customFormat="1" x14ac:dyDescent="0.25">
      <c r="A1042" s="170">
        <v>523</v>
      </c>
      <c r="B1042" s="15">
        <v>1041</v>
      </c>
      <c r="C1042" s="289">
        <v>139938</v>
      </c>
      <c r="D1042" s="170" t="s">
        <v>5143</v>
      </c>
      <c r="E1042" s="192"/>
      <c r="F1042" s="191"/>
      <c r="G1042" s="171"/>
      <c r="H1042" s="170"/>
      <c r="I1042" s="171" t="s">
        <v>5144</v>
      </c>
      <c r="J1042" s="171" t="s">
        <v>53</v>
      </c>
      <c r="K1042" s="171" t="s">
        <v>54</v>
      </c>
      <c r="L1042" s="171"/>
      <c r="M1042" s="171"/>
      <c r="N1042" s="170" t="s">
        <v>56</v>
      </c>
      <c r="O1042" s="170" t="s">
        <v>53</v>
      </c>
      <c r="P1042" s="170" t="s">
        <v>4790</v>
      </c>
      <c r="Q1042" s="170" t="s">
        <v>5136</v>
      </c>
      <c r="R1042" s="170" t="s">
        <v>4312</v>
      </c>
      <c r="S1042" s="170" t="s">
        <v>100</v>
      </c>
      <c r="T1042" s="171" t="s">
        <v>538</v>
      </c>
      <c r="U1042" s="170" t="s">
        <v>53</v>
      </c>
      <c r="V1042" s="170">
        <v>48.1</v>
      </c>
      <c r="W1042" s="170" t="s">
        <v>84</v>
      </c>
      <c r="X1042" s="272">
        <v>4.5999999999999996</v>
      </c>
      <c r="Y1042" s="170"/>
      <c r="Z1042" s="170"/>
      <c r="AA1042" s="273">
        <v>41452</v>
      </c>
      <c r="AB1042" s="170">
        <v>1</v>
      </c>
      <c r="AC1042" s="170" t="s">
        <v>101</v>
      </c>
      <c r="AD1042" s="171" t="s">
        <v>5137</v>
      </c>
      <c r="AE1042" s="171"/>
      <c r="AF1042" s="171" t="s">
        <v>4980</v>
      </c>
      <c r="AG1042" s="171" t="s">
        <v>5138</v>
      </c>
      <c r="AH1042" s="170">
        <v>9</v>
      </c>
      <c r="AI1042" s="170" t="s">
        <v>67</v>
      </c>
      <c r="AJ1042" s="170" t="s">
        <v>792</v>
      </c>
      <c r="AK1042" s="171" t="s">
        <v>5139</v>
      </c>
      <c r="AL1042" s="170" t="s">
        <v>5140</v>
      </c>
      <c r="AM1042" s="170">
        <v>91342</v>
      </c>
      <c r="AN1042" s="170">
        <v>-118.503378290602</v>
      </c>
      <c r="AO1042" s="170">
        <v>34.323767058013701</v>
      </c>
      <c r="AP1042" s="21" t="s">
        <v>72</v>
      </c>
    </row>
    <row r="1043" spans="1:42" s="150" customFormat="1" x14ac:dyDescent="0.25">
      <c r="A1043" s="18">
        <v>523</v>
      </c>
      <c r="B1043" s="15">
        <v>1042</v>
      </c>
      <c r="C1043" s="20">
        <v>139938</v>
      </c>
      <c r="D1043" s="18" t="s">
        <v>5145</v>
      </c>
      <c r="E1043" s="187"/>
      <c r="F1043" s="187"/>
      <c r="G1043" s="48"/>
      <c r="H1043" s="18"/>
      <c r="I1043" s="48" t="s">
        <v>5146</v>
      </c>
      <c r="J1043" s="48" t="s">
        <v>53</v>
      </c>
      <c r="K1043" s="48" t="s">
        <v>54</v>
      </c>
      <c r="L1043" s="48"/>
      <c r="M1043" s="48"/>
      <c r="N1043" s="18" t="s">
        <v>56</v>
      </c>
      <c r="O1043" s="18" t="s">
        <v>53</v>
      </c>
      <c r="P1043" s="18" t="s">
        <v>4790</v>
      </c>
      <c r="Q1043" s="18" t="s">
        <v>5136</v>
      </c>
      <c r="R1043" s="18" t="s">
        <v>4312</v>
      </c>
      <c r="S1043" s="18" t="s">
        <v>100</v>
      </c>
      <c r="T1043" s="48" t="s">
        <v>538</v>
      </c>
      <c r="U1043" s="18" t="s">
        <v>53</v>
      </c>
      <c r="V1043" s="18">
        <v>48.1</v>
      </c>
      <c r="W1043" s="18" t="s">
        <v>84</v>
      </c>
      <c r="X1043" s="17">
        <v>4.5999999999999996</v>
      </c>
      <c r="Y1043" s="18"/>
      <c r="Z1043" s="18"/>
      <c r="AA1043" s="49">
        <v>41452</v>
      </c>
      <c r="AB1043" s="18">
        <v>1</v>
      </c>
      <c r="AC1043" s="18" t="s">
        <v>101</v>
      </c>
      <c r="AD1043" s="48" t="s">
        <v>5137</v>
      </c>
      <c r="AE1043" s="48"/>
      <c r="AF1043" s="48" t="s">
        <v>4980</v>
      </c>
      <c r="AG1043" s="48" t="s">
        <v>5138</v>
      </c>
      <c r="AH1043" s="18">
        <v>9</v>
      </c>
      <c r="AI1043" s="18" t="s">
        <v>67</v>
      </c>
      <c r="AJ1043" s="18" t="s">
        <v>792</v>
      </c>
      <c r="AK1043" s="48" t="s">
        <v>5139</v>
      </c>
      <c r="AL1043" s="18" t="s">
        <v>5140</v>
      </c>
      <c r="AM1043" s="18">
        <v>91342</v>
      </c>
      <c r="AN1043" s="18">
        <v>-118.503378290602</v>
      </c>
      <c r="AO1043" s="18">
        <v>34.323767058013701</v>
      </c>
      <c r="AP1043" s="21" t="s">
        <v>72</v>
      </c>
    </row>
    <row r="1044" spans="1:42" s="150" customFormat="1" x14ac:dyDescent="0.25">
      <c r="A1044" s="18">
        <v>523</v>
      </c>
      <c r="B1044" s="15">
        <v>1043</v>
      </c>
      <c r="C1044" s="20">
        <v>139938</v>
      </c>
      <c r="D1044" s="18" t="s">
        <v>5147</v>
      </c>
      <c r="E1044" s="187"/>
      <c r="F1044" s="187"/>
      <c r="G1044" s="48"/>
      <c r="H1044" s="18"/>
      <c r="I1044" s="48" t="s">
        <v>5148</v>
      </c>
      <c r="J1044" s="48" t="s">
        <v>53</v>
      </c>
      <c r="K1044" s="48" t="s">
        <v>54</v>
      </c>
      <c r="L1044" s="48"/>
      <c r="M1044" s="48"/>
      <c r="N1044" s="18" t="s">
        <v>56</v>
      </c>
      <c r="O1044" s="18" t="s">
        <v>53</v>
      </c>
      <c r="P1044" s="18" t="s">
        <v>4790</v>
      </c>
      <c r="Q1044" s="18" t="s">
        <v>5136</v>
      </c>
      <c r="R1044" s="18" t="s">
        <v>4312</v>
      </c>
      <c r="S1044" s="18" t="s">
        <v>100</v>
      </c>
      <c r="T1044" s="48" t="s">
        <v>538</v>
      </c>
      <c r="U1044" s="18" t="s">
        <v>53</v>
      </c>
      <c r="V1044" s="18">
        <v>48.1</v>
      </c>
      <c r="W1044" s="18" t="s">
        <v>84</v>
      </c>
      <c r="X1044" s="17">
        <v>4.5999999999999996</v>
      </c>
      <c r="Y1044" s="18"/>
      <c r="Z1044" s="18"/>
      <c r="AA1044" s="49">
        <v>41452</v>
      </c>
      <c r="AB1044" s="18">
        <v>1</v>
      </c>
      <c r="AC1044" s="18" t="s">
        <v>101</v>
      </c>
      <c r="AD1044" s="48" t="s">
        <v>5137</v>
      </c>
      <c r="AE1044" s="48"/>
      <c r="AF1044" s="48" t="s">
        <v>4980</v>
      </c>
      <c r="AG1044" s="48" t="s">
        <v>5138</v>
      </c>
      <c r="AH1044" s="18">
        <v>9</v>
      </c>
      <c r="AI1044" s="18" t="s">
        <v>67</v>
      </c>
      <c r="AJ1044" s="18" t="s">
        <v>792</v>
      </c>
      <c r="AK1044" s="48" t="s">
        <v>5139</v>
      </c>
      <c r="AL1044" s="18" t="s">
        <v>5140</v>
      </c>
      <c r="AM1044" s="18">
        <v>91342</v>
      </c>
      <c r="AN1044" s="18">
        <v>-118.503378290602</v>
      </c>
      <c r="AO1044" s="18">
        <v>34.323767058013701</v>
      </c>
      <c r="AP1044" s="21" t="s">
        <v>72</v>
      </c>
    </row>
    <row r="1045" spans="1:42" s="150" customFormat="1" x14ac:dyDescent="0.25">
      <c r="A1045" s="18">
        <v>524</v>
      </c>
      <c r="B1045" s="15">
        <v>1044</v>
      </c>
      <c r="C1045" s="20">
        <v>9132111</v>
      </c>
      <c r="D1045" s="18" t="s">
        <v>4699</v>
      </c>
      <c r="E1045" s="48"/>
      <c r="F1045" s="48"/>
      <c r="G1045" s="34" t="s">
        <v>5149</v>
      </c>
      <c r="H1045" s="18"/>
      <c r="I1045" s="34" t="s">
        <v>4699</v>
      </c>
      <c r="J1045" s="48" t="s">
        <v>53</v>
      </c>
      <c r="K1045" s="48" t="s">
        <v>227</v>
      </c>
      <c r="L1045" s="48"/>
      <c r="M1045" s="48"/>
      <c r="N1045" s="18" t="s">
        <v>109</v>
      </c>
      <c r="O1045" s="18" t="s">
        <v>53</v>
      </c>
      <c r="P1045" s="18" t="s">
        <v>110</v>
      </c>
      <c r="Q1045" s="18" t="s">
        <v>204</v>
      </c>
      <c r="R1045" s="18" t="s">
        <v>205</v>
      </c>
      <c r="S1045" s="18" t="s">
        <v>100</v>
      </c>
      <c r="T1045" s="48" t="s">
        <v>5150</v>
      </c>
      <c r="U1045" s="18" t="s">
        <v>100</v>
      </c>
      <c r="V1045" s="18"/>
      <c r="W1045" s="18"/>
      <c r="X1045" s="169">
        <v>172</v>
      </c>
      <c r="Y1045" s="18"/>
      <c r="Z1045" s="18"/>
      <c r="AA1045" s="18"/>
      <c r="AB1045" s="18">
        <v>1</v>
      </c>
      <c r="AC1045" s="18" t="s">
        <v>101</v>
      </c>
      <c r="AD1045" s="48"/>
      <c r="AE1045" s="48"/>
      <c r="AF1045" s="48" t="s">
        <v>5151</v>
      </c>
      <c r="AG1045" s="48" t="s">
        <v>5152</v>
      </c>
      <c r="AH1045" s="18">
        <v>6</v>
      </c>
      <c r="AI1045" s="18" t="s">
        <v>155</v>
      </c>
      <c r="AJ1045" s="18" t="s">
        <v>5153</v>
      </c>
      <c r="AK1045" s="48" t="s">
        <v>5154</v>
      </c>
      <c r="AL1045" s="18" t="s">
        <v>5155</v>
      </c>
      <c r="AM1045" s="18">
        <v>77592</v>
      </c>
      <c r="AN1045" s="129">
        <v>-94.563000000000002</v>
      </c>
      <c r="AO1045" s="18">
        <v>29.224</v>
      </c>
      <c r="AP1045" s="150" t="s">
        <v>139</v>
      </c>
    </row>
    <row r="1046" spans="1:42" s="150" customFormat="1" x14ac:dyDescent="0.25">
      <c r="A1046" s="18">
        <v>524</v>
      </c>
      <c r="B1046" s="15">
        <v>1045</v>
      </c>
      <c r="C1046" s="20">
        <v>9132111</v>
      </c>
      <c r="D1046" s="18" t="s">
        <v>4706</v>
      </c>
      <c r="E1046" s="48"/>
      <c r="F1046" s="48"/>
      <c r="G1046" s="34" t="s">
        <v>5156</v>
      </c>
      <c r="H1046" s="18"/>
      <c r="I1046" s="34" t="s">
        <v>4706</v>
      </c>
      <c r="J1046" s="48" t="s">
        <v>53</v>
      </c>
      <c r="K1046" s="48" t="s">
        <v>227</v>
      </c>
      <c r="L1046" s="48"/>
      <c r="M1046" s="48"/>
      <c r="N1046" s="18" t="s">
        <v>109</v>
      </c>
      <c r="O1046" s="18" t="s">
        <v>53</v>
      </c>
      <c r="P1046" s="18" t="s">
        <v>110</v>
      </c>
      <c r="Q1046" s="18" t="s">
        <v>204</v>
      </c>
      <c r="R1046" s="18" t="s">
        <v>205</v>
      </c>
      <c r="S1046" s="18" t="s">
        <v>100</v>
      </c>
      <c r="T1046" s="48" t="s">
        <v>5150</v>
      </c>
      <c r="U1046" s="18" t="s">
        <v>100</v>
      </c>
      <c r="V1046" s="18"/>
      <c r="W1046" s="18"/>
      <c r="X1046" s="169">
        <v>172</v>
      </c>
      <c r="Y1046" s="18"/>
      <c r="Z1046" s="18"/>
      <c r="AA1046" s="18"/>
      <c r="AB1046" s="18">
        <v>1</v>
      </c>
      <c r="AC1046" s="18" t="s">
        <v>101</v>
      </c>
      <c r="AD1046" s="48"/>
      <c r="AE1046" s="48"/>
      <c r="AF1046" s="48" t="s">
        <v>5151</v>
      </c>
      <c r="AG1046" s="48" t="s">
        <v>5152</v>
      </c>
      <c r="AH1046" s="18">
        <v>6</v>
      </c>
      <c r="AI1046" s="18" t="s">
        <v>155</v>
      </c>
      <c r="AJ1046" s="18" t="s">
        <v>5153</v>
      </c>
      <c r="AK1046" s="48" t="s">
        <v>5154</v>
      </c>
      <c r="AL1046" s="18" t="s">
        <v>5155</v>
      </c>
      <c r="AM1046" s="18">
        <v>77592</v>
      </c>
      <c r="AN1046" s="129">
        <v>-94.563000000000002</v>
      </c>
      <c r="AO1046" s="18">
        <v>29.224</v>
      </c>
      <c r="AP1046" s="150" t="s">
        <v>139</v>
      </c>
    </row>
    <row r="1047" spans="1:42" s="150" customFormat="1" x14ac:dyDescent="0.25">
      <c r="A1047" s="18">
        <v>524</v>
      </c>
      <c r="B1047" s="15">
        <v>1046</v>
      </c>
      <c r="C1047" s="20">
        <v>9132111</v>
      </c>
      <c r="D1047" s="18" t="s">
        <v>4707</v>
      </c>
      <c r="E1047" s="48"/>
      <c r="F1047" s="48"/>
      <c r="G1047" s="34" t="s">
        <v>5157</v>
      </c>
      <c r="H1047" s="18"/>
      <c r="I1047" s="34" t="s">
        <v>4707</v>
      </c>
      <c r="J1047" s="48" t="s">
        <v>53</v>
      </c>
      <c r="K1047" s="48" t="s">
        <v>227</v>
      </c>
      <c r="L1047" s="48"/>
      <c r="M1047" s="48"/>
      <c r="N1047" s="18" t="s">
        <v>109</v>
      </c>
      <c r="O1047" s="18" t="s">
        <v>53</v>
      </c>
      <c r="P1047" s="18" t="s">
        <v>110</v>
      </c>
      <c r="Q1047" s="18" t="s">
        <v>204</v>
      </c>
      <c r="R1047" s="18" t="s">
        <v>205</v>
      </c>
      <c r="S1047" s="18" t="s">
        <v>100</v>
      </c>
      <c r="T1047" s="48" t="s">
        <v>5150</v>
      </c>
      <c r="U1047" s="18" t="s">
        <v>100</v>
      </c>
      <c r="V1047" s="18"/>
      <c r="W1047" s="18"/>
      <c r="X1047" s="169">
        <v>172</v>
      </c>
      <c r="Y1047" s="18"/>
      <c r="Z1047" s="18"/>
      <c r="AA1047" s="18"/>
      <c r="AB1047" s="18">
        <v>1</v>
      </c>
      <c r="AC1047" s="18" t="s">
        <v>101</v>
      </c>
      <c r="AD1047" s="48"/>
      <c r="AE1047" s="48"/>
      <c r="AF1047" s="48" t="s">
        <v>5151</v>
      </c>
      <c r="AG1047" s="48" t="s">
        <v>5152</v>
      </c>
      <c r="AH1047" s="18">
        <v>6</v>
      </c>
      <c r="AI1047" s="18" t="s">
        <v>155</v>
      </c>
      <c r="AJ1047" s="18" t="s">
        <v>5153</v>
      </c>
      <c r="AK1047" s="48" t="s">
        <v>5154</v>
      </c>
      <c r="AL1047" s="18" t="s">
        <v>5155</v>
      </c>
      <c r="AM1047" s="18">
        <v>77592</v>
      </c>
      <c r="AN1047" s="129">
        <v>-94.563000000000002</v>
      </c>
      <c r="AO1047" s="18">
        <v>29.224</v>
      </c>
      <c r="AP1047" s="150" t="s">
        <v>139</v>
      </c>
    </row>
    <row r="1048" spans="1:42" x14ac:dyDescent="0.25">
      <c r="A1048" s="18">
        <v>524</v>
      </c>
      <c r="B1048" s="15">
        <v>1047</v>
      </c>
      <c r="C1048" s="20">
        <v>9132111</v>
      </c>
      <c r="D1048" s="18" t="s">
        <v>5158</v>
      </c>
      <c r="E1048" s="48"/>
      <c r="F1048" s="48"/>
      <c r="G1048" s="34" t="s">
        <v>5159</v>
      </c>
      <c r="H1048" s="18"/>
      <c r="I1048" s="34" t="s">
        <v>5160</v>
      </c>
      <c r="J1048" s="48" t="s">
        <v>53</v>
      </c>
      <c r="K1048" s="48" t="s">
        <v>227</v>
      </c>
      <c r="L1048" s="48"/>
      <c r="M1048" s="48"/>
      <c r="N1048" s="18" t="s">
        <v>109</v>
      </c>
      <c r="O1048" s="18" t="s">
        <v>53</v>
      </c>
      <c r="P1048" s="18"/>
      <c r="Q1048" s="18"/>
      <c r="R1048" s="18" t="s">
        <v>205</v>
      </c>
      <c r="S1048" s="18" t="s">
        <v>100</v>
      </c>
      <c r="T1048" s="48" t="s">
        <v>353</v>
      </c>
      <c r="U1048" s="18" t="s">
        <v>53</v>
      </c>
      <c r="V1048" s="18"/>
      <c r="W1048" s="18"/>
      <c r="X1048" s="169">
        <v>77</v>
      </c>
      <c r="Y1048" s="18"/>
      <c r="Z1048" s="18"/>
      <c r="AA1048" s="18"/>
      <c r="AB1048" s="18">
        <v>1</v>
      </c>
      <c r="AC1048" s="18"/>
      <c r="AD1048" s="48"/>
      <c r="AE1048" s="48"/>
      <c r="AF1048" s="48" t="s">
        <v>5151</v>
      </c>
      <c r="AG1048" s="48" t="s">
        <v>5152</v>
      </c>
      <c r="AH1048" s="18">
        <v>6</v>
      </c>
      <c r="AI1048" s="18" t="s">
        <v>155</v>
      </c>
      <c r="AJ1048" s="18" t="s">
        <v>5153</v>
      </c>
      <c r="AK1048" s="48" t="s">
        <v>5154</v>
      </c>
      <c r="AL1048" s="18" t="s">
        <v>5155</v>
      </c>
      <c r="AM1048" s="18">
        <v>77592</v>
      </c>
      <c r="AN1048" s="129">
        <v>-94.563000000000002</v>
      </c>
      <c r="AO1048" s="18">
        <v>29.224</v>
      </c>
      <c r="AP1048" s="150"/>
    </row>
    <row r="1049" spans="1:42" x14ac:dyDescent="0.25">
      <c r="A1049" s="170">
        <v>524</v>
      </c>
      <c r="B1049" s="15">
        <v>1048</v>
      </c>
      <c r="C1049" s="20">
        <v>9132111</v>
      </c>
      <c r="D1049" s="170" t="s">
        <v>5161</v>
      </c>
      <c r="E1049" s="171"/>
      <c r="F1049" s="171"/>
      <c r="G1049" s="171" t="s">
        <v>5162</v>
      </c>
      <c r="H1049" s="170"/>
      <c r="I1049" s="171" t="s">
        <v>5163</v>
      </c>
      <c r="J1049" s="171" t="s">
        <v>53</v>
      </c>
      <c r="K1049" s="171" t="s">
        <v>227</v>
      </c>
      <c r="L1049" s="171"/>
      <c r="M1049" s="171"/>
      <c r="N1049" s="170" t="s">
        <v>109</v>
      </c>
      <c r="O1049" s="170" t="s">
        <v>53</v>
      </c>
      <c r="P1049" s="170"/>
      <c r="Q1049" s="170"/>
      <c r="R1049" s="170" t="s">
        <v>205</v>
      </c>
      <c r="S1049" s="170" t="s">
        <v>100</v>
      </c>
      <c r="T1049" s="171" t="s">
        <v>353</v>
      </c>
      <c r="U1049" s="170" t="s">
        <v>53</v>
      </c>
      <c r="V1049" s="170"/>
      <c r="W1049" s="170"/>
      <c r="X1049" s="279">
        <v>77</v>
      </c>
      <c r="Y1049" s="170"/>
      <c r="Z1049" s="170"/>
      <c r="AA1049" s="170"/>
      <c r="AB1049" s="170">
        <v>1</v>
      </c>
      <c r="AC1049" s="170"/>
      <c r="AD1049" s="171"/>
      <c r="AE1049" s="171"/>
      <c r="AF1049" s="171" t="s">
        <v>5151</v>
      </c>
      <c r="AG1049" s="171" t="s">
        <v>5152</v>
      </c>
      <c r="AH1049" s="170">
        <v>6</v>
      </c>
      <c r="AI1049" s="170" t="s">
        <v>155</v>
      </c>
      <c r="AJ1049" s="170" t="s">
        <v>5153</v>
      </c>
      <c r="AK1049" s="171" t="s">
        <v>5154</v>
      </c>
      <c r="AL1049" s="170" t="s">
        <v>5155</v>
      </c>
      <c r="AM1049" s="170">
        <v>77592</v>
      </c>
      <c r="AN1049" s="280">
        <v>-94.563000000000002</v>
      </c>
      <c r="AO1049" s="170">
        <v>29.224</v>
      </c>
    </row>
    <row r="1050" spans="1:42" s="48" customFormat="1" ht="15" customHeight="1" x14ac:dyDescent="0.25">
      <c r="A1050" s="18">
        <v>525</v>
      </c>
      <c r="B1050" s="15">
        <v>1049</v>
      </c>
      <c r="C1050" s="20">
        <v>6993911</v>
      </c>
      <c r="D1050" s="18" t="s">
        <v>4959</v>
      </c>
      <c r="G1050" s="48" t="s">
        <v>382</v>
      </c>
      <c r="H1050" s="18" t="s">
        <v>5164</v>
      </c>
      <c r="I1050" s="48" t="s">
        <v>5164</v>
      </c>
      <c r="J1050" s="48" t="s">
        <v>53</v>
      </c>
      <c r="K1050" s="48" t="s">
        <v>107</v>
      </c>
      <c r="N1050" s="18" t="s">
        <v>109</v>
      </c>
      <c r="O1050" s="18" t="s">
        <v>53</v>
      </c>
      <c r="P1050" s="18" t="s">
        <v>57</v>
      </c>
      <c r="Q1050" s="18" t="s">
        <v>2780</v>
      </c>
      <c r="R1050" s="18"/>
      <c r="S1050" s="18" t="s">
        <v>100</v>
      </c>
      <c r="T1050" s="48" t="s">
        <v>1843</v>
      </c>
      <c r="U1050" s="18" t="s">
        <v>53</v>
      </c>
      <c r="V1050" s="18">
        <v>127.43</v>
      </c>
      <c r="W1050" s="18" t="s">
        <v>84</v>
      </c>
      <c r="X1050" s="152">
        <f>V1050*Sheet1!$B$4*Sheet1!$B$3</f>
        <v>13.071068535</v>
      </c>
      <c r="Y1050" s="18"/>
      <c r="Z1050" s="18"/>
      <c r="AA1050" s="281">
        <v>2024</v>
      </c>
      <c r="AB1050" s="18">
        <v>1</v>
      </c>
      <c r="AC1050" s="18" t="s">
        <v>101</v>
      </c>
      <c r="AD1050" s="48" t="s">
        <v>5165</v>
      </c>
      <c r="AE1050" s="48" t="s">
        <v>5166</v>
      </c>
      <c r="AF1050" s="48" t="s">
        <v>5167</v>
      </c>
      <c r="AG1050" s="48" t="s">
        <v>5168</v>
      </c>
      <c r="AH1050" s="18">
        <v>4</v>
      </c>
      <c r="AI1050" s="18" t="s">
        <v>373</v>
      </c>
      <c r="AJ1050" s="18" t="s">
        <v>5169</v>
      </c>
      <c r="AK1050" s="48" t="s">
        <v>5170</v>
      </c>
      <c r="AL1050" s="18" t="s">
        <v>5171</v>
      </c>
      <c r="AM1050" s="18">
        <v>39577</v>
      </c>
      <c r="AN1050" s="18">
        <v>-89.027652000000003</v>
      </c>
      <c r="AO1050" s="18">
        <v>30.945606999999999</v>
      </c>
      <c r="AP1050" s="48" t="s">
        <v>139</v>
      </c>
    </row>
    <row r="1051" spans="1:42" x14ac:dyDescent="0.25">
      <c r="AA1051" s="37" t="s">
        <v>5172</v>
      </c>
      <c r="AB1051" s="37">
        <f>SUBTOTAL(9,AB2:AB1050)</f>
        <v>1049</v>
      </c>
    </row>
  </sheetData>
  <autoFilter ref="A1:AP1050" xr:uid="{44EB7DF4-C998-44E4-BBEC-F2DF6E07F4B0}"/>
  <sortState xmlns:xlrd2="http://schemas.microsoft.com/office/spreadsheetml/2017/richdata2" ref="A278:AP281">
    <sortCondition ref="G278:G281"/>
  </sortState>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307DB-02D2-420B-B2A4-41D7AC1A947B}">
  <sheetPr codeName="Sheet2"/>
  <dimension ref="A3:D31"/>
  <sheetViews>
    <sheetView workbookViewId="0">
      <selection activeCell="J16" sqref="J16"/>
    </sheetView>
  </sheetViews>
  <sheetFormatPr defaultRowHeight="15" x14ac:dyDescent="0.25"/>
  <cols>
    <col min="1" max="1" width="33.5703125" customWidth="1"/>
  </cols>
  <sheetData>
    <row r="3" spans="1:4" x14ac:dyDescent="0.25">
      <c r="A3" t="s">
        <v>5173</v>
      </c>
      <c r="B3" s="85">
        <v>0.35</v>
      </c>
      <c r="C3" s="135" t="s">
        <v>5174</v>
      </c>
      <c r="D3" t="s">
        <v>5175</v>
      </c>
    </row>
    <row r="4" spans="1:4" x14ac:dyDescent="0.25">
      <c r="A4" t="s">
        <v>5176</v>
      </c>
      <c r="B4">
        <v>0.29307</v>
      </c>
      <c r="D4" t="s">
        <v>5177</v>
      </c>
    </row>
    <row r="5" spans="1:4" x14ac:dyDescent="0.25">
      <c r="D5" t="s">
        <v>5178</v>
      </c>
    </row>
    <row r="12" spans="1:4" x14ac:dyDescent="0.25">
      <c r="A12" t="s">
        <v>5179</v>
      </c>
    </row>
    <row r="13" spans="1:4" x14ac:dyDescent="0.25">
      <c r="A13" t="s">
        <v>4002</v>
      </c>
      <c r="B13">
        <f>SUMIFS('YYYY Turbine Units'!AB1:AB1016,'YYYY Turbine Units'!AP1:AP1016,"AK")</f>
        <v>27</v>
      </c>
      <c r="C13" t="s">
        <v>5180</v>
      </c>
    </row>
    <row r="14" spans="1:4" x14ac:dyDescent="0.25">
      <c r="A14" t="s">
        <v>5181</v>
      </c>
      <c r="B14">
        <f>SUMIFS('YYYY Turbine Units'!AB1:AB1016,'YYYY Turbine Units'!J1:J1016,"Yes")</f>
        <v>10</v>
      </c>
      <c r="C14" t="s">
        <v>5182</v>
      </c>
    </row>
    <row r="15" spans="1:4" x14ac:dyDescent="0.25">
      <c r="A15" t="s">
        <v>173</v>
      </c>
      <c r="B15">
        <f>SUMIFS('YYYY Turbine Units'!AB1:AB1016,'YYYY Turbine Units'!AP1:AP1016,"&lt;1 MW")</f>
        <v>18</v>
      </c>
    </row>
    <row r="16" spans="1:4" x14ac:dyDescent="0.25">
      <c r="A16" t="s">
        <v>5183</v>
      </c>
      <c r="B16">
        <f>SUMIFS('YYYY Turbine Units'!AB1:AB1016,'YYYY Turbine Units'!N1:N1016,"*Landfill*")</f>
        <v>17</v>
      </c>
      <c r="C16" t="s">
        <v>5184</v>
      </c>
    </row>
    <row r="21" spans="1:3" x14ac:dyDescent="0.25">
      <c r="A21" t="s">
        <v>5185</v>
      </c>
    </row>
    <row r="22" spans="1:3" x14ac:dyDescent="0.25">
      <c r="A22" s="107" t="s">
        <v>47</v>
      </c>
    </row>
    <row r="23" spans="1:3" x14ac:dyDescent="0.25">
      <c r="A23" s="21" t="s">
        <v>173</v>
      </c>
      <c r="B23">
        <f>COUNTIF(Testing_Groups!BC:BC,A23)</f>
        <v>4</v>
      </c>
    </row>
    <row r="24" spans="1:3" x14ac:dyDescent="0.25">
      <c r="A24" s="21" t="s">
        <v>4001</v>
      </c>
      <c r="B24">
        <f>COUNTIF(Testing_Groups!BC:BC,A24)</f>
        <v>27</v>
      </c>
    </row>
    <row r="25" spans="1:3" x14ac:dyDescent="0.25">
      <c r="A25" s="21" t="s">
        <v>119</v>
      </c>
      <c r="B25">
        <f>COUNTIF(Testing_Groups!BC:BC,A25)</f>
        <v>37</v>
      </c>
      <c r="C25">
        <f>B25-1</f>
        <v>36</v>
      </c>
    </row>
    <row r="26" spans="1:3" x14ac:dyDescent="0.25">
      <c r="A26" s="21" t="s">
        <v>193</v>
      </c>
      <c r="B26">
        <f>COUNTIF(Testing_Groups!BC:BC,A26)</f>
        <v>20</v>
      </c>
    </row>
    <row r="27" spans="1:3" x14ac:dyDescent="0.25">
      <c r="A27" s="21" t="s">
        <v>92</v>
      </c>
      <c r="B27">
        <f>COUNTIF(Testing_Groups!BC:BC,A27)</f>
        <v>16</v>
      </c>
    </row>
    <row r="28" spans="1:3" x14ac:dyDescent="0.25">
      <c r="A28" s="21" t="s">
        <v>818</v>
      </c>
      <c r="B28">
        <f>COUNTIF(Testing_Groups!BC:BC,A28)</f>
        <v>1</v>
      </c>
    </row>
    <row r="29" spans="1:3" x14ac:dyDescent="0.25">
      <c r="A29" s="21" t="s">
        <v>72</v>
      </c>
      <c r="B29">
        <f>COUNTIF(Testing_Groups!BC:BC,A29)</f>
        <v>6</v>
      </c>
    </row>
    <row r="30" spans="1:3" x14ac:dyDescent="0.25">
      <c r="A30" s="21" t="s">
        <v>139</v>
      </c>
      <c r="B30">
        <f>COUNTIF(Testing_Groups!BC:BC,A30)</f>
        <v>22</v>
      </c>
    </row>
    <row r="31" spans="1:3" x14ac:dyDescent="0.25">
      <c r="A31" s="21" t="s">
        <v>321</v>
      </c>
      <c r="B31">
        <f>COUNTIF(Testing_Groups!BC:BC,A31)</f>
        <v>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20B0A-108D-4A57-B949-242E8F8C4254}">
  <sheetPr codeName="Sheet4">
    <tabColor rgb="FFFFC000"/>
  </sheetPr>
  <dimension ref="A1:AV76"/>
  <sheetViews>
    <sheetView zoomScale="80" zoomScaleNormal="80" workbookViewId="0">
      <pane xSplit="1" ySplit="1" topLeftCell="B53" activePane="bottomRight" state="frozen"/>
      <selection pane="topRight" activeCell="B1" sqref="B1"/>
      <selection pane="bottomLeft" activeCell="A2" sqref="A2"/>
      <selection pane="bottomRight" activeCell="A76" sqref="A76"/>
    </sheetView>
  </sheetViews>
  <sheetFormatPr defaultColWidth="9.42578125" defaultRowHeight="15" x14ac:dyDescent="0.25"/>
  <cols>
    <col min="1" max="1" width="16.42578125" customWidth="1"/>
    <col min="2" max="2" width="27.42578125" customWidth="1"/>
    <col min="3" max="3" width="11.5703125" customWidth="1"/>
    <col min="4" max="4" width="15.5703125" customWidth="1"/>
    <col min="5" max="5" width="51.5703125" customWidth="1"/>
    <col min="6" max="6" width="35.5703125" customWidth="1"/>
    <col min="7" max="7" width="67.5703125" customWidth="1"/>
    <col min="8" max="8" width="11.42578125" customWidth="1"/>
    <col min="9" max="9" width="32.5703125" customWidth="1"/>
    <col min="10" max="10" width="21.42578125" customWidth="1"/>
    <col min="11" max="11" width="37.5703125" customWidth="1"/>
    <col min="12" max="12" width="14.5703125" customWidth="1"/>
    <col min="13" max="13" width="26" customWidth="1"/>
    <col min="14" max="14" width="24" customWidth="1"/>
    <col min="15" max="16" width="18.42578125" customWidth="1"/>
    <col min="17" max="17" width="18.5703125" customWidth="1"/>
    <col min="18" max="18" width="19" customWidth="1"/>
    <col min="19" max="21" width="18.42578125" customWidth="1"/>
    <col min="22" max="22" width="13.42578125" customWidth="1"/>
    <col min="23" max="23" width="17.5703125" customWidth="1"/>
    <col min="24" max="24" width="21.5703125" customWidth="1"/>
    <col min="25" max="25" width="12.42578125" style="158" customWidth="1"/>
    <col min="26" max="26" width="17.42578125" customWidth="1"/>
    <col min="27" max="28" width="24.5703125" customWidth="1"/>
    <col min="29" max="29" width="41.42578125" customWidth="1"/>
    <col min="30" max="30" width="56.42578125" customWidth="1"/>
    <col min="31" max="31" width="16" customWidth="1"/>
    <col min="32" max="32" width="12.5703125" customWidth="1"/>
    <col min="33" max="33" width="7.42578125" customWidth="1"/>
    <col min="34" max="34" width="22.42578125" customWidth="1"/>
    <col min="35" max="35" width="38.5703125" customWidth="1"/>
    <col min="36" max="36" width="20.42578125" customWidth="1"/>
    <col min="37" max="37" width="13.42578125" customWidth="1"/>
    <col min="38" max="39" width="16" customWidth="1"/>
    <col min="40" max="40" width="9.42578125" customWidth="1"/>
    <col min="41" max="41" width="45.5703125" customWidth="1"/>
    <col min="42" max="42" width="23.5703125" customWidth="1"/>
    <col min="43" max="43" width="40.5703125" customWidth="1"/>
    <col min="44" max="44" width="34" customWidth="1"/>
  </cols>
  <sheetData>
    <row r="1" spans="1:48" s="14" customFormat="1" ht="30" x14ac:dyDescent="0.25">
      <c r="A1" s="1" t="s">
        <v>0</v>
      </c>
      <c r="B1" s="1" t="s">
        <v>5186</v>
      </c>
      <c r="C1" s="1" t="s">
        <v>5187</v>
      </c>
      <c r="D1" s="1" t="s">
        <v>5</v>
      </c>
      <c r="E1" s="1" t="s">
        <v>6</v>
      </c>
      <c r="F1" s="1" t="s">
        <v>7</v>
      </c>
      <c r="G1" s="2" t="s">
        <v>8</v>
      </c>
      <c r="H1" s="3" t="s">
        <v>9</v>
      </c>
      <c r="I1" s="4" t="s">
        <v>11</v>
      </c>
      <c r="J1" s="5" t="s">
        <v>12</v>
      </c>
      <c r="K1" s="5" t="s">
        <v>13</v>
      </c>
      <c r="L1" s="5" t="s">
        <v>14</v>
      </c>
      <c r="M1" s="6" t="s">
        <v>5188</v>
      </c>
      <c r="N1" s="6" t="s">
        <v>5189</v>
      </c>
      <c r="O1" s="6" t="s">
        <v>5190</v>
      </c>
      <c r="P1" s="6" t="s">
        <v>18</v>
      </c>
      <c r="Q1" s="6" t="s">
        <v>19</v>
      </c>
      <c r="R1" s="6" t="s">
        <v>20</v>
      </c>
      <c r="S1" s="6" t="s">
        <v>21</v>
      </c>
      <c r="T1" s="6" t="s">
        <v>22</v>
      </c>
      <c r="U1" s="6" t="s">
        <v>23</v>
      </c>
      <c r="V1" s="7" t="s">
        <v>24</v>
      </c>
      <c r="W1" s="7" t="s">
        <v>25</v>
      </c>
      <c r="X1" s="6" t="s">
        <v>26</v>
      </c>
      <c r="Y1" s="6" t="s">
        <v>27</v>
      </c>
      <c r="Z1" s="6" t="s">
        <v>28</v>
      </c>
      <c r="AA1" s="6" t="s">
        <v>29</v>
      </c>
      <c r="AB1" s="8" t="s">
        <v>30</v>
      </c>
      <c r="AC1" s="9" t="s">
        <v>31</v>
      </c>
      <c r="AD1" s="10" t="s">
        <v>32</v>
      </c>
      <c r="AE1" s="11" t="s">
        <v>2</v>
      </c>
      <c r="AF1" s="10" t="s">
        <v>33</v>
      </c>
      <c r="AG1" s="10" t="s">
        <v>34</v>
      </c>
      <c r="AH1" s="10" t="s">
        <v>35</v>
      </c>
      <c r="AI1" s="10" t="s">
        <v>36</v>
      </c>
      <c r="AJ1" s="10" t="s">
        <v>37</v>
      </c>
      <c r="AK1" s="12" t="s">
        <v>38</v>
      </c>
      <c r="AL1" s="10" t="s">
        <v>39</v>
      </c>
      <c r="AM1" s="10" t="s">
        <v>40</v>
      </c>
      <c r="AN1" s="13" t="s">
        <v>2</v>
      </c>
      <c r="AO1" s="13" t="s">
        <v>41</v>
      </c>
      <c r="AP1" s="13" t="s">
        <v>42</v>
      </c>
      <c r="AQ1" s="13" t="s">
        <v>5187</v>
      </c>
      <c r="AR1" s="13" t="s">
        <v>43</v>
      </c>
      <c r="AS1" s="13" t="s">
        <v>44</v>
      </c>
      <c r="AT1" s="13" t="s">
        <v>45</v>
      </c>
      <c r="AU1" s="13" t="s">
        <v>46</v>
      </c>
      <c r="AV1" s="14" t="s">
        <v>47</v>
      </c>
    </row>
    <row r="2" spans="1:48" s="21" customFormat="1" x14ac:dyDescent="0.25">
      <c r="A2" s="123">
        <v>201</v>
      </c>
      <c r="B2" s="15" t="s">
        <v>5191</v>
      </c>
      <c r="C2" s="15"/>
      <c r="D2" s="16"/>
      <c r="E2" s="16" t="s">
        <v>563</v>
      </c>
      <c r="F2" s="15" t="s">
        <v>5192</v>
      </c>
      <c r="G2" s="16" t="s">
        <v>59</v>
      </c>
      <c r="H2" s="16" t="s">
        <v>53</v>
      </c>
      <c r="I2" s="15">
        <v>20200201</v>
      </c>
      <c r="J2" s="16" t="s">
        <v>108</v>
      </c>
      <c r="K2" s="15" t="s">
        <v>109</v>
      </c>
      <c r="L2" s="15" t="s">
        <v>53</v>
      </c>
      <c r="M2" s="15" t="s">
        <v>59</v>
      </c>
      <c r="N2" s="15" t="s">
        <v>59</v>
      </c>
      <c r="O2" s="15" t="s">
        <v>59</v>
      </c>
      <c r="P2" s="15"/>
      <c r="Q2" s="16" t="s">
        <v>59</v>
      </c>
      <c r="R2" s="16"/>
      <c r="S2" s="15"/>
      <c r="T2" s="15" t="s">
        <v>59</v>
      </c>
      <c r="U2" s="17">
        <f>V2*Sheet1!$B$4*Sheet1!$B$3</f>
        <v>9.5394284999999996</v>
      </c>
      <c r="V2" s="18">
        <v>93</v>
      </c>
      <c r="W2" s="18" t="s">
        <v>131</v>
      </c>
      <c r="X2" s="19"/>
      <c r="Y2" s="15">
        <v>1</v>
      </c>
      <c r="Z2" s="15" t="s">
        <v>112</v>
      </c>
      <c r="AA2" s="16" t="s">
        <v>5193</v>
      </c>
      <c r="AB2" s="16"/>
      <c r="AC2" s="16" t="str" cm="1">
        <f t="array" ref="AC2">_xlfn.IFS(ISTEXT(AR2),AR2,ISTEXT(AO2),AO2, TRUE, AD2)</f>
        <v>NORTHERN NATURAL GAS CO</v>
      </c>
      <c r="AD2" s="16" t="s">
        <v>5194</v>
      </c>
      <c r="AE2" s="15" t="s">
        <v>5195</v>
      </c>
      <c r="AF2" s="20">
        <v>6</v>
      </c>
      <c r="AG2" s="15" t="s">
        <v>155</v>
      </c>
      <c r="AH2" s="18" t="s">
        <v>5196</v>
      </c>
      <c r="AI2" s="16" t="s">
        <v>5197</v>
      </c>
      <c r="AJ2" s="15" t="s">
        <v>5198</v>
      </c>
      <c r="AK2" s="20" t="s">
        <v>5199</v>
      </c>
      <c r="AL2" s="18">
        <v>-102.669008941</v>
      </c>
      <c r="AM2" s="18">
        <v>32.578905441000003</v>
      </c>
      <c r="AN2" t="s">
        <v>5195</v>
      </c>
      <c r="AO2" t="s">
        <v>1800</v>
      </c>
      <c r="AP2" t="s">
        <v>5200</v>
      </c>
      <c r="AQ2" t="e">
        <v>#N/A</v>
      </c>
      <c r="AR2" t="e">
        <v>#N/A</v>
      </c>
      <c r="AS2" t="e">
        <v>#N/A</v>
      </c>
      <c r="AT2" t="e">
        <v>#N/A</v>
      </c>
      <c r="AU2" t="e">
        <v>#N/A</v>
      </c>
      <c r="AV2" s="21" t="s">
        <v>119</v>
      </c>
    </row>
    <row r="3" spans="1:48" s="21" customFormat="1" x14ac:dyDescent="0.25">
      <c r="A3" s="15">
        <v>192</v>
      </c>
      <c r="B3" s="15" t="s">
        <v>3346</v>
      </c>
      <c r="C3" s="15"/>
      <c r="D3" s="16"/>
      <c r="E3" s="16" t="s">
        <v>5201</v>
      </c>
      <c r="F3" s="15" t="s">
        <v>3346</v>
      </c>
      <c r="G3" s="16" t="s">
        <v>5201</v>
      </c>
      <c r="H3" s="16" t="s">
        <v>53</v>
      </c>
      <c r="I3" s="23">
        <v>20100901</v>
      </c>
      <c r="J3" s="16" t="s">
        <v>1659</v>
      </c>
      <c r="K3" s="15" t="s">
        <v>2162</v>
      </c>
      <c r="L3" s="15" t="s">
        <v>53</v>
      </c>
      <c r="M3" s="15" t="s">
        <v>59</v>
      </c>
      <c r="N3" s="15" t="s">
        <v>59</v>
      </c>
      <c r="O3" s="15" t="s">
        <v>59</v>
      </c>
      <c r="P3" s="15"/>
      <c r="Q3" s="16" t="s">
        <v>59</v>
      </c>
      <c r="R3" s="15"/>
      <c r="S3" s="15">
        <v>81.599999999999994</v>
      </c>
      <c r="T3" s="15" t="s">
        <v>84</v>
      </c>
      <c r="U3" s="17">
        <f>S3*Sheet1!$B$4*Sheet1!$B$3</f>
        <v>8.3700791999999993</v>
      </c>
      <c r="V3" s="18"/>
      <c r="W3" s="18"/>
      <c r="X3" s="24">
        <v>20090</v>
      </c>
      <c r="Y3" s="15">
        <v>3</v>
      </c>
      <c r="Z3" s="15" t="s">
        <v>63</v>
      </c>
      <c r="AA3" s="16" t="s">
        <v>5202</v>
      </c>
      <c r="AB3" s="16"/>
      <c r="AC3" s="16" t="str" cm="1">
        <f t="array" ref="AC3">_xlfn.IFS(ISTEXT(AR3),AR3,ISTEXT(AO3),AO3, TRUE, AD3)</f>
        <v>ROLLS ROYCE CORPORATION</v>
      </c>
      <c r="AD3" s="16" t="s">
        <v>2164</v>
      </c>
      <c r="AE3" s="15" t="s">
        <v>2157</v>
      </c>
      <c r="AF3" s="20">
        <v>5</v>
      </c>
      <c r="AG3" s="15" t="s">
        <v>1939</v>
      </c>
      <c r="AH3" s="18" t="s">
        <v>2165</v>
      </c>
      <c r="AI3" s="16" t="s">
        <v>2166</v>
      </c>
      <c r="AJ3" s="15" t="s">
        <v>2167</v>
      </c>
      <c r="AK3" s="20" t="s">
        <v>2168</v>
      </c>
      <c r="AL3" s="18">
        <v>-86.213049999999996</v>
      </c>
      <c r="AM3" s="18">
        <v>39.73442</v>
      </c>
      <c r="AN3" t="s">
        <v>2157</v>
      </c>
      <c r="AO3" t="e">
        <v>#N/A</v>
      </c>
      <c r="AP3" t="e">
        <v>#N/A</v>
      </c>
      <c r="AQ3" t="e">
        <v>#N/A</v>
      </c>
      <c r="AR3" t="e">
        <v>#N/A</v>
      </c>
      <c r="AS3" t="e">
        <v>#N/A</v>
      </c>
      <c r="AT3" t="e">
        <v>#N/A</v>
      </c>
      <c r="AU3" t="e">
        <v>#N/A</v>
      </c>
      <c r="AV3" s="21" t="s">
        <v>818</v>
      </c>
    </row>
    <row r="4" spans="1:48" s="21" customFormat="1" x14ac:dyDescent="0.25">
      <c r="A4" s="15">
        <v>192</v>
      </c>
      <c r="B4" s="15" t="s">
        <v>3987</v>
      </c>
      <c r="C4" s="15"/>
      <c r="D4" s="16"/>
      <c r="E4" s="16" t="s">
        <v>5203</v>
      </c>
      <c r="F4" s="15" t="s">
        <v>5204</v>
      </c>
      <c r="G4" s="16" t="s">
        <v>5205</v>
      </c>
      <c r="H4" s="16" t="s">
        <v>53</v>
      </c>
      <c r="I4" s="23" t="s">
        <v>5206</v>
      </c>
      <c r="J4" s="16" t="s">
        <v>5207</v>
      </c>
      <c r="K4" s="15" t="s">
        <v>5208</v>
      </c>
      <c r="L4" s="15" t="s">
        <v>100</v>
      </c>
      <c r="M4" s="15"/>
      <c r="N4" s="15"/>
      <c r="O4" s="15"/>
      <c r="P4" s="15"/>
      <c r="Q4" s="16"/>
      <c r="R4" s="15"/>
      <c r="S4" s="15">
        <v>68</v>
      </c>
      <c r="T4" s="15" t="s">
        <v>84</v>
      </c>
      <c r="U4" s="17">
        <f>S4*Sheet1!$B$4*Sheet1!$B$3</f>
        <v>6.975066</v>
      </c>
      <c r="V4" s="18"/>
      <c r="W4" s="18"/>
      <c r="X4" s="24">
        <v>36161</v>
      </c>
      <c r="Y4" s="15">
        <v>1</v>
      </c>
      <c r="Z4" s="15" t="s">
        <v>63</v>
      </c>
      <c r="AA4" s="16" t="s">
        <v>5209</v>
      </c>
      <c r="AB4" s="16"/>
      <c r="AC4" s="16" t="str" cm="1">
        <f t="array" ref="AC4">_xlfn.IFS(ISTEXT(AR4),AR4,ISTEXT(AO4),AO4, TRUE, AD4)</f>
        <v>ROLLS ROYCE CORPORATION</v>
      </c>
      <c r="AD4" s="16" t="s">
        <v>2164</v>
      </c>
      <c r="AE4" s="15" t="s">
        <v>2157</v>
      </c>
      <c r="AF4" s="20">
        <v>5</v>
      </c>
      <c r="AG4" s="15" t="s">
        <v>1939</v>
      </c>
      <c r="AH4" s="18" t="s">
        <v>2165</v>
      </c>
      <c r="AI4" s="16" t="s">
        <v>2166</v>
      </c>
      <c r="AJ4" s="15" t="s">
        <v>2167</v>
      </c>
      <c r="AK4" s="20" t="s">
        <v>2168</v>
      </c>
      <c r="AL4" s="18">
        <v>-86.213320999999993</v>
      </c>
      <c r="AM4" s="18">
        <v>39.734482</v>
      </c>
      <c r="AN4" t="s">
        <v>2157</v>
      </c>
      <c r="AO4" t="e">
        <v>#N/A</v>
      </c>
      <c r="AP4" t="e">
        <v>#N/A</v>
      </c>
      <c r="AQ4" t="e">
        <v>#N/A</v>
      </c>
      <c r="AR4" t="e">
        <v>#N/A</v>
      </c>
      <c r="AS4" t="e">
        <v>#N/A</v>
      </c>
      <c r="AT4" t="e">
        <v>#N/A</v>
      </c>
      <c r="AU4" t="e">
        <v>#N/A</v>
      </c>
      <c r="AV4" s="21" t="s">
        <v>5210</v>
      </c>
    </row>
    <row r="5" spans="1:48" s="21" customFormat="1" x14ac:dyDescent="0.25">
      <c r="A5" s="15">
        <v>63</v>
      </c>
      <c r="B5" s="15" t="s">
        <v>5211</v>
      </c>
      <c r="C5" s="22" t="s">
        <v>5212</v>
      </c>
      <c r="D5" s="16">
        <v>1</v>
      </c>
      <c r="E5" s="16" t="s">
        <v>5213</v>
      </c>
      <c r="F5" s="15" t="s">
        <v>5214</v>
      </c>
      <c r="G5" s="16" t="s">
        <v>5215</v>
      </c>
      <c r="H5" s="16" t="s">
        <v>53</v>
      </c>
      <c r="I5" s="15" t="s">
        <v>180</v>
      </c>
      <c r="J5" s="16" t="s">
        <v>181</v>
      </c>
      <c r="K5" s="15" t="s">
        <v>182</v>
      </c>
      <c r="L5" s="15" t="s">
        <v>100</v>
      </c>
      <c r="M5" s="15" t="s">
        <v>110</v>
      </c>
      <c r="N5" s="15" t="s">
        <v>204</v>
      </c>
      <c r="O5" s="15" t="s">
        <v>205</v>
      </c>
      <c r="P5" s="26" t="s">
        <v>100</v>
      </c>
      <c r="Q5" s="16" t="s">
        <v>2034</v>
      </c>
      <c r="R5" s="15" t="s">
        <v>53</v>
      </c>
      <c r="S5" s="15"/>
      <c r="T5" s="15" t="s">
        <v>59</v>
      </c>
      <c r="U5" s="17"/>
      <c r="V5" s="18"/>
      <c r="W5" s="18"/>
      <c r="X5" s="19"/>
      <c r="Y5" s="15">
        <v>1</v>
      </c>
      <c r="Z5" s="15" t="s">
        <v>101</v>
      </c>
      <c r="AA5" s="16" t="s">
        <v>5216</v>
      </c>
      <c r="AB5" s="16"/>
      <c r="AC5" s="16" t="str" cm="1">
        <f t="array" ref="AC5">_xlfn.IFS(ISTEXT(AR5),AR5,ISTEXT(AO5),AO5, TRUE, AD5)</f>
        <v>Associated Electric Coop Inc</v>
      </c>
      <c r="AD5" s="16" t="s">
        <v>5217</v>
      </c>
      <c r="AE5" s="15">
        <v>10642211</v>
      </c>
      <c r="AF5" s="20">
        <v>6</v>
      </c>
      <c r="AG5" s="15" t="s">
        <v>5218</v>
      </c>
      <c r="AH5" s="18" t="s">
        <v>5219</v>
      </c>
      <c r="AI5" s="16" t="s">
        <v>5220</v>
      </c>
      <c r="AJ5" s="15" t="s">
        <v>5221</v>
      </c>
      <c r="AK5" s="20" t="s">
        <v>5222</v>
      </c>
      <c r="AL5" s="18">
        <v>-90.024657422600001</v>
      </c>
      <c r="AM5" s="18">
        <v>35.860758808600004</v>
      </c>
      <c r="AN5" t="s">
        <v>5223</v>
      </c>
      <c r="AO5" t="s">
        <v>452</v>
      </c>
      <c r="AP5" t="s">
        <v>5224</v>
      </c>
      <c r="AQ5" t="s">
        <v>5212</v>
      </c>
      <c r="AR5" t="s">
        <v>453</v>
      </c>
      <c r="AS5" t="s">
        <v>91</v>
      </c>
      <c r="AT5" t="s">
        <v>453</v>
      </c>
      <c r="AU5" t="s">
        <v>91</v>
      </c>
      <c r="AV5" s="21" t="s">
        <v>321</v>
      </c>
    </row>
    <row r="6" spans="1:48" s="21" customFormat="1" x14ac:dyDescent="0.25">
      <c r="A6" s="15">
        <v>63</v>
      </c>
      <c r="B6" s="15">
        <v>63353913</v>
      </c>
      <c r="C6" s="22" t="s">
        <v>5212</v>
      </c>
      <c r="D6" s="16">
        <v>2</v>
      </c>
      <c r="E6" s="16" t="s">
        <v>5213</v>
      </c>
      <c r="F6" s="15" t="s">
        <v>5225</v>
      </c>
      <c r="G6" s="16" t="s">
        <v>5226</v>
      </c>
      <c r="H6" s="16" t="s">
        <v>53</v>
      </c>
      <c r="I6" s="15" t="s">
        <v>180</v>
      </c>
      <c r="J6" s="16" t="s">
        <v>181</v>
      </c>
      <c r="K6" s="15" t="s">
        <v>182</v>
      </c>
      <c r="L6" s="15" t="s">
        <v>100</v>
      </c>
      <c r="M6" s="15" t="s">
        <v>110</v>
      </c>
      <c r="N6" s="15" t="s">
        <v>204</v>
      </c>
      <c r="O6" s="15" t="s">
        <v>205</v>
      </c>
      <c r="P6" s="26" t="s">
        <v>100</v>
      </c>
      <c r="Q6" s="16" t="s">
        <v>2034</v>
      </c>
      <c r="R6" s="15" t="s">
        <v>53</v>
      </c>
      <c r="S6" s="15"/>
      <c r="T6" s="15" t="s">
        <v>59</v>
      </c>
      <c r="U6" s="17"/>
      <c r="V6" s="18"/>
      <c r="W6" s="18"/>
      <c r="X6" s="19"/>
      <c r="Y6" s="15">
        <v>1</v>
      </c>
      <c r="Z6" s="15" t="s">
        <v>101</v>
      </c>
      <c r="AA6" s="16" t="s">
        <v>5216</v>
      </c>
      <c r="AB6" s="16"/>
      <c r="AC6" s="16" t="str" cm="1">
        <f t="array" ref="AC6">_xlfn.IFS(ISTEXT(AR6),AR6,ISTEXT(AO6),AO6, TRUE, AD6)</f>
        <v>Associated Electric Coop Inc</v>
      </c>
      <c r="AD6" s="16" t="s">
        <v>5217</v>
      </c>
      <c r="AE6" s="15">
        <v>10642211</v>
      </c>
      <c r="AF6" s="20">
        <v>6</v>
      </c>
      <c r="AG6" s="15" t="s">
        <v>5218</v>
      </c>
      <c r="AH6" s="18" t="s">
        <v>5219</v>
      </c>
      <c r="AI6" s="16" t="s">
        <v>5220</v>
      </c>
      <c r="AJ6" s="15" t="s">
        <v>5221</v>
      </c>
      <c r="AK6" s="20" t="s">
        <v>5222</v>
      </c>
      <c r="AL6" s="18">
        <v>-90.024657422600001</v>
      </c>
      <c r="AM6" s="18">
        <v>35.860758808600004</v>
      </c>
      <c r="AN6" t="s">
        <v>5223</v>
      </c>
      <c r="AO6" t="s">
        <v>452</v>
      </c>
      <c r="AP6" t="s">
        <v>5224</v>
      </c>
      <c r="AQ6" t="s">
        <v>5212</v>
      </c>
      <c r="AR6" t="s">
        <v>453</v>
      </c>
      <c r="AS6" t="s">
        <v>91</v>
      </c>
      <c r="AT6" t="s">
        <v>453</v>
      </c>
      <c r="AU6" t="s">
        <v>91</v>
      </c>
      <c r="AV6" s="21" t="s">
        <v>321</v>
      </c>
    </row>
    <row r="7" spans="1:48" s="21" customFormat="1" x14ac:dyDescent="0.25">
      <c r="A7" s="123">
        <v>159</v>
      </c>
      <c r="B7" s="15" t="s">
        <v>5227</v>
      </c>
      <c r="C7" s="15"/>
      <c r="D7" s="16"/>
      <c r="E7" s="16" t="s">
        <v>589</v>
      </c>
      <c r="F7" s="15" t="s">
        <v>5228</v>
      </c>
      <c r="G7" s="16" t="s">
        <v>5229</v>
      </c>
      <c r="H7" s="16" t="s">
        <v>53</v>
      </c>
      <c r="I7" s="15">
        <v>20100801</v>
      </c>
      <c r="J7" s="16" t="s">
        <v>249</v>
      </c>
      <c r="K7" s="15" t="s">
        <v>56</v>
      </c>
      <c r="L7" s="15" t="s">
        <v>53</v>
      </c>
      <c r="M7" s="15" t="s">
        <v>57</v>
      </c>
      <c r="N7" s="15" t="s">
        <v>5230</v>
      </c>
      <c r="O7" s="15" t="s">
        <v>205</v>
      </c>
      <c r="P7" s="15"/>
      <c r="Q7" s="16" t="s">
        <v>2156</v>
      </c>
      <c r="R7" s="15" t="s">
        <v>100</v>
      </c>
      <c r="S7" s="15">
        <v>6.3</v>
      </c>
      <c r="T7" s="15" t="s">
        <v>185</v>
      </c>
      <c r="U7" s="17">
        <v>6.3</v>
      </c>
      <c r="V7" s="18"/>
      <c r="W7" s="18"/>
      <c r="X7" s="19"/>
      <c r="Y7" s="15">
        <v>1</v>
      </c>
      <c r="Z7" s="123" t="s">
        <v>101</v>
      </c>
      <c r="AA7" s="16" t="s">
        <v>5231</v>
      </c>
      <c r="AB7" s="16"/>
      <c r="AC7" s="16" t="str" cm="1">
        <f t="array" ref="AC7">_xlfn.IFS(ISTEXT(AR7),AR7,ISTEXT(AO7),AO7, TRUE, AD7)</f>
        <v>RIDGEWOOD POWER MANAGEMENT,LLC</v>
      </c>
      <c r="AD7" s="16" t="s">
        <v>5232</v>
      </c>
      <c r="AE7" s="15" t="s">
        <v>5233</v>
      </c>
      <c r="AF7" s="20">
        <v>9</v>
      </c>
      <c r="AG7" s="15" t="s">
        <v>67</v>
      </c>
      <c r="AH7" s="18" t="s">
        <v>651</v>
      </c>
      <c r="AI7" s="16" t="s">
        <v>5234</v>
      </c>
      <c r="AJ7" s="15" t="s">
        <v>5235</v>
      </c>
      <c r="AK7" s="20" t="s">
        <v>5236</v>
      </c>
      <c r="AL7" s="18">
        <v>-117.84198565</v>
      </c>
      <c r="AM7" s="18">
        <v>33.933216659899998</v>
      </c>
      <c r="AN7" t="s">
        <v>5233</v>
      </c>
      <c r="AO7" t="s">
        <v>5237</v>
      </c>
      <c r="AP7" t="s">
        <v>5238</v>
      </c>
      <c r="AQ7" t="e">
        <v>#N/A</v>
      </c>
      <c r="AR7" t="e">
        <v>#N/A</v>
      </c>
      <c r="AS7" t="e">
        <v>#N/A</v>
      </c>
      <c r="AT7" t="e">
        <v>#N/A</v>
      </c>
      <c r="AU7" t="e">
        <v>#N/A</v>
      </c>
      <c r="AV7" s="21" t="s">
        <v>72</v>
      </c>
    </row>
    <row r="8" spans="1:48" s="21" customFormat="1" x14ac:dyDescent="0.25">
      <c r="A8" s="123">
        <v>159</v>
      </c>
      <c r="B8" s="15" t="s">
        <v>5239</v>
      </c>
      <c r="C8" s="15"/>
      <c r="D8" s="16"/>
      <c r="E8" s="16" t="s">
        <v>589</v>
      </c>
      <c r="F8" s="15" t="s">
        <v>5240</v>
      </c>
      <c r="G8" s="16" t="s">
        <v>5229</v>
      </c>
      <c r="H8" s="16" t="s">
        <v>53</v>
      </c>
      <c r="I8" s="15">
        <v>20100801</v>
      </c>
      <c r="J8" s="16" t="s">
        <v>249</v>
      </c>
      <c r="K8" s="15" t="s">
        <v>56</v>
      </c>
      <c r="L8" s="15" t="s">
        <v>53</v>
      </c>
      <c r="M8" s="15" t="s">
        <v>57</v>
      </c>
      <c r="N8" s="15" t="s">
        <v>5230</v>
      </c>
      <c r="O8" s="15" t="s">
        <v>205</v>
      </c>
      <c r="P8" s="15"/>
      <c r="Q8" s="16" t="s">
        <v>2156</v>
      </c>
      <c r="R8" s="15" t="s">
        <v>100</v>
      </c>
      <c r="S8" s="15">
        <v>6.3</v>
      </c>
      <c r="T8" s="15" t="s">
        <v>185</v>
      </c>
      <c r="U8" s="17">
        <v>6.3</v>
      </c>
      <c r="V8" s="18"/>
      <c r="W8" s="18"/>
      <c r="X8" s="19"/>
      <c r="Y8" s="15">
        <v>1</v>
      </c>
      <c r="Z8" s="123" t="s">
        <v>101</v>
      </c>
      <c r="AA8" s="16" t="s">
        <v>5231</v>
      </c>
      <c r="AB8" s="16"/>
      <c r="AC8" s="16" t="str" cm="1">
        <f t="array" ref="AC8">_xlfn.IFS(ISTEXT(AR8),AR8,ISTEXT(AO8),AO8, TRUE, AD8)</f>
        <v>RIDGEWOOD POWER MANAGEMENT,LLC</v>
      </c>
      <c r="AD8" s="16" t="s">
        <v>5232</v>
      </c>
      <c r="AE8" s="15" t="s">
        <v>5233</v>
      </c>
      <c r="AF8" s="20">
        <v>9</v>
      </c>
      <c r="AG8" s="15" t="s">
        <v>67</v>
      </c>
      <c r="AH8" s="18" t="s">
        <v>651</v>
      </c>
      <c r="AI8" s="16" t="s">
        <v>5234</v>
      </c>
      <c r="AJ8" s="15" t="s">
        <v>5235</v>
      </c>
      <c r="AK8" s="20" t="s">
        <v>5236</v>
      </c>
      <c r="AL8" s="18">
        <v>-117.84199637899999</v>
      </c>
      <c r="AM8" s="18">
        <v>33.9334213964</v>
      </c>
      <c r="AN8" t="s">
        <v>5233</v>
      </c>
      <c r="AO8" t="s">
        <v>5237</v>
      </c>
      <c r="AP8" t="s">
        <v>5238</v>
      </c>
      <c r="AQ8" t="e">
        <v>#N/A</v>
      </c>
      <c r="AR8" t="e">
        <v>#N/A</v>
      </c>
      <c r="AS8" t="e">
        <v>#N/A</v>
      </c>
      <c r="AT8" t="e">
        <v>#N/A</v>
      </c>
      <c r="AU8" t="e">
        <v>#N/A</v>
      </c>
      <c r="AV8" s="21" t="s">
        <v>72</v>
      </c>
    </row>
    <row r="9" spans="1:48" s="21" customFormat="1" x14ac:dyDescent="0.25">
      <c r="A9" s="123">
        <v>159</v>
      </c>
      <c r="B9" s="15" t="s">
        <v>5241</v>
      </c>
      <c r="C9" s="15"/>
      <c r="D9" s="16"/>
      <c r="E9" s="16" t="s">
        <v>589</v>
      </c>
      <c r="F9" s="15" t="s">
        <v>5242</v>
      </c>
      <c r="G9" s="16" t="s">
        <v>5229</v>
      </c>
      <c r="H9" s="16" t="s">
        <v>53</v>
      </c>
      <c r="I9" s="15">
        <v>20100801</v>
      </c>
      <c r="J9" s="16" t="s">
        <v>249</v>
      </c>
      <c r="K9" s="15" t="s">
        <v>56</v>
      </c>
      <c r="L9" s="15" t="s">
        <v>53</v>
      </c>
      <c r="M9" s="15" t="s">
        <v>57</v>
      </c>
      <c r="N9" s="15" t="s">
        <v>5230</v>
      </c>
      <c r="O9" s="15" t="s">
        <v>205</v>
      </c>
      <c r="P9" s="15"/>
      <c r="Q9" s="16" t="s">
        <v>2156</v>
      </c>
      <c r="R9" s="15" t="s">
        <v>100</v>
      </c>
      <c r="S9" s="15">
        <v>6.3</v>
      </c>
      <c r="T9" s="15" t="s">
        <v>185</v>
      </c>
      <c r="U9" s="17">
        <v>6.3</v>
      </c>
      <c r="V9" s="18"/>
      <c r="W9" s="18"/>
      <c r="X9" s="19"/>
      <c r="Y9" s="15">
        <v>1</v>
      </c>
      <c r="Z9" s="123" t="s">
        <v>101</v>
      </c>
      <c r="AA9" s="16" t="s">
        <v>5231</v>
      </c>
      <c r="AB9" s="16"/>
      <c r="AC9" s="16" t="str" cm="1">
        <f t="array" ref="AC9">_xlfn.IFS(ISTEXT(AR9),AR9,ISTEXT(AO9),AO9, TRUE, AD9)</f>
        <v>RIDGEWOOD POWER MANAGEMENT,LLC</v>
      </c>
      <c r="AD9" s="16" t="s">
        <v>5232</v>
      </c>
      <c r="AE9" s="15" t="s">
        <v>5233</v>
      </c>
      <c r="AF9" s="20">
        <v>9</v>
      </c>
      <c r="AG9" s="15" t="s">
        <v>67</v>
      </c>
      <c r="AH9" s="18" t="s">
        <v>651</v>
      </c>
      <c r="AI9" s="16" t="s">
        <v>5234</v>
      </c>
      <c r="AJ9" s="15" t="s">
        <v>5235</v>
      </c>
      <c r="AK9" s="20" t="s">
        <v>5236</v>
      </c>
      <c r="AL9" s="18">
        <v>-117.841991015</v>
      </c>
      <c r="AM9" s="18">
        <v>33.933327929800001</v>
      </c>
      <c r="AN9" t="s">
        <v>5233</v>
      </c>
      <c r="AO9" t="s">
        <v>5237</v>
      </c>
      <c r="AP9" t="s">
        <v>5238</v>
      </c>
      <c r="AQ9" t="e">
        <v>#N/A</v>
      </c>
      <c r="AR9" t="e">
        <v>#N/A</v>
      </c>
      <c r="AS9" t="e">
        <v>#N/A</v>
      </c>
      <c r="AT9" t="e">
        <v>#N/A</v>
      </c>
      <c r="AU9" t="e">
        <v>#N/A</v>
      </c>
      <c r="AV9" s="21" t="s">
        <v>72</v>
      </c>
    </row>
    <row r="10" spans="1:48" s="21" customFormat="1" x14ac:dyDescent="0.25">
      <c r="A10" s="123">
        <v>159</v>
      </c>
      <c r="B10" s="15" t="s">
        <v>5243</v>
      </c>
      <c r="C10" s="15"/>
      <c r="D10" s="16"/>
      <c r="E10" s="16" t="s">
        <v>589</v>
      </c>
      <c r="F10" s="15" t="s">
        <v>5244</v>
      </c>
      <c r="G10" s="16" t="s">
        <v>5229</v>
      </c>
      <c r="H10" s="16" t="s">
        <v>53</v>
      </c>
      <c r="I10" s="15">
        <v>20100801</v>
      </c>
      <c r="J10" s="16" t="s">
        <v>249</v>
      </c>
      <c r="K10" s="15" t="s">
        <v>56</v>
      </c>
      <c r="L10" s="15" t="s">
        <v>53</v>
      </c>
      <c r="M10" s="15" t="s">
        <v>57</v>
      </c>
      <c r="N10" s="15" t="s">
        <v>5230</v>
      </c>
      <c r="O10" s="15" t="s">
        <v>205</v>
      </c>
      <c r="P10" s="15"/>
      <c r="Q10" s="16" t="s">
        <v>2156</v>
      </c>
      <c r="R10" s="15" t="s">
        <v>100</v>
      </c>
      <c r="S10" s="15">
        <v>6.3</v>
      </c>
      <c r="T10" s="15" t="s">
        <v>185</v>
      </c>
      <c r="U10" s="17">
        <v>6.3</v>
      </c>
      <c r="V10" s="18"/>
      <c r="W10" s="18"/>
      <c r="X10" s="19"/>
      <c r="Y10" s="15">
        <v>1</v>
      </c>
      <c r="Z10" s="123" t="s">
        <v>101</v>
      </c>
      <c r="AA10" s="16" t="s">
        <v>5231</v>
      </c>
      <c r="AB10" s="16"/>
      <c r="AC10" s="16" t="str" cm="1">
        <f t="array" ref="AC10">_xlfn.IFS(ISTEXT(AR10),AR10,ISTEXT(AO10),AO10, TRUE, AD10)</f>
        <v>RIDGEWOOD POWER MANAGEMENT,LLC</v>
      </c>
      <c r="AD10" s="16" t="s">
        <v>5232</v>
      </c>
      <c r="AE10" s="15" t="s">
        <v>5233</v>
      </c>
      <c r="AF10" s="20">
        <v>9</v>
      </c>
      <c r="AG10" s="15" t="s">
        <v>67</v>
      </c>
      <c r="AH10" s="18" t="s">
        <v>651</v>
      </c>
      <c r="AI10" s="16" t="s">
        <v>5234</v>
      </c>
      <c r="AJ10" s="15" t="s">
        <v>5235</v>
      </c>
      <c r="AK10" s="20" t="s">
        <v>5236</v>
      </c>
      <c r="AL10" s="18">
        <v>-117.84199637899999</v>
      </c>
      <c r="AM10" s="18">
        <v>33.933510412099999</v>
      </c>
      <c r="AN10" t="s">
        <v>5233</v>
      </c>
      <c r="AO10" t="s">
        <v>5237</v>
      </c>
      <c r="AP10" t="s">
        <v>5238</v>
      </c>
      <c r="AQ10" t="e">
        <v>#N/A</v>
      </c>
      <c r="AR10" t="e">
        <v>#N/A</v>
      </c>
      <c r="AS10" t="e">
        <v>#N/A</v>
      </c>
      <c r="AT10" t="e">
        <v>#N/A</v>
      </c>
      <c r="AU10" t="e">
        <v>#N/A</v>
      </c>
      <c r="AV10" s="21" t="s">
        <v>72</v>
      </c>
    </row>
    <row r="11" spans="1:48" s="21" customFormat="1" x14ac:dyDescent="0.25">
      <c r="A11" s="18">
        <v>420</v>
      </c>
      <c r="B11" s="50" t="s">
        <v>5245</v>
      </c>
      <c r="C11" s="50"/>
      <c r="D11" s="54"/>
      <c r="E11" s="34" t="s">
        <v>5246</v>
      </c>
      <c r="F11" s="51" t="s">
        <v>5247</v>
      </c>
      <c r="G11" s="52" t="s">
        <v>5248</v>
      </c>
      <c r="H11" s="16" t="s">
        <v>53</v>
      </c>
      <c r="I11" s="51" t="s">
        <v>5249</v>
      </c>
      <c r="J11" s="53" t="s">
        <v>55</v>
      </c>
      <c r="K11" s="15" t="s">
        <v>56</v>
      </c>
      <c r="L11" s="15" t="s">
        <v>53</v>
      </c>
      <c r="M11" s="18" t="s">
        <v>57</v>
      </c>
      <c r="N11" s="18" t="s">
        <v>5250</v>
      </c>
      <c r="O11" s="18"/>
      <c r="P11" s="18"/>
      <c r="Q11" s="34"/>
      <c r="R11" s="18"/>
      <c r="S11" s="18">
        <v>50</v>
      </c>
      <c r="T11" s="18" t="s">
        <v>84</v>
      </c>
      <c r="U11" s="17">
        <f>S11*Sheet1!$B$4*Sheet1!$B$3</f>
        <v>5.1287249999999993</v>
      </c>
      <c r="V11" s="18"/>
      <c r="W11" s="18"/>
      <c r="X11" s="18">
        <v>1997</v>
      </c>
      <c r="Y11" s="15">
        <v>1</v>
      </c>
      <c r="Z11" s="15" t="s">
        <v>63</v>
      </c>
      <c r="AA11" s="34" t="s">
        <v>5251</v>
      </c>
      <c r="AB11" s="34"/>
      <c r="AC11" s="16" t="str" cm="1">
        <f t="array" ref="AC11">_xlfn.IFS(ISTEXT(AR11),AR11,ISTEXT(AO11),AO11, TRUE, AD11)</f>
        <v>TURNKEY RECYCLING &amp; ENVIRONMENTAL ENTERP</v>
      </c>
      <c r="AD11" s="34" t="s">
        <v>5252</v>
      </c>
      <c r="AE11" s="51" t="s">
        <v>5253</v>
      </c>
      <c r="AF11" s="20" t="s">
        <v>455</v>
      </c>
      <c r="AG11" s="18" t="s">
        <v>5254</v>
      </c>
      <c r="AH11" s="51" t="s">
        <v>5255</v>
      </c>
      <c r="AI11" s="52" t="s">
        <v>5256</v>
      </c>
      <c r="AJ11" s="51" t="s">
        <v>5257</v>
      </c>
      <c r="AK11" s="51" t="s">
        <v>5258</v>
      </c>
      <c r="AL11" s="18">
        <v>-70.965601000000007</v>
      </c>
      <c r="AM11" s="18">
        <v>43.241205999999998</v>
      </c>
      <c r="AN11" t="s">
        <v>5253</v>
      </c>
      <c r="AO11" t="e">
        <v>#N/A</v>
      </c>
      <c r="AP11" t="e">
        <v>#N/A</v>
      </c>
      <c r="AQ11" t="e">
        <v>#N/A</v>
      </c>
      <c r="AR11" t="e">
        <v>#N/A</v>
      </c>
      <c r="AS11" t="e">
        <v>#N/A</v>
      </c>
      <c r="AT11" t="e">
        <v>#N/A</v>
      </c>
      <c r="AU11" t="e">
        <v>#N/A</v>
      </c>
      <c r="AV11" s="21" t="s">
        <v>72</v>
      </c>
    </row>
    <row r="12" spans="1:48" s="21" customFormat="1" x14ac:dyDescent="0.25">
      <c r="A12" s="18">
        <v>420</v>
      </c>
      <c r="B12" s="50" t="s">
        <v>5259</v>
      </c>
      <c r="C12" s="50"/>
      <c r="D12" s="54"/>
      <c r="E12" s="34" t="s">
        <v>5260</v>
      </c>
      <c r="F12" s="51" t="s">
        <v>5261</v>
      </c>
      <c r="G12" s="52" t="s">
        <v>5248</v>
      </c>
      <c r="H12" s="16" t="s">
        <v>53</v>
      </c>
      <c r="I12" s="51" t="s">
        <v>5249</v>
      </c>
      <c r="J12" s="53" t="s">
        <v>55</v>
      </c>
      <c r="K12" s="15" t="s">
        <v>56</v>
      </c>
      <c r="L12" s="15" t="s">
        <v>53</v>
      </c>
      <c r="M12" s="18" t="s">
        <v>57</v>
      </c>
      <c r="N12" s="18" t="s">
        <v>5250</v>
      </c>
      <c r="O12" s="18"/>
      <c r="P12" s="18"/>
      <c r="Q12" s="34"/>
      <c r="R12" s="18"/>
      <c r="S12" s="18">
        <v>50</v>
      </c>
      <c r="T12" s="18" t="s">
        <v>84</v>
      </c>
      <c r="U12" s="17">
        <f>S12*Sheet1!$B$4*Sheet1!$B$3</f>
        <v>5.1287249999999993</v>
      </c>
      <c r="V12" s="18"/>
      <c r="W12" s="18"/>
      <c r="X12" s="18">
        <v>1997</v>
      </c>
      <c r="Y12" s="15">
        <v>1</v>
      </c>
      <c r="Z12" s="15" t="s">
        <v>63</v>
      </c>
      <c r="AA12" s="34" t="s">
        <v>5251</v>
      </c>
      <c r="AB12" s="34"/>
      <c r="AC12" s="16" t="str" cm="1">
        <f t="array" ref="AC12">_xlfn.IFS(ISTEXT(AR12),AR12,ISTEXT(AO12),AO12, TRUE, AD12)</f>
        <v>TURNKEY RECYCLING &amp; ENVIRONMENTAL ENTERP</v>
      </c>
      <c r="AD12" s="34" t="s">
        <v>5252</v>
      </c>
      <c r="AE12" s="51" t="s">
        <v>5253</v>
      </c>
      <c r="AF12" s="20" t="s">
        <v>455</v>
      </c>
      <c r="AG12" s="18" t="s">
        <v>5254</v>
      </c>
      <c r="AH12" s="51" t="s">
        <v>5255</v>
      </c>
      <c r="AI12" s="52" t="s">
        <v>5256</v>
      </c>
      <c r="AJ12" s="51" t="s">
        <v>5257</v>
      </c>
      <c r="AK12" s="51" t="s">
        <v>5258</v>
      </c>
      <c r="AL12" s="18">
        <v>-70.965552000000002</v>
      </c>
      <c r="AM12" s="18">
        <v>43.241177999999998</v>
      </c>
      <c r="AN12" t="s">
        <v>5253</v>
      </c>
      <c r="AO12" t="e">
        <v>#N/A</v>
      </c>
      <c r="AP12" t="e">
        <v>#N/A</v>
      </c>
      <c r="AQ12" t="e">
        <v>#N/A</v>
      </c>
      <c r="AR12" t="e">
        <v>#N/A</v>
      </c>
      <c r="AS12" t="e">
        <v>#N/A</v>
      </c>
      <c r="AT12" t="e">
        <v>#N/A</v>
      </c>
      <c r="AU12" t="e">
        <v>#N/A</v>
      </c>
      <c r="AV12" s="21" t="s">
        <v>72</v>
      </c>
    </row>
    <row r="13" spans="1:48" s="21" customFormat="1" x14ac:dyDescent="0.25">
      <c r="A13" s="15">
        <v>220</v>
      </c>
      <c r="B13" s="15" t="s">
        <v>529</v>
      </c>
      <c r="C13" s="15"/>
      <c r="D13" s="16"/>
      <c r="E13" s="16" t="s">
        <v>5262</v>
      </c>
      <c r="F13" s="15" t="s">
        <v>529</v>
      </c>
      <c r="G13" s="16" t="s">
        <v>5263</v>
      </c>
      <c r="H13" s="16" t="s">
        <v>53</v>
      </c>
      <c r="I13" s="15">
        <v>20200201</v>
      </c>
      <c r="J13" s="16" t="s">
        <v>108</v>
      </c>
      <c r="K13" s="15" t="s">
        <v>109</v>
      </c>
      <c r="L13" s="15" t="s">
        <v>53</v>
      </c>
      <c r="M13" s="15" t="s">
        <v>57</v>
      </c>
      <c r="N13" s="15" t="s">
        <v>5264</v>
      </c>
      <c r="O13" s="15" t="s">
        <v>59</v>
      </c>
      <c r="P13" s="75" t="s">
        <v>100</v>
      </c>
      <c r="Q13" s="87" t="s">
        <v>5265</v>
      </c>
      <c r="R13" s="41" t="s">
        <v>100</v>
      </c>
      <c r="S13" s="15">
        <v>73.28</v>
      </c>
      <c r="T13" s="15" t="s">
        <v>84</v>
      </c>
      <c r="U13" s="17">
        <f>S13*Sheet1!$B$4*Sheet1!$B$3</f>
        <v>7.5166593599999993</v>
      </c>
      <c r="V13" s="18"/>
      <c r="W13" s="18"/>
      <c r="X13" s="24">
        <v>39753</v>
      </c>
      <c r="Y13" s="15">
        <v>1</v>
      </c>
      <c r="Z13" s="15" t="s">
        <v>101</v>
      </c>
      <c r="AA13" s="16" t="s">
        <v>5266</v>
      </c>
      <c r="AB13" s="16"/>
      <c r="AC13" s="16" t="str" cm="1">
        <f t="array" ref="AC13">_xlfn.IFS(ISTEXT(AR13),AR13,ISTEXT(AO13),AO13, TRUE, AD13)</f>
        <v>ALGONQUIN GAS CO</v>
      </c>
      <c r="AD13" s="16" t="s">
        <v>5267</v>
      </c>
      <c r="AE13" s="15" t="s">
        <v>5268</v>
      </c>
      <c r="AF13" s="20" t="s">
        <v>440</v>
      </c>
      <c r="AG13" s="15" t="s">
        <v>2741</v>
      </c>
      <c r="AH13" s="18" t="s">
        <v>5269</v>
      </c>
      <c r="AI13" s="16" t="s">
        <v>5270</v>
      </c>
      <c r="AJ13" s="15" t="s">
        <v>5271</v>
      </c>
      <c r="AK13" s="20" t="s">
        <v>5272</v>
      </c>
      <c r="AL13" s="18">
        <v>-74.019440000000003</v>
      </c>
      <c r="AM13" s="18">
        <v>41.242750000000001</v>
      </c>
      <c r="AN13" t="s">
        <v>5268</v>
      </c>
      <c r="AO13" t="s">
        <v>5273</v>
      </c>
      <c r="AP13" t="s">
        <v>5274</v>
      </c>
      <c r="AQ13" t="e">
        <v>#N/A</v>
      </c>
      <c r="AR13" t="e">
        <v>#N/A</v>
      </c>
      <c r="AS13" t="e">
        <v>#N/A</v>
      </c>
      <c r="AT13" t="e">
        <v>#N/A</v>
      </c>
      <c r="AU13" t="e">
        <v>#N/A</v>
      </c>
      <c r="AV13" s="93" t="s">
        <v>139</v>
      </c>
    </row>
    <row r="14" spans="1:48" s="21" customFormat="1" x14ac:dyDescent="0.25">
      <c r="A14" s="15">
        <v>220</v>
      </c>
      <c r="B14" s="15" t="s">
        <v>3329</v>
      </c>
      <c r="C14" s="15"/>
      <c r="D14" s="16"/>
      <c r="E14" s="16" t="s">
        <v>5262</v>
      </c>
      <c r="F14" s="15" t="s">
        <v>3329</v>
      </c>
      <c r="G14" s="16" t="s">
        <v>5275</v>
      </c>
      <c r="H14" s="16" t="s">
        <v>53</v>
      </c>
      <c r="I14" s="15">
        <v>20200201</v>
      </c>
      <c r="J14" s="16" t="s">
        <v>108</v>
      </c>
      <c r="K14" s="15" t="s">
        <v>109</v>
      </c>
      <c r="L14" s="15" t="s">
        <v>53</v>
      </c>
      <c r="M14" s="15" t="s">
        <v>57</v>
      </c>
      <c r="N14" s="15" t="s">
        <v>5264</v>
      </c>
      <c r="O14" s="15" t="s">
        <v>59</v>
      </c>
      <c r="P14" s="75" t="s">
        <v>100</v>
      </c>
      <c r="Q14" s="87" t="s">
        <v>5265</v>
      </c>
      <c r="R14" s="41" t="s">
        <v>100</v>
      </c>
      <c r="S14" s="15">
        <v>73.28</v>
      </c>
      <c r="T14" s="15" t="s">
        <v>84</v>
      </c>
      <c r="U14" s="17">
        <f>S14*Sheet1!$B$4*Sheet1!$B$3</f>
        <v>7.5166593599999993</v>
      </c>
      <c r="V14" s="18"/>
      <c r="W14" s="18"/>
      <c r="X14" s="24">
        <v>39753</v>
      </c>
      <c r="Y14" s="15">
        <v>1</v>
      </c>
      <c r="Z14" s="15" t="s">
        <v>101</v>
      </c>
      <c r="AA14" s="16" t="s">
        <v>5266</v>
      </c>
      <c r="AB14" s="16"/>
      <c r="AC14" s="16" t="str" cm="1">
        <f t="array" ref="AC14">_xlfn.IFS(ISTEXT(AR14),AR14,ISTEXT(AO14),AO14, TRUE, AD14)</f>
        <v>ALGONQUIN GAS CO</v>
      </c>
      <c r="AD14" s="16" t="s">
        <v>5267</v>
      </c>
      <c r="AE14" s="15" t="s">
        <v>5268</v>
      </c>
      <c r="AF14" s="20" t="s">
        <v>440</v>
      </c>
      <c r="AG14" s="15" t="s">
        <v>2741</v>
      </c>
      <c r="AH14" s="18" t="s">
        <v>5269</v>
      </c>
      <c r="AI14" s="16" t="s">
        <v>5270</v>
      </c>
      <c r="AJ14" s="15" t="s">
        <v>5271</v>
      </c>
      <c r="AK14" s="20" t="s">
        <v>5272</v>
      </c>
      <c r="AL14" s="18">
        <v>-74.019379999999998</v>
      </c>
      <c r="AM14" s="18">
        <v>41.242649999999998</v>
      </c>
      <c r="AN14" t="s">
        <v>5268</v>
      </c>
      <c r="AO14" t="s">
        <v>5273</v>
      </c>
      <c r="AP14" t="s">
        <v>5274</v>
      </c>
      <c r="AQ14" t="e">
        <v>#N/A</v>
      </c>
      <c r="AR14" t="e">
        <v>#N/A</v>
      </c>
      <c r="AS14" t="e">
        <v>#N/A</v>
      </c>
      <c r="AT14" t="e">
        <v>#N/A</v>
      </c>
      <c r="AU14" t="e">
        <v>#N/A</v>
      </c>
      <c r="AV14" s="93" t="s">
        <v>139</v>
      </c>
    </row>
    <row r="15" spans="1:48" s="21" customFormat="1" x14ac:dyDescent="0.25">
      <c r="A15" s="15">
        <v>220</v>
      </c>
      <c r="B15" s="15" t="s">
        <v>120</v>
      </c>
      <c r="C15" s="15"/>
      <c r="D15" s="16"/>
      <c r="E15" s="16" t="s">
        <v>5276</v>
      </c>
      <c r="F15" s="15" t="s">
        <v>120</v>
      </c>
      <c r="G15" s="16" t="s">
        <v>5277</v>
      </c>
      <c r="H15" s="16" t="s">
        <v>53</v>
      </c>
      <c r="I15" s="15">
        <v>20200201</v>
      </c>
      <c r="J15" s="16" t="s">
        <v>108</v>
      </c>
      <c r="K15" s="15" t="s">
        <v>109</v>
      </c>
      <c r="L15" s="15" t="s">
        <v>53</v>
      </c>
      <c r="M15" s="15" t="s">
        <v>57</v>
      </c>
      <c r="N15" s="15" t="s">
        <v>5278</v>
      </c>
      <c r="O15" s="15" t="s">
        <v>59</v>
      </c>
      <c r="P15" s="26" t="s">
        <v>100</v>
      </c>
      <c r="Q15" s="16" t="s">
        <v>5279</v>
      </c>
      <c r="R15" s="15" t="s">
        <v>100</v>
      </c>
      <c r="S15" s="15">
        <v>15900</v>
      </c>
      <c r="T15" s="15" t="s">
        <v>3540</v>
      </c>
      <c r="U15" s="17">
        <f>S15*0.0007457</f>
        <v>11.856629999999999</v>
      </c>
      <c r="V15" s="18"/>
      <c r="W15" s="18"/>
      <c r="X15" s="24">
        <v>42309</v>
      </c>
      <c r="Y15" s="15">
        <v>1</v>
      </c>
      <c r="Z15" s="15" t="s">
        <v>101</v>
      </c>
      <c r="AA15" s="16" t="s">
        <v>5280</v>
      </c>
      <c r="AB15" s="16"/>
      <c r="AC15" s="16" t="str" cm="1">
        <f t="array" ref="AC15">_xlfn.IFS(ISTEXT(AR15),AR15,ISTEXT(AO15),AO15, TRUE, AD15)</f>
        <v>ALGONQUIN GAS CO</v>
      </c>
      <c r="AD15" s="16" t="s">
        <v>5267</v>
      </c>
      <c r="AE15" s="15" t="s">
        <v>5268</v>
      </c>
      <c r="AF15" s="20" t="s">
        <v>440</v>
      </c>
      <c r="AG15" s="15" t="s">
        <v>2741</v>
      </c>
      <c r="AH15" s="18" t="s">
        <v>5269</v>
      </c>
      <c r="AI15" s="16" t="s">
        <v>5270</v>
      </c>
      <c r="AJ15" s="15" t="s">
        <v>5271</v>
      </c>
      <c r="AK15" s="20" t="s">
        <v>5272</v>
      </c>
      <c r="AL15" s="18">
        <v>-74.019319999999993</v>
      </c>
      <c r="AM15" s="18">
        <v>41.24286</v>
      </c>
      <c r="AN15" t="s">
        <v>5268</v>
      </c>
      <c r="AO15" t="s">
        <v>5273</v>
      </c>
      <c r="AP15" t="s">
        <v>5274</v>
      </c>
      <c r="AQ15" t="e">
        <v>#N/A</v>
      </c>
      <c r="AR15" t="e">
        <v>#N/A</v>
      </c>
      <c r="AS15" t="e">
        <v>#N/A</v>
      </c>
      <c r="AT15" t="e">
        <v>#N/A</v>
      </c>
      <c r="AU15" t="e">
        <v>#N/A</v>
      </c>
      <c r="AV15" s="21" t="s">
        <v>139</v>
      </c>
    </row>
    <row r="16" spans="1:48" s="21" customFormat="1" x14ac:dyDescent="0.25">
      <c r="A16" s="15">
        <v>220</v>
      </c>
      <c r="B16" s="15" t="s">
        <v>3333</v>
      </c>
      <c r="C16" s="15"/>
      <c r="D16" s="16"/>
      <c r="E16" s="16" t="s">
        <v>5281</v>
      </c>
      <c r="F16" s="15" t="s">
        <v>3333</v>
      </c>
      <c r="G16" s="16" t="s">
        <v>5282</v>
      </c>
      <c r="H16" s="16" t="s">
        <v>53</v>
      </c>
      <c r="I16" s="15">
        <v>20200201</v>
      </c>
      <c r="J16" s="16" t="s">
        <v>108</v>
      </c>
      <c r="K16" s="15" t="s">
        <v>109</v>
      </c>
      <c r="L16" s="15" t="s">
        <v>53</v>
      </c>
      <c r="M16" s="15" t="s">
        <v>57</v>
      </c>
      <c r="N16" s="15" t="s">
        <v>5278</v>
      </c>
      <c r="O16" s="15" t="s">
        <v>59</v>
      </c>
      <c r="P16" s="26" t="s">
        <v>100</v>
      </c>
      <c r="Q16" s="16" t="s">
        <v>5279</v>
      </c>
      <c r="R16" s="15" t="s">
        <v>100</v>
      </c>
      <c r="S16" s="15">
        <v>15900</v>
      </c>
      <c r="T16" s="15" t="s">
        <v>3540</v>
      </c>
      <c r="U16" s="17">
        <f>S16*0.0007457</f>
        <v>11.856629999999999</v>
      </c>
      <c r="V16" s="18"/>
      <c r="W16" s="18"/>
      <c r="X16" s="24">
        <v>42644</v>
      </c>
      <c r="Y16" s="15">
        <v>1</v>
      </c>
      <c r="Z16" s="15" t="s">
        <v>101</v>
      </c>
      <c r="AA16" s="16" t="s">
        <v>5280</v>
      </c>
      <c r="AB16" s="16"/>
      <c r="AC16" s="16" t="str" cm="1">
        <f t="array" ref="AC16">_xlfn.IFS(ISTEXT(AR16),AR16,ISTEXT(AO16),AO16, TRUE, AD16)</f>
        <v>ALGONQUIN GAS CO</v>
      </c>
      <c r="AD16" s="16" t="s">
        <v>5267</v>
      </c>
      <c r="AE16" s="15" t="s">
        <v>5268</v>
      </c>
      <c r="AF16" s="20" t="s">
        <v>440</v>
      </c>
      <c r="AG16" s="15" t="s">
        <v>2741</v>
      </c>
      <c r="AH16" s="18" t="s">
        <v>5269</v>
      </c>
      <c r="AI16" s="16" t="s">
        <v>5270</v>
      </c>
      <c r="AJ16" s="15" t="s">
        <v>5271</v>
      </c>
      <c r="AK16" s="20" t="s">
        <v>5272</v>
      </c>
      <c r="AL16" s="18">
        <v>-74.019390000000001</v>
      </c>
      <c r="AM16" s="18">
        <v>41.242620000000002</v>
      </c>
      <c r="AN16" t="s">
        <v>5268</v>
      </c>
      <c r="AO16" t="s">
        <v>5273</v>
      </c>
      <c r="AP16" t="s">
        <v>5274</v>
      </c>
      <c r="AQ16" t="e">
        <v>#N/A</v>
      </c>
      <c r="AR16" t="e">
        <v>#N/A</v>
      </c>
      <c r="AS16" t="e">
        <v>#N/A</v>
      </c>
      <c r="AT16" t="e">
        <v>#N/A</v>
      </c>
      <c r="AU16" t="e">
        <v>#N/A</v>
      </c>
      <c r="AV16" s="21" t="s">
        <v>139</v>
      </c>
    </row>
    <row r="17" spans="1:48" s="21" customFormat="1" x14ac:dyDescent="0.25">
      <c r="A17" s="15">
        <v>220</v>
      </c>
      <c r="B17" s="15" t="s">
        <v>3346</v>
      </c>
      <c r="C17" s="15"/>
      <c r="D17" s="16"/>
      <c r="E17" s="16" t="s">
        <v>5281</v>
      </c>
      <c r="F17" s="15" t="s">
        <v>3346</v>
      </c>
      <c r="G17" s="16" t="s">
        <v>5283</v>
      </c>
      <c r="H17" s="16" t="s">
        <v>53</v>
      </c>
      <c r="I17" s="15">
        <v>20200201</v>
      </c>
      <c r="J17" s="16" t="s">
        <v>108</v>
      </c>
      <c r="K17" s="15" t="s">
        <v>109</v>
      </c>
      <c r="L17" s="15" t="s">
        <v>53</v>
      </c>
      <c r="M17" s="15" t="s">
        <v>57</v>
      </c>
      <c r="N17" s="15" t="s">
        <v>5278</v>
      </c>
      <c r="O17" s="15" t="s">
        <v>59</v>
      </c>
      <c r="P17" s="26" t="s">
        <v>100</v>
      </c>
      <c r="Q17" s="16" t="s">
        <v>5279</v>
      </c>
      <c r="R17" s="15" t="s">
        <v>100</v>
      </c>
      <c r="S17" s="15">
        <v>15900</v>
      </c>
      <c r="T17" s="15" t="s">
        <v>3540</v>
      </c>
      <c r="U17" s="17">
        <f>S17*0.0007457</f>
        <v>11.856629999999999</v>
      </c>
      <c r="V17" s="18"/>
      <c r="W17" s="18"/>
      <c r="X17" s="24">
        <v>42644</v>
      </c>
      <c r="Y17" s="15">
        <v>1</v>
      </c>
      <c r="Z17" s="15" t="s">
        <v>101</v>
      </c>
      <c r="AA17" s="16" t="s">
        <v>5280</v>
      </c>
      <c r="AB17" s="16"/>
      <c r="AC17" s="16" t="str" cm="1">
        <f t="array" ref="AC17">_xlfn.IFS(ISTEXT(AR17),AR17,ISTEXT(AO17),AO17, TRUE, AD17)</f>
        <v>ALGONQUIN GAS CO</v>
      </c>
      <c r="AD17" s="16" t="s">
        <v>5267</v>
      </c>
      <c r="AE17" s="15" t="s">
        <v>5268</v>
      </c>
      <c r="AF17" s="20" t="s">
        <v>440</v>
      </c>
      <c r="AG17" s="15" t="s">
        <v>2741</v>
      </c>
      <c r="AH17" s="18" t="s">
        <v>5269</v>
      </c>
      <c r="AI17" s="16" t="s">
        <v>5270</v>
      </c>
      <c r="AJ17" s="15" t="s">
        <v>5271</v>
      </c>
      <c r="AK17" s="20" t="s">
        <v>5272</v>
      </c>
      <c r="AL17" s="18">
        <v>-74.019409999999993</v>
      </c>
      <c r="AM17" s="18">
        <v>41.242530000000002</v>
      </c>
      <c r="AN17" t="s">
        <v>5268</v>
      </c>
      <c r="AO17" t="s">
        <v>5273</v>
      </c>
      <c r="AP17" t="s">
        <v>5274</v>
      </c>
      <c r="AQ17" t="e">
        <v>#N/A</v>
      </c>
      <c r="AR17" t="e">
        <v>#N/A</v>
      </c>
      <c r="AS17" t="e">
        <v>#N/A</v>
      </c>
      <c r="AT17" t="e">
        <v>#N/A</v>
      </c>
      <c r="AU17" t="e">
        <v>#N/A</v>
      </c>
      <c r="AV17" s="21" t="s">
        <v>139</v>
      </c>
    </row>
    <row r="18" spans="1:48" s="21" customFormat="1" x14ac:dyDescent="0.25">
      <c r="A18" s="15">
        <v>283</v>
      </c>
      <c r="B18" s="15" t="s">
        <v>5284</v>
      </c>
      <c r="C18" s="15"/>
      <c r="D18" s="16"/>
      <c r="E18" s="16" t="s">
        <v>589</v>
      </c>
      <c r="F18" s="15" t="s">
        <v>5285</v>
      </c>
      <c r="G18" s="16" t="s">
        <v>5286</v>
      </c>
      <c r="H18" s="16" t="s">
        <v>53</v>
      </c>
      <c r="I18" s="15">
        <v>20100201</v>
      </c>
      <c r="J18" s="16" t="s">
        <v>215</v>
      </c>
      <c r="K18" s="15" t="s">
        <v>109</v>
      </c>
      <c r="L18" s="15" t="s">
        <v>53</v>
      </c>
      <c r="M18" s="15" t="s">
        <v>57</v>
      </c>
      <c r="N18" s="15" t="s">
        <v>5287</v>
      </c>
      <c r="O18" s="15" t="s">
        <v>59</v>
      </c>
      <c r="P18" s="26" t="s">
        <v>100</v>
      </c>
      <c r="Q18" s="16" t="s">
        <v>5288</v>
      </c>
      <c r="R18" s="15" t="s">
        <v>53</v>
      </c>
      <c r="S18" s="15">
        <v>57.99</v>
      </c>
      <c r="T18" s="15" t="s">
        <v>84</v>
      </c>
      <c r="U18" s="17">
        <f>S18*Sheet1!$B$4*Sheet1!$B$3</f>
        <v>5.9482952550000006</v>
      </c>
      <c r="V18" s="18"/>
      <c r="W18" s="18"/>
      <c r="X18" s="19"/>
      <c r="Y18" s="123">
        <v>2</v>
      </c>
      <c r="Z18" s="15" t="s">
        <v>112</v>
      </c>
      <c r="AA18" s="16" t="s">
        <v>5289</v>
      </c>
      <c r="AB18" s="16"/>
      <c r="AC18" s="16" t="str" cm="1">
        <f t="array" ref="AC18">_xlfn.IFS(ISTEXT(AR18),AR18,ISTEXT(AO18),AO18, TRUE, AD18)</f>
        <v>ALGONQUIN GAS TRANSMISSION CO.</v>
      </c>
      <c r="AD18" s="16" t="s">
        <v>5290</v>
      </c>
      <c r="AE18" s="15" t="s">
        <v>5291</v>
      </c>
      <c r="AF18" s="20">
        <v>1</v>
      </c>
      <c r="AG18" s="15" t="s">
        <v>5292</v>
      </c>
      <c r="AH18" s="18" t="s">
        <v>5293</v>
      </c>
      <c r="AI18" s="16" t="s">
        <v>5294</v>
      </c>
      <c r="AJ18" s="15" t="s">
        <v>5295</v>
      </c>
      <c r="AK18" s="20" t="s">
        <v>5296</v>
      </c>
      <c r="AL18" s="18">
        <v>-71.755460563200003</v>
      </c>
      <c r="AM18" s="18">
        <v>41.9678496075</v>
      </c>
      <c r="AN18" t="s">
        <v>5291</v>
      </c>
      <c r="AO18" t="e">
        <v>#N/A</v>
      </c>
      <c r="AP18" t="e">
        <v>#N/A</v>
      </c>
      <c r="AQ18" t="e">
        <v>#N/A</v>
      </c>
      <c r="AR18" t="e">
        <v>#N/A</v>
      </c>
      <c r="AS18" t="e">
        <v>#N/A</v>
      </c>
      <c r="AT18" t="e">
        <v>#N/A</v>
      </c>
      <c r="AU18" t="e">
        <v>#N/A</v>
      </c>
      <c r="AV18" s="21" t="s">
        <v>139</v>
      </c>
    </row>
    <row r="19" spans="1:48" s="21" customFormat="1" x14ac:dyDescent="0.25">
      <c r="A19" s="15">
        <v>215</v>
      </c>
      <c r="B19" s="15" t="s">
        <v>5297</v>
      </c>
      <c r="C19" s="15"/>
      <c r="D19" s="16"/>
      <c r="E19" s="16" t="s">
        <v>2473</v>
      </c>
      <c r="F19" s="15" t="s">
        <v>5298</v>
      </c>
      <c r="G19" s="16" t="s">
        <v>5299</v>
      </c>
      <c r="H19" s="16" t="s">
        <v>53</v>
      </c>
      <c r="I19" s="15">
        <v>20200201</v>
      </c>
      <c r="J19" s="16" t="s">
        <v>108</v>
      </c>
      <c r="K19" s="15" t="s">
        <v>109</v>
      </c>
      <c r="L19" s="15" t="s">
        <v>53</v>
      </c>
      <c r="M19" s="15" t="s">
        <v>110</v>
      </c>
      <c r="N19" s="15" t="s">
        <v>5300</v>
      </c>
      <c r="O19" s="15" t="s">
        <v>59</v>
      </c>
      <c r="P19" s="15"/>
      <c r="Q19" s="16" t="s">
        <v>59</v>
      </c>
      <c r="R19" s="15"/>
      <c r="S19" s="15">
        <v>9160</v>
      </c>
      <c r="T19" s="15" t="s">
        <v>62</v>
      </c>
      <c r="U19" s="17">
        <f>S19*0.0007457</f>
        <v>6.8306119999999995</v>
      </c>
      <c r="V19" s="18">
        <v>9160</v>
      </c>
      <c r="W19" s="18" t="s">
        <v>62</v>
      </c>
      <c r="X19" s="15">
        <v>1965</v>
      </c>
      <c r="Y19" s="15">
        <v>1</v>
      </c>
      <c r="Z19" s="15" t="s">
        <v>63</v>
      </c>
      <c r="AA19" s="16" t="s">
        <v>5301</v>
      </c>
      <c r="AB19" s="16" t="s">
        <v>499</v>
      </c>
      <c r="AC19" s="16" t="str" cm="1">
        <f t="array" ref="AC19">_xlfn.IFS(ISTEXT(AR19),AR19,ISTEXT(AO19),AO19, TRUE, AD19)</f>
        <v>Southern Natural Gas Company, Bay Springs Compressor Station</v>
      </c>
      <c r="AD19" s="16" t="s">
        <v>5302</v>
      </c>
      <c r="AE19" s="15" t="s">
        <v>5303</v>
      </c>
      <c r="AF19" s="20">
        <v>4</v>
      </c>
      <c r="AG19" s="15" t="s">
        <v>373</v>
      </c>
      <c r="AH19" s="18" t="s">
        <v>2082</v>
      </c>
      <c r="AI19" s="16" t="s">
        <v>5304</v>
      </c>
      <c r="AJ19" s="15" t="s">
        <v>5305</v>
      </c>
      <c r="AK19" s="20" t="s">
        <v>5306</v>
      </c>
      <c r="AL19" s="18">
        <v>-89.297925493899996</v>
      </c>
      <c r="AM19" s="18">
        <v>32.005316088000001</v>
      </c>
      <c r="AN19" t="s">
        <v>5303</v>
      </c>
      <c r="AO19" t="e">
        <v>#N/A</v>
      </c>
      <c r="AP19" t="s">
        <v>5307</v>
      </c>
      <c r="AQ19" t="e">
        <v>#N/A</v>
      </c>
      <c r="AR19" t="e">
        <v>#N/A</v>
      </c>
      <c r="AS19" t="e">
        <v>#N/A</v>
      </c>
      <c r="AT19" t="e">
        <v>#N/A</v>
      </c>
      <c r="AU19" t="e">
        <v>#N/A</v>
      </c>
      <c r="AV19" s="21" t="s">
        <v>119</v>
      </c>
    </row>
    <row r="20" spans="1:48" s="21" customFormat="1" x14ac:dyDescent="0.25">
      <c r="A20" s="15">
        <v>215</v>
      </c>
      <c r="B20" s="15" t="s">
        <v>5308</v>
      </c>
      <c r="C20" s="15"/>
      <c r="D20" s="16"/>
      <c r="E20" s="16" t="s">
        <v>2461</v>
      </c>
      <c r="F20" s="15" t="s">
        <v>5309</v>
      </c>
      <c r="G20" s="16" t="s">
        <v>5299</v>
      </c>
      <c r="H20" s="16" t="s">
        <v>53</v>
      </c>
      <c r="I20" s="15">
        <v>20200201</v>
      </c>
      <c r="J20" s="16" t="s">
        <v>108</v>
      </c>
      <c r="K20" s="15" t="s">
        <v>109</v>
      </c>
      <c r="L20" s="15" t="s">
        <v>53</v>
      </c>
      <c r="M20" s="15" t="s">
        <v>110</v>
      </c>
      <c r="N20" s="15" t="s">
        <v>5300</v>
      </c>
      <c r="O20" s="15" t="s">
        <v>59</v>
      </c>
      <c r="P20" s="15"/>
      <c r="Q20" s="16" t="s">
        <v>59</v>
      </c>
      <c r="R20" s="15"/>
      <c r="S20" s="15">
        <v>9160</v>
      </c>
      <c r="T20" s="15" t="s">
        <v>62</v>
      </c>
      <c r="U20" s="17">
        <f>S20*0.0007457</f>
        <v>6.8306119999999995</v>
      </c>
      <c r="V20" s="18">
        <v>9160</v>
      </c>
      <c r="W20" s="18" t="s">
        <v>62</v>
      </c>
      <c r="X20" s="15">
        <v>1966</v>
      </c>
      <c r="Y20" s="15">
        <v>1</v>
      </c>
      <c r="Z20" s="15" t="s">
        <v>63</v>
      </c>
      <c r="AA20" s="16" t="s">
        <v>5301</v>
      </c>
      <c r="AB20" s="16" t="s">
        <v>499</v>
      </c>
      <c r="AC20" s="16" t="str" cm="1">
        <f t="array" ref="AC20">_xlfn.IFS(ISTEXT(AR20),AR20,ISTEXT(AO20),AO20, TRUE, AD20)</f>
        <v>Southern Natural Gas Company, Bay Springs Compressor Station</v>
      </c>
      <c r="AD20" s="16" t="s">
        <v>5302</v>
      </c>
      <c r="AE20" s="15" t="s">
        <v>5303</v>
      </c>
      <c r="AF20" s="20">
        <v>4</v>
      </c>
      <c r="AG20" s="15" t="s">
        <v>373</v>
      </c>
      <c r="AH20" s="18" t="s">
        <v>2082</v>
      </c>
      <c r="AI20" s="16" t="s">
        <v>5304</v>
      </c>
      <c r="AJ20" s="15" t="s">
        <v>5305</v>
      </c>
      <c r="AK20" s="20" t="s">
        <v>5306</v>
      </c>
      <c r="AL20" s="18">
        <v>-89.298166892699996</v>
      </c>
      <c r="AM20" s="18">
        <v>32.005234205599997</v>
      </c>
      <c r="AN20" t="s">
        <v>5303</v>
      </c>
      <c r="AO20" t="e">
        <v>#N/A</v>
      </c>
      <c r="AP20" t="s">
        <v>5307</v>
      </c>
      <c r="AQ20" t="e">
        <v>#N/A</v>
      </c>
      <c r="AR20" t="e">
        <v>#N/A</v>
      </c>
      <c r="AS20" t="e">
        <v>#N/A</v>
      </c>
      <c r="AT20" t="e">
        <v>#N/A</v>
      </c>
      <c r="AU20" t="e">
        <v>#N/A</v>
      </c>
      <c r="AV20" s="21" t="s">
        <v>119</v>
      </c>
    </row>
    <row r="21" spans="1:48" s="21" customFormat="1" x14ac:dyDescent="0.25">
      <c r="A21" s="15">
        <v>215</v>
      </c>
      <c r="B21" s="15" t="s">
        <v>5310</v>
      </c>
      <c r="C21" s="15"/>
      <c r="D21" s="16"/>
      <c r="E21" s="16" t="s">
        <v>668</v>
      </c>
      <c r="F21" s="15" t="s">
        <v>5311</v>
      </c>
      <c r="G21" s="16" t="s">
        <v>5312</v>
      </c>
      <c r="H21" s="16" t="s">
        <v>53</v>
      </c>
      <c r="I21" s="15">
        <v>20200201</v>
      </c>
      <c r="J21" s="16" t="s">
        <v>108</v>
      </c>
      <c r="K21" s="15" t="s">
        <v>109</v>
      </c>
      <c r="L21" s="15" t="s">
        <v>53</v>
      </c>
      <c r="M21" s="15" t="s">
        <v>57</v>
      </c>
      <c r="N21" s="15" t="s">
        <v>3656</v>
      </c>
      <c r="O21" s="15" t="s">
        <v>59</v>
      </c>
      <c r="P21" s="15"/>
      <c r="Q21" s="16" t="s">
        <v>59</v>
      </c>
      <c r="R21" s="15"/>
      <c r="S21" s="15">
        <v>8823</v>
      </c>
      <c r="T21" s="15" t="s">
        <v>62</v>
      </c>
      <c r="U21" s="17">
        <f>S21*0.0007457</f>
        <v>6.5793111</v>
      </c>
      <c r="V21" s="18">
        <v>10300</v>
      </c>
      <c r="W21" s="18" t="s">
        <v>62</v>
      </c>
      <c r="X21" s="15">
        <v>2010</v>
      </c>
      <c r="Y21" s="15">
        <v>1</v>
      </c>
      <c r="Z21" s="15" t="s">
        <v>101</v>
      </c>
      <c r="AA21" s="16" t="s">
        <v>5301</v>
      </c>
      <c r="AB21" s="16" t="s">
        <v>499</v>
      </c>
      <c r="AC21" s="16" t="str" cm="1">
        <f t="array" ref="AC21">_xlfn.IFS(ISTEXT(AR21),AR21,ISTEXT(AO21),AO21, TRUE, AD21)</f>
        <v>Southern Natural Gas Company, Bay Springs Compressor Station</v>
      </c>
      <c r="AD21" s="16" t="s">
        <v>5302</v>
      </c>
      <c r="AE21" s="15" t="s">
        <v>5303</v>
      </c>
      <c r="AF21" s="20">
        <v>4</v>
      </c>
      <c r="AG21" s="15" t="s">
        <v>373</v>
      </c>
      <c r="AH21" s="18" t="s">
        <v>2082</v>
      </c>
      <c r="AI21" s="16" t="s">
        <v>5304</v>
      </c>
      <c r="AJ21" s="15" t="s">
        <v>5305</v>
      </c>
      <c r="AK21" s="20" t="s">
        <v>5306</v>
      </c>
      <c r="AL21" s="18">
        <v>-89.298311732000002</v>
      </c>
      <c r="AM21" s="18">
        <v>32.005165970199997</v>
      </c>
      <c r="AN21" t="s">
        <v>5303</v>
      </c>
      <c r="AO21" t="e">
        <v>#N/A</v>
      </c>
      <c r="AP21" t="s">
        <v>5307</v>
      </c>
      <c r="AQ21" t="e">
        <v>#N/A</v>
      </c>
      <c r="AR21" t="e">
        <v>#N/A</v>
      </c>
      <c r="AS21" t="e">
        <v>#N/A</v>
      </c>
      <c r="AT21" t="e">
        <v>#N/A</v>
      </c>
      <c r="AU21" t="e">
        <v>#N/A</v>
      </c>
      <c r="AV21" s="21" t="s">
        <v>119</v>
      </c>
    </row>
    <row r="22" spans="1:48" s="21" customFormat="1" x14ac:dyDescent="0.25">
      <c r="A22" s="15">
        <v>226</v>
      </c>
      <c r="B22" s="15" t="s">
        <v>120</v>
      </c>
      <c r="C22" s="15"/>
      <c r="D22" s="16"/>
      <c r="E22" s="16" t="s">
        <v>5313</v>
      </c>
      <c r="F22" s="15" t="s">
        <v>120</v>
      </c>
      <c r="G22" s="16" t="s">
        <v>5313</v>
      </c>
      <c r="H22" s="16" t="s">
        <v>53</v>
      </c>
      <c r="I22" s="15">
        <v>20200201</v>
      </c>
      <c r="J22" s="16" t="s">
        <v>108</v>
      </c>
      <c r="K22" s="15" t="s">
        <v>109</v>
      </c>
      <c r="L22" s="15" t="s">
        <v>53</v>
      </c>
      <c r="M22" s="15" t="s">
        <v>57</v>
      </c>
      <c r="N22" s="15" t="s">
        <v>903</v>
      </c>
      <c r="O22" s="15" t="s">
        <v>59</v>
      </c>
      <c r="P22" s="15"/>
      <c r="Q22" s="16" t="s">
        <v>59</v>
      </c>
      <c r="R22" s="15"/>
      <c r="S22" s="15">
        <v>20500</v>
      </c>
      <c r="T22" s="15" t="s">
        <v>62</v>
      </c>
      <c r="U22" s="17">
        <f>S22*0.0007457</f>
        <v>15.286849999999999</v>
      </c>
      <c r="V22" s="18"/>
      <c r="W22" s="18"/>
      <c r="X22" s="148" t="s">
        <v>5314</v>
      </c>
      <c r="Y22" s="15">
        <v>1</v>
      </c>
      <c r="Z22" s="15" t="s">
        <v>101</v>
      </c>
      <c r="AA22" s="16" t="s">
        <v>5301</v>
      </c>
      <c r="AB22" s="16" t="s">
        <v>499</v>
      </c>
      <c r="AC22" s="16" t="str" cm="1">
        <f t="array" ref="AC22">_xlfn.IFS(ISTEXT(AR22),AR22,ISTEXT(AO22),AO22, TRUE, AD22)</f>
        <v>TN Gas Pipeline Co LLC - Station 114</v>
      </c>
      <c r="AD22" s="16" t="s">
        <v>5315</v>
      </c>
      <c r="AE22" s="23">
        <v>5075111</v>
      </c>
      <c r="AF22" s="20" t="s">
        <v>459</v>
      </c>
      <c r="AG22" s="15" t="s">
        <v>541</v>
      </c>
      <c r="AH22" s="18" t="s">
        <v>5316</v>
      </c>
      <c r="AI22" s="16" t="s">
        <v>5317</v>
      </c>
      <c r="AJ22" s="15" t="s">
        <v>5318</v>
      </c>
      <c r="AK22" s="20" t="s">
        <v>5319</v>
      </c>
      <c r="AL22" s="18">
        <v>-82.576419999999999</v>
      </c>
      <c r="AM22" s="18">
        <v>38.262799999999999</v>
      </c>
      <c r="AN22" t="s">
        <v>5320</v>
      </c>
      <c r="AO22" t="e">
        <v>#N/A</v>
      </c>
      <c r="AP22" t="e">
        <v>#N/A</v>
      </c>
      <c r="AQ22" t="e">
        <v>#N/A</v>
      </c>
      <c r="AR22" t="e">
        <v>#N/A</v>
      </c>
      <c r="AS22" t="e">
        <v>#N/A</v>
      </c>
      <c r="AT22" t="e">
        <v>#N/A</v>
      </c>
      <c r="AU22" t="e">
        <v>#N/A</v>
      </c>
      <c r="AV22" s="21" t="s">
        <v>119</v>
      </c>
    </row>
    <row r="23" spans="1:48" s="21" customFormat="1" x14ac:dyDescent="0.25">
      <c r="A23" s="15">
        <v>101</v>
      </c>
      <c r="B23" s="15" t="s">
        <v>5321</v>
      </c>
      <c r="C23" s="22" t="s">
        <v>5322</v>
      </c>
      <c r="D23" s="22" t="s">
        <v>1250</v>
      </c>
      <c r="E23" s="16" t="s">
        <v>5323</v>
      </c>
      <c r="F23" s="15" t="s">
        <v>5324</v>
      </c>
      <c r="G23" s="16" t="s">
        <v>5325</v>
      </c>
      <c r="H23" s="16" t="s">
        <v>53</v>
      </c>
      <c r="I23" s="15">
        <v>20100201</v>
      </c>
      <c r="J23" s="16" t="s">
        <v>215</v>
      </c>
      <c r="K23" s="41" t="s">
        <v>182</v>
      </c>
      <c r="L23" s="41" t="s">
        <v>100</v>
      </c>
      <c r="M23" s="15" t="s">
        <v>1094</v>
      </c>
      <c r="N23" s="15" t="s">
        <v>5326</v>
      </c>
      <c r="O23" s="15" t="s">
        <v>205</v>
      </c>
      <c r="P23" s="26" t="s">
        <v>206</v>
      </c>
      <c r="Q23" s="16" t="s">
        <v>5327</v>
      </c>
      <c r="R23" s="15" t="s">
        <v>53</v>
      </c>
      <c r="S23" s="15">
        <v>170</v>
      </c>
      <c r="T23" s="15" t="s">
        <v>185</v>
      </c>
      <c r="U23" s="17">
        <f t="shared" ref="U23:U41" si="0">S23</f>
        <v>170</v>
      </c>
      <c r="V23" s="18">
        <v>2020</v>
      </c>
      <c r="W23" s="18" t="s">
        <v>131</v>
      </c>
      <c r="X23" s="19"/>
      <c r="Y23" s="15">
        <v>1</v>
      </c>
      <c r="Z23" s="15" t="s">
        <v>63</v>
      </c>
      <c r="AA23" s="16" t="s">
        <v>5328</v>
      </c>
      <c r="AB23" s="16"/>
      <c r="AC23" s="16" t="str" cm="1">
        <f t="array" ref="AC23">_xlfn.IFS(ISTEXT(AR23),AR23,ISTEXT(AO23),AO23, TRUE, AD23)</f>
        <v>Duke Energy Florida</v>
      </c>
      <c r="AD23" s="16" t="s">
        <v>5329</v>
      </c>
      <c r="AE23" s="15" t="s">
        <v>5330</v>
      </c>
      <c r="AF23" s="20">
        <v>4</v>
      </c>
      <c r="AG23" s="15" t="s">
        <v>188</v>
      </c>
      <c r="AH23" s="18" t="s">
        <v>5331</v>
      </c>
      <c r="AI23" s="16" t="s">
        <v>5332</v>
      </c>
      <c r="AJ23" s="15" t="s">
        <v>5333</v>
      </c>
      <c r="AK23" s="20" t="s">
        <v>5334</v>
      </c>
      <c r="AL23" s="18">
        <v>-81.869403226100005</v>
      </c>
      <c r="AM23" s="18">
        <v>27.788805148400002</v>
      </c>
      <c r="AN23" t="s">
        <v>5330</v>
      </c>
      <c r="AO23" t="s">
        <v>5335</v>
      </c>
      <c r="AP23" t="s">
        <v>5336</v>
      </c>
      <c r="AQ23" t="s">
        <v>5322</v>
      </c>
      <c r="AR23" t="s">
        <v>1213</v>
      </c>
      <c r="AS23" t="s">
        <v>91</v>
      </c>
      <c r="AT23" t="s">
        <v>735</v>
      </c>
      <c r="AU23" t="s">
        <v>91</v>
      </c>
      <c r="AV23" s="21" t="s">
        <v>208</v>
      </c>
    </row>
    <row r="24" spans="1:48" s="21" customFormat="1" x14ac:dyDescent="0.25">
      <c r="A24" s="15">
        <v>101</v>
      </c>
      <c r="B24" s="15" t="s">
        <v>5337</v>
      </c>
      <c r="C24" s="22" t="s">
        <v>5322</v>
      </c>
      <c r="D24" s="22" t="s">
        <v>2501</v>
      </c>
      <c r="E24" s="16" t="s">
        <v>5338</v>
      </c>
      <c r="F24" s="15" t="s">
        <v>5339</v>
      </c>
      <c r="G24" s="16" t="s">
        <v>5325</v>
      </c>
      <c r="H24" s="16" t="s">
        <v>53</v>
      </c>
      <c r="I24" s="15">
        <v>20100201</v>
      </c>
      <c r="J24" s="16" t="s">
        <v>215</v>
      </c>
      <c r="K24" s="41" t="s">
        <v>182</v>
      </c>
      <c r="L24" s="41" t="s">
        <v>100</v>
      </c>
      <c r="M24" s="15" t="s">
        <v>1094</v>
      </c>
      <c r="N24" s="15" t="s">
        <v>5326</v>
      </c>
      <c r="O24" s="15" t="s">
        <v>205</v>
      </c>
      <c r="P24" s="26" t="s">
        <v>206</v>
      </c>
      <c r="Q24" s="16" t="s">
        <v>5327</v>
      </c>
      <c r="R24" s="15" t="s">
        <v>53</v>
      </c>
      <c r="S24" s="15">
        <v>170</v>
      </c>
      <c r="T24" s="15" t="s">
        <v>185</v>
      </c>
      <c r="U24" s="17">
        <f t="shared" si="0"/>
        <v>170</v>
      </c>
      <c r="V24" s="18">
        <v>2020</v>
      </c>
      <c r="W24" s="18" t="s">
        <v>131</v>
      </c>
      <c r="X24" s="19"/>
      <c r="Y24" s="15">
        <v>1</v>
      </c>
      <c r="Z24" s="15" t="s">
        <v>63</v>
      </c>
      <c r="AA24" s="16" t="s">
        <v>5328</v>
      </c>
      <c r="AB24" s="16"/>
      <c r="AC24" s="16" t="str" cm="1">
        <f t="array" ref="AC24">_xlfn.IFS(ISTEXT(AR24),AR24,ISTEXT(AO24),AO24, TRUE, AD24)</f>
        <v>Duke Energy Florida</v>
      </c>
      <c r="AD24" s="16" t="s">
        <v>5329</v>
      </c>
      <c r="AE24" s="15" t="s">
        <v>5330</v>
      </c>
      <c r="AF24" s="20">
        <v>4</v>
      </c>
      <c r="AG24" s="15" t="s">
        <v>188</v>
      </c>
      <c r="AH24" s="18" t="s">
        <v>5331</v>
      </c>
      <c r="AI24" s="16" t="s">
        <v>5332</v>
      </c>
      <c r="AJ24" s="15" t="s">
        <v>5333</v>
      </c>
      <c r="AK24" s="20" t="s">
        <v>5334</v>
      </c>
      <c r="AL24" s="18">
        <v>-81.873754202499995</v>
      </c>
      <c r="AM24" s="18">
        <v>27.788874639599999</v>
      </c>
      <c r="AN24" t="s">
        <v>5330</v>
      </c>
      <c r="AO24" t="s">
        <v>5335</v>
      </c>
      <c r="AP24" t="s">
        <v>5336</v>
      </c>
      <c r="AQ24" t="s">
        <v>5322</v>
      </c>
      <c r="AR24" t="s">
        <v>1213</v>
      </c>
      <c r="AS24" t="s">
        <v>91</v>
      </c>
      <c r="AT24" t="s">
        <v>735</v>
      </c>
      <c r="AU24" t="s">
        <v>91</v>
      </c>
      <c r="AV24" s="21" t="s">
        <v>208</v>
      </c>
    </row>
    <row r="25" spans="1:48" s="21" customFormat="1" x14ac:dyDescent="0.25">
      <c r="A25" s="15">
        <v>101</v>
      </c>
      <c r="B25" s="15" t="s">
        <v>5340</v>
      </c>
      <c r="C25" s="22" t="s">
        <v>5322</v>
      </c>
      <c r="D25" s="22" t="s">
        <v>200</v>
      </c>
      <c r="E25" s="16" t="s">
        <v>5341</v>
      </c>
      <c r="F25" s="15" t="s">
        <v>5342</v>
      </c>
      <c r="G25" s="16" t="s">
        <v>5343</v>
      </c>
      <c r="H25" s="16" t="s">
        <v>53</v>
      </c>
      <c r="I25" s="15">
        <v>20100201</v>
      </c>
      <c r="J25" s="16" t="s">
        <v>215</v>
      </c>
      <c r="K25" s="41" t="s">
        <v>182</v>
      </c>
      <c r="L25" s="41" t="s">
        <v>100</v>
      </c>
      <c r="M25" s="41" t="s">
        <v>443</v>
      </c>
      <c r="N25" s="15" t="s">
        <v>5344</v>
      </c>
      <c r="O25" s="15" t="s">
        <v>205</v>
      </c>
      <c r="P25" s="26" t="s">
        <v>206</v>
      </c>
      <c r="Q25" s="16" t="s">
        <v>5327</v>
      </c>
      <c r="R25" s="15" t="s">
        <v>53</v>
      </c>
      <c r="S25" s="15">
        <v>170</v>
      </c>
      <c r="T25" s="15" t="s">
        <v>185</v>
      </c>
      <c r="U25" s="17">
        <f t="shared" si="0"/>
        <v>170</v>
      </c>
      <c r="V25" s="18">
        <v>2050</v>
      </c>
      <c r="W25" s="18" t="s">
        <v>131</v>
      </c>
      <c r="X25" s="19"/>
      <c r="Y25" s="15">
        <v>1</v>
      </c>
      <c r="Z25" s="15" t="s">
        <v>101</v>
      </c>
      <c r="AA25" s="16" t="s">
        <v>5328</v>
      </c>
      <c r="AB25" s="16"/>
      <c r="AC25" s="16" t="str" cm="1">
        <f t="array" ref="AC25">_xlfn.IFS(ISTEXT(AR25),AR25,ISTEXT(AO25),AO25, TRUE, AD25)</f>
        <v>Duke Energy Florida</v>
      </c>
      <c r="AD25" s="16" t="s">
        <v>5329</v>
      </c>
      <c r="AE25" s="15" t="s">
        <v>5330</v>
      </c>
      <c r="AF25" s="20">
        <v>4</v>
      </c>
      <c r="AG25" s="15" t="s">
        <v>188</v>
      </c>
      <c r="AH25" s="18" t="s">
        <v>5331</v>
      </c>
      <c r="AI25" s="16" t="s">
        <v>5332</v>
      </c>
      <c r="AJ25" s="15" t="s">
        <v>5333</v>
      </c>
      <c r="AK25" s="20" t="s">
        <v>5334</v>
      </c>
      <c r="AL25" s="18">
        <v>-81.872653794900003</v>
      </c>
      <c r="AM25" s="18">
        <v>27.7888176907</v>
      </c>
      <c r="AN25" t="s">
        <v>5330</v>
      </c>
      <c r="AO25" t="s">
        <v>5335</v>
      </c>
      <c r="AP25" t="s">
        <v>5336</v>
      </c>
      <c r="AQ25" t="s">
        <v>5322</v>
      </c>
      <c r="AR25" t="s">
        <v>1213</v>
      </c>
      <c r="AS25" t="s">
        <v>91</v>
      </c>
      <c r="AT25" t="s">
        <v>735</v>
      </c>
      <c r="AU25" t="s">
        <v>91</v>
      </c>
      <c r="AV25" s="21" t="s">
        <v>208</v>
      </c>
    </row>
    <row r="26" spans="1:48" s="21" customFormat="1" x14ac:dyDescent="0.25">
      <c r="A26" s="15">
        <v>101</v>
      </c>
      <c r="B26" s="15" t="s">
        <v>5345</v>
      </c>
      <c r="C26" s="22" t="s">
        <v>5322</v>
      </c>
      <c r="D26" s="22" t="s">
        <v>5346</v>
      </c>
      <c r="E26" s="16" t="s">
        <v>5347</v>
      </c>
      <c r="F26" s="15" t="s">
        <v>5348</v>
      </c>
      <c r="G26" s="16" t="s">
        <v>5343</v>
      </c>
      <c r="H26" s="16" t="s">
        <v>53</v>
      </c>
      <c r="I26" s="15">
        <v>20100201</v>
      </c>
      <c r="J26" s="16" t="s">
        <v>215</v>
      </c>
      <c r="K26" s="41" t="s">
        <v>182</v>
      </c>
      <c r="L26" s="41" t="s">
        <v>100</v>
      </c>
      <c r="M26" s="41" t="s">
        <v>443</v>
      </c>
      <c r="N26" s="15" t="s">
        <v>5344</v>
      </c>
      <c r="O26" s="15" t="s">
        <v>205</v>
      </c>
      <c r="P26" s="26" t="s">
        <v>206</v>
      </c>
      <c r="Q26" s="16" t="s">
        <v>5327</v>
      </c>
      <c r="R26" s="15" t="s">
        <v>53</v>
      </c>
      <c r="S26" s="15">
        <v>170</v>
      </c>
      <c r="T26" s="15" t="s">
        <v>185</v>
      </c>
      <c r="U26" s="17">
        <f t="shared" si="0"/>
        <v>170</v>
      </c>
      <c r="V26" s="18">
        <v>2050</v>
      </c>
      <c r="W26" s="18" t="s">
        <v>131</v>
      </c>
      <c r="X26" s="19"/>
      <c r="Y26" s="15">
        <v>1</v>
      </c>
      <c r="Z26" s="15" t="s">
        <v>101</v>
      </c>
      <c r="AA26" s="16" t="s">
        <v>5328</v>
      </c>
      <c r="AB26" s="16"/>
      <c r="AC26" s="16" t="str" cm="1">
        <f t="array" ref="AC26">_xlfn.IFS(ISTEXT(AR26),AR26,ISTEXT(AO26),AO26, TRUE, AD26)</f>
        <v>Duke Energy Florida</v>
      </c>
      <c r="AD26" s="16" t="s">
        <v>5329</v>
      </c>
      <c r="AE26" s="15" t="s">
        <v>5330</v>
      </c>
      <c r="AF26" s="20">
        <v>4</v>
      </c>
      <c r="AG26" s="15" t="s">
        <v>188</v>
      </c>
      <c r="AH26" s="18" t="s">
        <v>5331</v>
      </c>
      <c r="AI26" s="16" t="s">
        <v>5332</v>
      </c>
      <c r="AJ26" s="15" t="s">
        <v>5333</v>
      </c>
      <c r="AK26" s="20" t="s">
        <v>5334</v>
      </c>
      <c r="AL26" s="18">
        <v>-81.872010064700007</v>
      </c>
      <c r="AM26" s="18">
        <v>27.788798707600002</v>
      </c>
      <c r="AN26" t="s">
        <v>5330</v>
      </c>
      <c r="AO26" t="s">
        <v>5335</v>
      </c>
      <c r="AP26" t="s">
        <v>5336</v>
      </c>
      <c r="AQ26" t="s">
        <v>5322</v>
      </c>
      <c r="AR26" t="s">
        <v>1213</v>
      </c>
      <c r="AS26" t="s">
        <v>91</v>
      </c>
      <c r="AT26" t="s">
        <v>735</v>
      </c>
      <c r="AU26" t="s">
        <v>91</v>
      </c>
      <c r="AV26" s="21" t="s">
        <v>208</v>
      </c>
    </row>
    <row r="27" spans="1:48" s="21" customFormat="1" x14ac:dyDescent="0.25">
      <c r="A27" s="15">
        <v>101</v>
      </c>
      <c r="B27" s="15" t="s">
        <v>5349</v>
      </c>
      <c r="C27" s="22" t="s">
        <v>5322</v>
      </c>
      <c r="D27" s="22" t="s">
        <v>685</v>
      </c>
      <c r="E27" s="16" t="s">
        <v>5350</v>
      </c>
      <c r="F27" s="15" t="s">
        <v>5351</v>
      </c>
      <c r="G27" s="16" t="s">
        <v>5352</v>
      </c>
      <c r="H27" s="16" t="s">
        <v>53</v>
      </c>
      <c r="I27" s="15">
        <v>20100201</v>
      </c>
      <c r="J27" s="16" t="s">
        <v>215</v>
      </c>
      <c r="K27" s="41" t="s">
        <v>182</v>
      </c>
      <c r="L27" s="41" t="s">
        <v>100</v>
      </c>
      <c r="M27" s="41" t="s">
        <v>443</v>
      </c>
      <c r="N27" s="15" t="s">
        <v>5344</v>
      </c>
      <c r="O27" s="15" t="s">
        <v>205</v>
      </c>
      <c r="P27" s="26" t="s">
        <v>206</v>
      </c>
      <c r="Q27" s="16" t="s">
        <v>5327</v>
      </c>
      <c r="R27" s="15" t="s">
        <v>53</v>
      </c>
      <c r="S27" s="15">
        <v>170</v>
      </c>
      <c r="T27" s="15" t="s">
        <v>185</v>
      </c>
      <c r="U27" s="17">
        <f t="shared" si="0"/>
        <v>170</v>
      </c>
      <c r="V27" s="18">
        <v>2050</v>
      </c>
      <c r="W27" s="18" t="s">
        <v>131</v>
      </c>
      <c r="X27" s="19"/>
      <c r="Y27" s="15">
        <v>1</v>
      </c>
      <c r="Z27" s="15" t="s">
        <v>101</v>
      </c>
      <c r="AA27" s="16" t="s">
        <v>5328</v>
      </c>
      <c r="AB27" s="16"/>
      <c r="AC27" s="16" t="str" cm="1">
        <f t="array" ref="AC27">_xlfn.IFS(ISTEXT(AR27),AR27,ISTEXT(AO27),AO27, TRUE, AD27)</f>
        <v>Duke Energy Florida</v>
      </c>
      <c r="AD27" s="16" t="s">
        <v>5329</v>
      </c>
      <c r="AE27" s="15" t="s">
        <v>5330</v>
      </c>
      <c r="AF27" s="20">
        <v>4</v>
      </c>
      <c r="AG27" s="15" t="s">
        <v>188</v>
      </c>
      <c r="AH27" s="18" t="s">
        <v>5331</v>
      </c>
      <c r="AI27" s="16" t="s">
        <v>5332</v>
      </c>
      <c r="AJ27" s="15" t="s">
        <v>5333</v>
      </c>
      <c r="AK27" s="20" t="s">
        <v>5334</v>
      </c>
      <c r="AL27" s="18">
        <v>-81.869403226100005</v>
      </c>
      <c r="AM27" s="18">
        <v>27.7886051481</v>
      </c>
      <c r="AN27" t="s">
        <v>5330</v>
      </c>
      <c r="AO27" t="s">
        <v>5335</v>
      </c>
      <c r="AP27" t="s">
        <v>5336</v>
      </c>
      <c r="AQ27" t="s">
        <v>5322</v>
      </c>
      <c r="AR27" t="s">
        <v>1213</v>
      </c>
      <c r="AS27" t="s">
        <v>91</v>
      </c>
      <c r="AT27" t="s">
        <v>735</v>
      </c>
      <c r="AU27" t="s">
        <v>91</v>
      </c>
      <c r="AV27" s="21" t="s">
        <v>208</v>
      </c>
    </row>
    <row r="28" spans="1:48" s="21" customFormat="1" x14ac:dyDescent="0.25">
      <c r="A28" s="15">
        <v>101</v>
      </c>
      <c r="B28" s="15" t="s">
        <v>5353</v>
      </c>
      <c r="C28" s="22" t="s">
        <v>5322</v>
      </c>
      <c r="D28" s="22" t="s">
        <v>677</v>
      </c>
      <c r="E28" s="16" t="s">
        <v>5354</v>
      </c>
      <c r="F28" s="15" t="s">
        <v>5355</v>
      </c>
      <c r="G28" s="16" t="s">
        <v>5352</v>
      </c>
      <c r="H28" s="16" t="s">
        <v>53</v>
      </c>
      <c r="I28" s="15">
        <v>20100201</v>
      </c>
      <c r="J28" s="16" t="s">
        <v>215</v>
      </c>
      <c r="K28" s="41" t="s">
        <v>182</v>
      </c>
      <c r="L28" s="41" t="s">
        <v>100</v>
      </c>
      <c r="M28" s="41" t="s">
        <v>443</v>
      </c>
      <c r="N28" s="15" t="s">
        <v>5344</v>
      </c>
      <c r="O28" s="15" t="s">
        <v>205</v>
      </c>
      <c r="P28" s="26" t="s">
        <v>206</v>
      </c>
      <c r="Q28" s="16" t="s">
        <v>5327</v>
      </c>
      <c r="R28" s="15" t="s">
        <v>53</v>
      </c>
      <c r="S28" s="15">
        <v>170</v>
      </c>
      <c r="T28" s="15" t="s">
        <v>185</v>
      </c>
      <c r="U28" s="17">
        <f t="shared" si="0"/>
        <v>170</v>
      </c>
      <c r="V28" s="18">
        <v>2050</v>
      </c>
      <c r="W28" s="18" t="s">
        <v>131</v>
      </c>
      <c r="X28" s="19"/>
      <c r="Y28" s="15">
        <v>1</v>
      </c>
      <c r="Z28" s="15" t="s">
        <v>101</v>
      </c>
      <c r="AA28" s="16" t="s">
        <v>5328</v>
      </c>
      <c r="AB28" s="16"/>
      <c r="AC28" s="16" t="str" cm="1">
        <f t="array" ref="AC28">_xlfn.IFS(ISTEXT(AR28),AR28,ISTEXT(AO28),AO28, TRUE, AD28)</f>
        <v>Duke Energy Florida</v>
      </c>
      <c r="AD28" s="16" t="s">
        <v>5329</v>
      </c>
      <c r="AE28" s="15" t="s">
        <v>5330</v>
      </c>
      <c r="AF28" s="20">
        <v>4</v>
      </c>
      <c r="AG28" s="15" t="s">
        <v>188</v>
      </c>
      <c r="AH28" s="18" t="s">
        <v>5331</v>
      </c>
      <c r="AI28" s="16" t="s">
        <v>5332</v>
      </c>
      <c r="AJ28" s="15" t="s">
        <v>5333</v>
      </c>
      <c r="AK28" s="20" t="s">
        <v>5334</v>
      </c>
      <c r="AL28" s="18">
        <v>-81.869403226100005</v>
      </c>
      <c r="AM28" s="18">
        <v>27.7886051481</v>
      </c>
      <c r="AN28" t="s">
        <v>5330</v>
      </c>
      <c r="AO28" t="s">
        <v>5335</v>
      </c>
      <c r="AP28" t="s">
        <v>5336</v>
      </c>
      <c r="AQ28" t="s">
        <v>5322</v>
      </c>
      <c r="AR28" t="s">
        <v>1213</v>
      </c>
      <c r="AS28" t="s">
        <v>91</v>
      </c>
      <c r="AT28" t="s">
        <v>735</v>
      </c>
      <c r="AU28" t="s">
        <v>91</v>
      </c>
      <c r="AV28" s="21" t="s">
        <v>208</v>
      </c>
    </row>
    <row r="29" spans="1:48" s="21" customFormat="1" x14ac:dyDescent="0.25">
      <c r="A29" s="15">
        <v>101</v>
      </c>
      <c r="B29" s="15" t="s">
        <v>5356</v>
      </c>
      <c r="C29" s="22" t="s">
        <v>5322</v>
      </c>
      <c r="D29" s="22" t="s">
        <v>667</v>
      </c>
      <c r="E29" s="16" t="s">
        <v>5357</v>
      </c>
      <c r="F29" s="15" t="s">
        <v>5358</v>
      </c>
      <c r="G29" s="16" t="s">
        <v>59</v>
      </c>
      <c r="H29" s="16" t="s">
        <v>53</v>
      </c>
      <c r="I29" s="15">
        <v>20100201</v>
      </c>
      <c r="J29" s="16" t="s">
        <v>215</v>
      </c>
      <c r="K29" s="41" t="s">
        <v>182</v>
      </c>
      <c r="L29" s="41" t="s">
        <v>100</v>
      </c>
      <c r="M29" s="15" t="s">
        <v>110</v>
      </c>
      <c r="N29" s="15" t="s">
        <v>1114</v>
      </c>
      <c r="O29" s="15" t="s">
        <v>205</v>
      </c>
      <c r="P29" s="26" t="s">
        <v>206</v>
      </c>
      <c r="Q29" s="16" t="s">
        <v>5327</v>
      </c>
      <c r="R29" s="15" t="s">
        <v>53</v>
      </c>
      <c r="S29" s="15">
        <v>170</v>
      </c>
      <c r="T29" s="15" t="s">
        <v>185</v>
      </c>
      <c r="U29" s="17">
        <f t="shared" si="0"/>
        <v>170</v>
      </c>
      <c r="V29" s="18">
        <v>1920</v>
      </c>
      <c r="W29" s="18" t="s">
        <v>131</v>
      </c>
      <c r="X29" s="19"/>
      <c r="Y29" s="15">
        <v>1</v>
      </c>
      <c r="Z29" s="15" t="s">
        <v>101</v>
      </c>
      <c r="AA29" s="16" t="s">
        <v>5328</v>
      </c>
      <c r="AB29" s="16"/>
      <c r="AC29" s="16" t="str" cm="1">
        <f t="array" ref="AC29">_xlfn.IFS(ISTEXT(AR29),AR29,ISTEXT(AO29),AO29, TRUE, AD29)</f>
        <v>Duke Energy Florida</v>
      </c>
      <c r="AD29" s="16" t="s">
        <v>5329</v>
      </c>
      <c r="AE29" s="15" t="s">
        <v>5330</v>
      </c>
      <c r="AF29" s="20">
        <v>4</v>
      </c>
      <c r="AG29" s="15" t="s">
        <v>188</v>
      </c>
      <c r="AH29" s="18" t="s">
        <v>5331</v>
      </c>
      <c r="AI29" s="16" t="s">
        <v>5332</v>
      </c>
      <c r="AJ29" s="15" t="s">
        <v>5333</v>
      </c>
      <c r="AK29" s="20" t="s">
        <v>5334</v>
      </c>
      <c r="AL29" s="18">
        <v>-81.871203226899993</v>
      </c>
      <c r="AM29" s="18">
        <v>27.788705148199998</v>
      </c>
      <c r="AN29" t="s">
        <v>5330</v>
      </c>
      <c r="AO29" t="s">
        <v>5335</v>
      </c>
      <c r="AP29" t="s">
        <v>5336</v>
      </c>
      <c r="AQ29" t="s">
        <v>5322</v>
      </c>
      <c r="AR29" t="s">
        <v>1213</v>
      </c>
      <c r="AS29" t="s">
        <v>91</v>
      </c>
      <c r="AT29" t="s">
        <v>735</v>
      </c>
      <c r="AU29" t="s">
        <v>91</v>
      </c>
      <c r="AV29" s="21" t="s">
        <v>208</v>
      </c>
    </row>
    <row r="30" spans="1:48" s="21" customFormat="1" x14ac:dyDescent="0.25">
      <c r="A30" s="15">
        <v>101</v>
      </c>
      <c r="B30" s="15" t="s">
        <v>5359</v>
      </c>
      <c r="C30" s="22" t="s">
        <v>5322</v>
      </c>
      <c r="D30" s="22" t="s">
        <v>681</v>
      </c>
      <c r="E30" s="16" t="s">
        <v>5360</v>
      </c>
      <c r="F30" s="15" t="s">
        <v>5361</v>
      </c>
      <c r="G30" s="16" t="s">
        <v>59</v>
      </c>
      <c r="H30" s="16" t="s">
        <v>53</v>
      </c>
      <c r="I30" s="15">
        <v>20100201</v>
      </c>
      <c r="J30" s="16" t="s">
        <v>215</v>
      </c>
      <c r="K30" s="41" t="s">
        <v>182</v>
      </c>
      <c r="L30" s="41" t="s">
        <v>100</v>
      </c>
      <c r="M30" s="15" t="s">
        <v>110</v>
      </c>
      <c r="N30" s="15" t="s">
        <v>1114</v>
      </c>
      <c r="O30" s="15" t="s">
        <v>205</v>
      </c>
      <c r="P30" s="26" t="s">
        <v>206</v>
      </c>
      <c r="Q30" s="16" t="s">
        <v>5327</v>
      </c>
      <c r="R30" s="15" t="s">
        <v>53</v>
      </c>
      <c r="S30" s="15">
        <v>170</v>
      </c>
      <c r="T30" s="15" t="s">
        <v>185</v>
      </c>
      <c r="U30" s="17">
        <f t="shared" si="0"/>
        <v>170</v>
      </c>
      <c r="V30" s="18">
        <v>1920</v>
      </c>
      <c r="W30" s="18" t="s">
        <v>131</v>
      </c>
      <c r="X30" s="19"/>
      <c r="Y30" s="15">
        <v>1</v>
      </c>
      <c r="Z30" s="15" t="s">
        <v>101</v>
      </c>
      <c r="AA30" s="16" t="s">
        <v>5328</v>
      </c>
      <c r="AB30" s="16"/>
      <c r="AC30" s="16" t="str" cm="1">
        <f t="array" ref="AC30">_xlfn.IFS(ISTEXT(AR30),AR30,ISTEXT(AO30),AO30, TRUE, AD30)</f>
        <v>Duke Energy Florida</v>
      </c>
      <c r="AD30" s="16" t="s">
        <v>5329</v>
      </c>
      <c r="AE30" s="15" t="s">
        <v>5330</v>
      </c>
      <c r="AF30" s="20">
        <v>4</v>
      </c>
      <c r="AG30" s="15" t="s">
        <v>188</v>
      </c>
      <c r="AH30" s="18" t="s">
        <v>5331</v>
      </c>
      <c r="AI30" s="16" t="s">
        <v>5332</v>
      </c>
      <c r="AJ30" s="15" t="s">
        <v>5333</v>
      </c>
      <c r="AK30" s="20" t="s">
        <v>5334</v>
      </c>
      <c r="AL30" s="18">
        <v>-81.871203226899993</v>
      </c>
      <c r="AM30" s="18">
        <v>27.788705148199998</v>
      </c>
      <c r="AN30" t="s">
        <v>5330</v>
      </c>
      <c r="AO30" t="s">
        <v>5335</v>
      </c>
      <c r="AP30" t="s">
        <v>5336</v>
      </c>
      <c r="AQ30" t="s">
        <v>5322</v>
      </c>
      <c r="AR30" t="s">
        <v>1213</v>
      </c>
      <c r="AS30" t="s">
        <v>91</v>
      </c>
      <c r="AT30" t="s">
        <v>735</v>
      </c>
      <c r="AU30" t="s">
        <v>91</v>
      </c>
      <c r="AV30" s="21" t="s">
        <v>208</v>
      </c>
    </row>
    <row r="31" spans="1:48" s="21" customFormat="1" x14ac:dyDescent="0.25">
      <c r="A31" s="15">
        <v>164</v>
      </c>
      <c r="B31" s="15" t="s">
        <v>5362</v>
      </c>
      <c r="C31" s="22" t="s">
        <v>5363</v>
      </c>
      <c r="D31" s="22" t="s">
        <v>5364</v>
      </c>
      <c r="E31" s="16" t="s">
        <v>5365</v>
      </c>
      <c r="F31" s="15" t="s">
        <v>5366</v>
      </c>
      <c r="G31" s="16" t="s">
        <v>5367</v>
      </c>
      <c r="H31" s="16" t="s">
        <v>53</v>
      </c>
      <c r="I31" s="15">
        <v>20100101</v>
      </c>
      <c r="J31" s="16" t="s">
        <v>82</v>
      </c>
      <c r="K31" s="15" t="s">
        <v>83</v>
      </c>
      <c r="L31" s="15" t="s">
        <v>53</v>
      </c>
      <c r="M31" s="15" t="s">
        <v>110</v>
      </c>
      <c r="N31" s="15" t="s">
        <v>5368</v>
      </c>
      <c r="O31" s="15" t="s">
        <v>124</v>
      </c>
      <c r="P31" s="15"/>
      <c r="Q31" s="16" t="s">
        <v>538</v>
      </c>
      <c r="R31" s="15" t="s">
        <v>53</v>
      </c>
      <c r="S31" s="15">
        <v>56</v>
      </c>
      <c r="T31" s="15" t="s">
        <v>185</v>
      </c>
      <c r="U31" s="17">
        <f t="shared" si="0"/>
        <v>56</v>
      </c>
      <c r="V31" s="18">
        <v>714</v>
      </c>
      <c r="W31" s="18" t="s">
        <v>131</v>
      </c>
      <c r="X31" s="24">
        <v>26299</v>
      </c>
      <c r="Y31" s="15">
        <v>1</v>
      </c>
      <c r="Z31" s="15" t="s">
        <v>63</v>
      </c>
      <c r="AA31" s="16" t="s">
        <v>5369</v>
      </c>
      <c r="AB31" s="16"/>
      <c r="AC31" s="16" t="str" cm="1">
        <f t="array" ref="AC31">_xlfn.IFS(ISTEXT(AR31),AR31,ISTEXT(AO31),AO31, TRUE, AD31)</f>
        <v>Duke Energy Florida</v>
      </c>
      <c r="AD31" s="16" t="s">
        <v>5370</v>
      </c>
      <c r="AE31" s="15" t="s">
        <v>5371</v>
      </c>
      <c r="AF31" s="20">
        <v>4</v>
      </c>
      <c r="AG31" s="15" t="s">
        <v>188</v>
      </c>
      <c r="AH31" s="18" t="s">
        <v>5372</v>
      </c>
      <c r="AI31" s="16" t="s">
        <v>5373</v>
      </c>
      <c r="AJ31" s="15" t="s">
        <v>5374</v>
      </c>
      <c r="AK31" s="20" t="s">
        <v>5375</v>
      </c>
      <c r="AL31" s="18">
        <v>-82.600878134300004</v>
      </c>
      <c r="AM31" s="18">
        <v>27.8589294933</v>
      </c>
      <c r="AN31" t="s">
        <v>5371</v>
      </c>
      <c r="AO31" t="s">
        <v>1212</v>
      </c>
      <c r="AP31" t="s">
        <v>5376</v>
      </c>
      <c r="AQ31" t="s">
        <v>5363</v>
      </c>
      <c r="AR31" t="s">
        <v>1213</v>
      </c>
      <c r="AS31" t="s">
        <v>91</v>
      </c>
      <c r="AT31" t="s">
        <v>735</v>
      </c>
      <c r="AU31" t="s">
        <v>91</v>
      </c>
      <c r="AV31" s="21" t="s">
        <v>92</v>
      </c>
    </row>
    <row r="32" spans="1:48" s="21" customFormat="1" x14ac:dyDescent="0.25">
      <c r="A32" s="15">
        <v>164</v>
      </c>
      <c r="B32" s="15" t="s">
        <v>5377</v>
      </c>
      <c r="C32" s="22" t="s">
        <v>5363</v>
      </c>
      <c r="D32" s="22" t="s">
        <v>5378</v>
      </c>
      <c r="E32" s="16" t="s">
        <v>5379</v>
      </c>
      <c r="F32" s="15" t="s">
        <v>5380</v>
      </c>
      <c r="G32" s="16" t="s">
        <v>5381</v>
      </c>
      <c r="H32" s="16" t="s">
        <v>53</v>
      </c>
      <c r="I32" s="15" t="s">
        <v>180</v>
      </c>
      <c r="J32" s="16" t="s">
        <v>181</v>
      </c>
      <c r="K32" s="15" t="s">
        <v>182</v>
      </c>
      <c r="L32" s="15" t="s">
        <v>100</v>
      </c>
      <c r="M32" s="15" t="s">
        <v>110</v>
      </c>
      <c r="N32" s="15" t="s">
        <v>5368</v>
      </c>
      <c r="O32" s="15" t="s">
        <v>124</v>
      </c>
      <c r="P32" s="15"/>
      <c r="Q32" s="16" t="s">
        <v>538</v>
      </c>
      <c r="R32" s="15" t="s">
        <v>53</v>
      </c>
      <c r="S32" s="15">
        <v>56</v>
      </c>
      <c r="T32" s="15" t="s">
        <v>185</v>
      </c>
      <c r="U32" s="17">
        <f t="shared" si="0"/>
        <v>56</v>
      </c>
      <c r="V32" s="18">
        <v>714</v>
      </c>
      <c r="W32" s="18" t="s">
        <v>131</v>
      </c>
      <c r="X32" s="24">
        <v>26299</v>
      </c>
      <c r="Y32" s="15">
        <v>1</v>
      </c>
      <c r="Z32" s="15" t="s">
        <v>63</v>
      </c>
      <c r="AA32" s="16" t="s">
        <v>5369</v>
      </c>
      <c r="AB32" s="16"/>
      <c r="AC32" s="16" t="str" cm="1">
        <f t="array" ref="AC32">_xlfn.IFS(ISTEXT(AR32),AR32,ISTEXT(AO32),AO32, TRUE, AD32)</f>
        <v>Duke Energy Florida</v>
      </c>
      <c r="AD32" s="16" t="s">
        <v>5370</v>
      </c>
      <c r="AE32" s="15" t="s">
        <v>5371</v>
      </c>
      <c r="AF32" s="20">
        <v>4</v>
      </c>
      <c r="AG32" s="15" t="s">
        <v>188</v>
      </c>
      <c r="AH32" s="18" t="s">
        <v>5372</v>
      </c>
      <c r="AI32" s="16" t="s">
        <v>5373</v>
      </c>
      <c r="AJ32" s="15" t="s">
        <v>5374</v>
      </c>
      <c r="AK32" s="20" t="s">
        <v>5375</v>
      </c>
      <c r="AL32" s="18">
        <v>-82.602766409500006</v>
      </c>
      <c r="AM32" s="18">
        <v>27.8589294933</v>
      </c>
      <c r="AN32" t="s">
        <v>5371</v>
      </c>
      <c r="AO32" t="s">
        <v>1212</v>
      </c>
      <c r="AP32" t="s">
        <v>5376</v>
      </c>
      <c r="AQ32" t="s">
        <v>5363</v>
      </c>
      <c r="AR32" t="s">
        <v>1213</v>
      </c>
      <c r="AS32" t="s">
        <v>91</v>
      </c>
      <c r="AT32" t="s">
        <v>735</v>
      </c>
      <c r="AU32" t="s">
        <v>91</v>
      </c>
      <c r="AV32" s="21" t="s">
        <v>193</v>
      </c>
    </row>
    <row r="33" spans="1:48" s="21" customFormat="1" x14ac:dyDescent="0.25">
      <c r="A33" s="15">
        <v>164</v>
      </c>
      <c r="B33" s="15" t="s">
        <v>5382</v>
      </c>
      <c r="C33" s="22" t="s">
        <v>5363</v>
      </c>
      <c r="D33" s="22" t="s">
        <v>5383</v>
      </c>
      <c r="E33" s="16" t="s">
        <v>5384</v>
      </c>
      <c r="F33" s="15" t="s">
        <v>5385</v>
      </c>
      <c r="G33" s="16" t="s">
        <v>5381</v>
      </c>
      <c r="H33" s="16" t="s">
        <v>53</v>
      </c>
      <c r="I33" s="15" t="s">
        <v>180</v>
      </c>
      <c r="J33" s="16" t="s">
        <v>181</v>
      </c>
      <c r="K33" s="15" t="s">
        <v>182</v>
      </c>
      <c r="L33" s="15" t="s">
        <v>100</v>
      </c>
      <c r="M33" s="15" t="s">
        <v>110</v>
      </c>
      <c r="N33" s="15" t="s">
        <v>5368</v>
      </c>
      <c r="O33" s="15" t="s">
        <v>124</v>
      </c>
      <c r="P33" s="15"/>
      <c r="Q33" s="16" t="s">
        <v>538</v>
      </c>
      <c r="R33" s="15" t="s">
        <v>53</v>
      </c>
      <c r="S33" s="15">
        <v>56</v>
      </c>
      <c r="T33" s="15" t="s">
        <v>185</v>
      </c>
      <c r="U33" s="17">
        <f t="shared" si="0"/>
        <v>56</v>
      </c>
      <c r="V33" s="18">
        <v>714</v>
      </c>
      <c r="W33" s="18" t="s">
        <v>131</v>
      </c>
      <c r="X33" s="24">
        <v>26299</v>
      </c>
      <c r="Y33" s="15">
        <v>1</v>
      </c>
      <c r="Z33" s="15" t="s">
        <v>63</v>
      </c>
      <c r="AA33" s="16" t="s">
        <v>5369</v>
      </c>
      <c r="AB33" s="16"/>
      <c r="AC33" s="16" t="str" cm="1">
        <f t="array" ref="AC33">_xlfn.IFS(ISTEXT(AR33),AR33,ISTEXT(AO33),AO33, TRUE, AD33)</f>
        <v>Duke Energy Florida</v>
      </c>
      <c r="AD33" s="16" t="s">
        <v>5370</v>
      </c>
      <c r="AE33" s="15" t="s">
        <v>5371</v>
      </c>
      <c r="AF33" s="20">
        <v>4</v>
      </c>
      <c r="AG33" s="15" t="s">
        <v>188</v>
      </c>
      <c r="AH33" s="18" t="s">
        <v>5372</v>
      </c>
      <c r="AI33" s="16" t="s">
        <v>5373</v>
      </c>
      <c r="AJ33" s="15" t="s">
        <v>5374</v>
      </c>
      <c r="AK33" s="20" t="s">
        <v>5375</v>
      </c>
      <c r="AL33" s="18">
        <v>-82.600921049700005</v>
      </c>
      <c r="AM33" s="18">
        <v>27.859460672899999</v>
      </c>
      <c r="AN33" t="s">
        <v>5371</v>
      </c>
      <c r="AO33" t="s">
        <v>1212</v>
      </c>
      <c r="AP33" t="s">
        <v>5376</v>
      </c>
      <c r="AQ33" t="s">
        <v>5363</v>
      </c>
      <c r="AR33" t="s">
        <v>1213</v>
      </c>
      <c r="AS33" t="s">
        <v>91</v>
      </c>
      <c r="AT33" t="s">
        <v>735</v>
      </c>
      <c r="AU33" t="s">
        <v>91</v>
      </c>
      <c r="AV33" s="21" t="s">
        <v>193</v>
      </c>
    </row>
    <row r="34" spans="1:48" s="21" customFormat="1" x14ac:dyDescent="0.25">
      <c r="A34" s="15">
        <v>164</v>
      </c>
      <c r="B34" s="15" t="s">
        <v>5386</v>
      </c>
      <c r="C34" s="22" t="s">
        <v>5363</v>
      </c>
      <c r="D34" s="22" t="s">
        <v>5387</v>
      </c>
      <c r="E34" s="16" t="s">
        <v>5388</v>
      </c>
      <c r="F34" s="15" t="s">
        <v>5389</v>
      </c>
      <c r="G34" s="16" t="s">
        <v>5367</v>
      </c>
      <c r="H34" s="16" t="s">
        <v>53</v>
      </c>
      <c r="I34" s="15">
        <v>20100101</v>
      </c>
      <c r="J34" s="16" t="s">
        <v>82</v>
      </c>
      <c r="K34" s="15" t="s">
        <v>83</v>
      </c>
      <c r="L34" s="15" t="s">
        <v>53</v>
      </c>
      <c r="M34" s="15" t="s">
        <v>110</v>
      </c>
      <c r="N34" s="15" t="s">
        <v>5368</v>
      </c>
      <c r="O34" s="15" t="s">
        <v>124</v>
      </c>
      <c r="P34" s="15"/>
      <c r="Q34" s="16" t="s">
        <v>538</v>
      </c>
      <c r="R34" s="15" t="s">
        <v>53</v>
      </c>
      <c r="S34" s="15">
        <v>56</v>
      </c>
      <c r="T34" s="15" t="s">
        <v>185</v>
      </c>
      <c r="U34" s="17">
        <f t="shared" si="0"/>
        <v>56</v>
      </c>
      <c r="V34" s="18">
        <v>714</v>
      </c>
      <c r="W34" s="18" t="s">
        <v>131</v>
      </c>
      <c r="X34" s="24">
        <v>26299</v>
      </c>
      <c r="Y34" s="15">
        <v>1</v>
      </c>
      <c r="Z34" s="15" t="s">
        <v>63</v>
      </c>
      <c r="AA34" s="16" t="s">
        <v>5369</v>
      </c>
      <c r="AB34" s="16"/>
      <c r="AC34" s="16" t="str" cm="1">
        <f t="array" ref="AC34">_xlfn.IFS(ISTEXT(AR34),AR34,ISTEXT(AO34),AO34, TRUE, AD34)</f>
        <v>Duke Energy Florida</v>
      </c>
      <c r="AD34" s="16" t="s">
        <v>5370</v>
      </c>
      <c r="AE34" s="15" t="s">
        <v>5371</v>
      </c>
      <c r="AF34" s="20">
        <v>4</v>
      </c>
      <c r="AG34" s="15" t="s">
        <v>188</v>
      </c>
      <c r="AH34" s="18" t="s">
        <v>5372</v>
      </c>
      <c r="AI34" s="16" t="s">
        <v>5373</v>
      </c>
      <c r="AJ34" s="15" t="s">
        <v>5374</v>
      </c>
      <c r="AK34" s="20" t="s">
        <v>5375</v>
      </c>
      <c r="AL34" s="18">
        <v>-82.601328745499998</v>
      </c>
      <c r="AM34" s="18">
        <v>27.8589294933</v>
      </c>
      <c r="AN34" t="s">
        <v>5371</v>
      </c>
      <c r="AO34" t="s">
        <v>1212</v>
      </c>
      <c r="AP34" t="s">
        <v>5376</v>
      </c>
      <c r="AQ34" t="s">
        <v>5363</v>
      </c>
      <c r="AR34" t="s">
        <v>1213</v>
      </c>
      <c r="AS34" t="s">
        <v>91</v>
      </c>
      <c r="AT34" t="s">
        <v>735</v>
      </c>
      <c r="AU34" t="s">
        <v>91</v>
      </c>
      <c r="AV34" s="21" t="s">
        <v>92</v>
      </c>
    </row>
    <row r="35" spans="1:48" s="21" customFormat="1" x14ac:dyDescent="0.25">
      <c r="A35" s="15">
        <v>164</v>
      </c>
      <c r="B35" s="15" t="s">
        <v>5390</v>
      </c>
      <c r="C35" s="22" t="s">
        <v>5363</v>
      </c>
      <c r="D35" s="22" t="s">
        <v>667</v>
      </c>
      <c r="E35" s="16" t="s">
        <v>5391</v>
      </c>
      <c r="F35" s="15" t="s">
        <v>5392</v>
      </c>
      <c r="G35" s="16" t="s">
        <v>5393</v>
      </c>
      <c r="H35" s="16" t="s">
        <v>53</v>
      </c>
      <c r="I35" s="15">
        <v>20100201</v>
      </c>
      <c r="J35" s="16" t="s">
        <v>215</v>
      </c>
      <c r="K35" s="15" t="s">
        <v>109</v>
      </c>
      <c r="L35" s="15" t="s">
        <v>53</v>
      </c>
      <c r="M35" s="15" t="s">
        <v>443</v>
      </c>
      <c r="N35" s="41" t="s">
        <v>5394</v>
      </c>
      <c r="O35" s="15" t="s">
        <v>205</v>
      </c>
      <c r="P35" s="15"/>
      <c r="Q35" s="16" t="s">
        <v>1703</v>
      </c>
      <c r="R35" s="15" t="s">
        <v>53</v>
      </c>
      <c r="S35" s="15">
        <v>215</v>
      </c>
      <c r="T35" s="15" t="s">
        <v>185</v>
      </c>
      <c r="U35" s="17">
        <f t="shared" si="0"/>
        <v>215</v>
      </c>
      <c r="V35" s="18">
        <v>1970</v>
      </c>
      <c r="W35" s="18" t="s">
        <v>131</v>
      </c>
      <c r="X35" s="24">
        <v>39753</v>
      </c>
      <c r="Y35" s="15">
        <v>1</v>
      </c>
      <c r="Z35" s="15" t="s">
        <v>101</v>
      </c>
      <c r="AA35" s="16" t="s">
        <v>5395</v>
      </c>
      <c r="AB35" s="16"/>
      <c r="AC35" s="16" t="str" cm="1">
        <f t="array" ref="AC35">_xlfn.IFS(ISTEXT(AR35),AR35,ISTEXT(AO35),AO35, TRUE, AD35)</f>
        <v>Duke Energy Florida</v>
      </c>
      <c r="AD35" s="16" t="s">
        <v>5370</v>
      </c>
      <c r="AE35" s="15" t="s">
        <v>5371</v>
      </c>
      <c r="AF35" s="20">
        <v>4</v>
      </c>
      <c r="AG35" s="15" t="s">
        <v>188</v>
      </c>
      <c r="AH35" s="18" t="s">
        <v>5372</v>
      </c>
      <c r="AI35" s="16" t="s">
        <v>5373</v>
      </c>
      <c r="AJ35" s="15" t="s">
        <v>5374</v>
      </c>
      <c r="AK35" s="20" t="s">
        <v>5375</v>
      </c>
      <c r="AL35" s="18">
        <v>-82.602326527200006</v>
      </c>
      <c r="AM35" s="18">
        <v>27.8589200079</v>
      </c>
      <c r="AN35" t="s">
        <v>5371</v>
      </c>
      <c r="AO35" t="s">
        <v>1212</v>
      </c>
      <c r="AP35" t="s">
        <v>5376</v>
      </c>
      <c r="AQ35" t="s">
        <v>5363</v>
      </c>
      <c r="AR35" t="s">
        <v>1213</v>
      </c>
      <c r="AS35" t="s">
        <v>91</v>
      </c>
      <c r="AT35" t="s">
        <v>735</v>
      </c>
      <c r="AU35" t="s">
        <v>91</v>
      </c>
      <c r="AV35" s="21" t="s">
        <v>119</v>
      </c>
    </row>
    <row r="36" spans="1:48" s="21" customFormat="1" x14ac:dyDescent="0.25">
      <c r="A36" s="15">
        <v>164</v>
      </c>
      <c r="B36" s="15" t="s">
        <v>5396</v>
      </c>
      <c r="C36" s="22" t="s">
        <v>5363</v>
      </c>
      <c r="D36" s="22" t="s">
        <v>681</v>
      </c>
      <c r="E36" s="16" t="s">
        <v>5397</v>
      </c>
      <c r="F36" s="15" t="s">
        <v>5398</v>
      </c>
      <c r="G36" s="16"/>
      <c r="H36" s="16" t="s">
        <v>53</v>
      </c>
      <c r="I36" s="15" t="s">
        <v>180</v>
      </c>
      <c r="J36" s="16" t="s">
        <v>181</v>
      </c>
      <c r="K36" s="15" t="s">
        <v>182</v>
      </c>
      <c r="L36" s="15" t="s">
        <v>100</v>
      </c>
      <c r="M36" s="15" t="s">
        <v>443</v>
      </c>
      <c r="N36" s="41" t="s">
        <v>5394</v>
      </c>
      <c r="O36" s="15" t="s">
        <v>205</v>
      </c>
      <c r="P36" s="15"/>
      <c r="Q36" s="16" t="s">
        <v>1703</v>
      </c>
      <c r="R36" s="15" t="s">
        <v>53</v>
      </c>
      <c r="S36" s="15">
        <v>215</v>
      </c>
      <c r="T36" s="15" t="s">
        <v>185</v>
      </c>
      <c r="U36" s="17">
        <f t="shared" si="0"/>
        <v>215</v>
      </c>
      <c r="V36" s="18">
        <v>1970</v>
      </c>
      <c r="W36" s="18" t="s">
        <v>131</v>
      </c>
      <c r="X36" s="24">
        <v>39753</v>
      </c>
      <c r="Y36" s="15">
        <v>1</v>
      </c>
      <c r="Z36" s="15" t="s">
        <v>101</v>
      </c>
      <c r="AA36" s="16" t="s">
        <v>5395</v>
      </c>
      <c r="AB36" s="16"/>
      <c r="AC36" s="16" t="str" cm="1">
        <f t="array" ref="AC36">_xlfn.IFS(ISTEXT(AR36),AR36,ISTEXT(AO36),AO36, TRUE, AD36)</f>
        <v>Duke Energy Florida</v>
      </c>
      <c r="AD36" s="16" t="s">
        <v>5370</v>
      </c>
      <c r="AE36" s="15" t="s">
        <v>5371</v>
      </c>
      <c r="AF36" s="20">
        <v>4</v>
      </c>
      <c r="AG36" s="15" t="s">
        <v>188</v>
      </c>
      <c r="AH36" s="18" t="s">
        <v>5372</v>
      </c>
      <c r="AI36" s="16" t="s">
        <v>5373</v>
      </c>
      <c r="AJ36" s="15" t="s">
        <v>5374</v>
      </c>
      <c r="AK36" s="20" t="s">
        <v>5375</v>
      </c>
      <c r="AL36" s="18">
        <v>-82.601339474300005</v>
      </c>
      <c r="AM36" s="18">
        <v>27.859441702200002</v>
      </c>
      <c r="AN36" t="s">
        <v>5371</v>
      </c>
      <c r="AO36" t="s">
        <v>1212</v>
      </c>
      <c r="AP36" t="s">
        <v>5376</v>
      </c>
      <c r="AQ36" t="s">
        <v>5363</v>
      </c>
      <c r="AR36" t="s">
        <v>1213</v>
      </c>
      <c r="AS36" t="s">
        <v>91</v>
      </c>
      <c r="AT36" t="s">
        <v>735</v>
      </c>
      <c r="AU36" t="s">
        <v>91</v>
      </c>
      <c r="AV36" s="21" t="s">
        <v>193</v>
      </c>
    </row>
    <row r="37" spans="1:48" s="21" customFormat="1" x14ac:dyDescent="0.25">
      <c r="A37" s="15">
        <v>164</v>
      </c>
      <c r="B37" s="15" t="s">
        <v>5399</v>
      </c>
      <c r="C37" s="22" t="s">
        <v>5363</v>
      </c>
      <c r="D37" s="22" t="s">
        <v>3880</v>
      </c>
      <c r="E37" s="16" t="s">
        <v>5400</v>
      </c>
      <c r="F37" s="15" t="s">
        <v>5401</v>
      </c>
      <c r="G37" s="16" t="s">
        <v>5402</v>
      </c>
      <c r="H37" s="16" t="s">
        <v>53</v>
      </c>
      <c r="I37" s="15" t="s">
        <v>180</v>
      </c>
      <c r="J37" s="16" t="s">
        <v>181</v>
      </c>
      <c r="K37" s="15" t="s">
        <v>182</v>
      </c>
      <c r="L37" s="15" t="s">
        <v>100</v>
      </c>
      <c r="M37" s="15" t="s">
        <v>443</v>
      </c>
      <c r="N37" s="41" t="s">
        <v>5394</v>
      </c>
      <c r="O37" s="15" t="s">
        <v>205</v>
      </c>
      <c r="P37" s="15"/>
      <c r="Q37" s="16" t="s">
        <v>1703</v>
      </c>
      <c r="R37" s="15" t="s">
        <v>53</v>
      </c>
      <c r="S37" s="15">
        <v>215</v>
      </c>
      <c r="T37" s="15" t="s">
        <v>185</v>
      </c>
      <c r="U37" s="17">
        <f t="shared" si="0"/>
        <v>215</v>
      </c>
      <c r="V37" s="18">
        <v>1970</v>
      </c>
      <c r="W37" s="18" t="s">
        <v>131</v>
      </c>
      <c r="X37" s="24">
        <v>39753</v>
      </c>
      <c r="Y37" s="15">
        <v>1</v>
      </c>
      <c r="Z37" s="15" t="s">
        <v>101</v>
      </c>
      <c r="AA37" s="16" t="s">
        <v>5395</v>
      </c>
      <c r="AB37" s="16"/>
      <c r="AC37" s="16" t="str" cm="1">
        <f t="array" ref="AC37">_xlfn.IFS(ISTEXT(AR37),AR37,ISTEXT(AO37),AO37, TRUE, AD37)</f>
        <v>Duke Energy Florida</v>
      </c>
      <c r="AD37" s="16" t="s">
        <v>5370</v>
      </c>
      <c r="AE37" s="15" t="s">
        <v>5371</v>
      </c>
      <c r="AF37" s="20">
        <v>4</v>
      </c>
      <c r="AG37" s="15" t="s">
        <v>188</v>
      </c>
      <c r="AH37" s="18" t="s">
        <v>5372</v>
      </c>
      <c r="AI37" s="16" t="s">
        <v>5373</v>
      </c>
      <c r="AJ37" s="15" t="s">
        <v>5374</v>
      </c>
      <c r="AK37" s="20" t="s">
        <v>5375</v>
      </c>
      <c r="AL37" s="18">
        <v>-82.6027556807</v>
      </c>
      <c r="AM37" s="18">
        <v>27.859441702200002</v>
      </c>
      <c r="AN37" t="s">
        <v>5371</v>
      </c>
      <c r="AO37" t="s">
        <v>1212</v>
      </c>
      <c r="AP37" t="s">
        <v>5376</v>
      </c>
      <c r="AQ37" t="s">
        <v>5363</v>
      </c>
      <c r="AR37" t="s">
        <v>1213</v>
      </c>
      <c r="AS37" t="s">
        <v>91</v>
      </c>
      <c r="AT37" t="s">
        <v>735</v>
      </c>
      <c r="AU37" t="s">
        <v>91</v>
      </c>
      <c r="AV37" s="21" t="s">
        <v>193</v>
      </c>
    </row>
    <row r="38" spans="1:48" s="21" customFormat="1" x14ac:dyDescent="0.25">
      <c r="A38" s="15">
        <v>164</v>
      </c>
      <c r="B38" s="15" t="s">
        <v>5403</v>
      </c>
      <c r="C38" s="22" t="s">
        <v>5363</v>
      </c>
      <c r="D38" s="22" t="s">
        <v>3884</v>
      </c>
      <c r="E38" s="16" t="s">
        <v>5404</v>
      </c>
      <c r="F38" s="15" t="s">
        <v>5405</v>
      </c>
      <c r="G38" s="16"/>
      <c r="H38" s="16" t="s">
        <v>53</v>
      </c>
      <c r="I38" s="15" t="s">
        <v>180</v>
      </c>
      <c r="J38" s="16" t="s">
        <v>181</v>
      </c>
      <c r="K38" s="15" t="s">
        <v>182</v>
      </c>
      <c r="L38" s="15" t="s">
        <v>100</v>
      </c>
      <c r="M38" s="15" t="s">
        <v>443</v>
      </c>
      <c r="N38" s="41" t="s">
        <v>5394</v>
      </c>
      <c r="O38" s="15" t="s">
        <v>205</v>
      </c>
      <c r="P38" s="15"/>
      <c r="Q38" s="16" t="s">
        <v>1703</v>
      </c>
      <c r="R38" s="15" t="s">
        <v>53</v>
      </c>
      <c r="S38" s="15">
        <v>215</v>
      </c>
      <c r="T38" s="15" t="s">
        <v>185</v>
      </c>
      <c r="U38" s="17">
        <f t="shared" si="0"/>
        <v>215</v>
      </c>
      <c r="V38" s="18">
        <v>1970</v>
      </c>
      <c r="W38" s="18" t="s">
        <v>131</v>
      </c>
      <c r="X38" s="24">
        <v>39753</v>
      </c>
      <c r="Y38" s="15">
        <v>1</v>
      </c>
      <c r="Z38" s="15" t="s">
        <v>101</v>
      </c>
      <c r="AA38" s="16" t="s">
        <v>5395</v>
      </c>
      <c r="AB38" s="16"/>
      <c r="AC38" s="16" t="str" cm="1">
        <f t="array" ref="AC38">_xlfn.IFS(ISTEXT(AR38),AR38,ISTEXT(AO38),AO38, TRUE, AD38)</f>
        <v>Duke Energy Florida</v>
      </c>
      <c r="AD38" s="16" t="s">
        <v>5370</v>
      </c>
      <c r="AE38" s="15" t="s">
        <v>5371</v>
      </c>
      <c r="AF38" s="20">
        <v>4</v>
      </c>
      <c r="AG38" s="15" t="s">
        <v>188</v>
      </c>
      <c r="AH38" s="18" t="s">
        <v>5372</v>
      </c>
      <c r="AI38" s="16" t="s">
        <v>5373</v>
      </c>
      <c r="AJ38" s="15" t="s">
        <v>5374</v>
      </c>
      <c r="AK38" s="20" t="s">
        <v>5375</v>
      </c>
      <c r="AL38" s="18">
        <v>-82.6023372561</v>
      </c>
      <c r="AM38" s="18">
        <v>27.859441702200002</v>
      </c>
      <c r="AN38" t="s">
        <v>5371</v>
      </c>
      <c r="AO38" t="s">
        <v>1212</v>
      </c>
      <c r="AP38" t="s">
        <v>5376</v>
      </c>
      <c r="AQ38" t="s">
        <v>5363</v>
      </c>
      <c r="AR38" t="s">
        <v>1213</v>
      </c>
      <c r="AS38" t="s">
        <v>91</v>
      </c>
      <c r="AT38" t="s">
        <v>735</v>
      </c>
      <c r="AU38" t="s">
        <v>91</v>
      </c>
      <c r="AV38" s="21" t="s">
        <v>193</v>
      </c>
    </row>
    <row r="39" spans="1:48" s="21" customFormat="1" x14ac:dyDescent="0.25">
      <c r="A39" s="123">
        <v>326</v>
      </c>
      <c r="B39" s="15">
        <v>106523613</v>
      </c>
      <c r="C39" s="22" t="s">
        <v>5406</v>
      </c>
      <c r="D39" s="16" t="s">
        <v>5407</v>
      </c>
      <c r="E39" s="16" t="s">
        <v>5408</v>
      </c>
      <c r="F39" s="15" t="s">
        <v>5409</v>
      </c>
      <c r="G39" s="16" t="s">
        <v>5408</v>
      </c>
      <c r="H39" s="16" t="s">
        <v>53</v>
      </c>
      <c r="I39" s="15" t="s">
        <v>180</v>
      </c>
      <c r="J39" s="16" t="s">
        <v>181</v>
      </c>
      <c r="K39" s="15" t="s">
        <v>182</v>
      </c>
      <c r="L39" s="15" t="s">
        <v>100</v>
      </c>
      <c r="M39" s="15" t="s">
        <v>59</v>
      </c>
      <c r="N39" s="15" t="s">
        <v>59</v>
      </c>
      <c r="O39" s="15" t="s">
        <v>205</v>
      </c>
      <c r="P39" s="26" t="s">
        <v>100</v>
      </c>
      <c r="Q39" s="16" t="s">
        <v>603</v>
      </c>
      <c r="R39" s="15" t="s">
        <v>53</v>
      </c>
      <c r="S39" s="15">
        <v>250</v>
      </c>
      <c r="T39" s="15" t="s">
        <v>185</v>
      </c>
      <c r="U39" s="17">
        <f t="shared" si="0"/>
        <v>250</v>
      </c>
      <c r="V39" s="18"/>
      <c r="W39" s="18"/>
      <c r="X39" s="24">
        <v>42461</v>
      </c>
      <c r="Y39" s="15">
        <v>1</v>
      </c>
      <c r="Z39" s="15" t="s">
        <v>101</v>
      </c>
      <c r="AA39" s="16" t="s">
        <v>5410</v>
      </c>
      <c r="AB39" s="16"/>
      <c r="AC39" s="16" t="str" cm="1">
        <f t="array" ref="AC39">_xlfn.IFS(ISTEXT(AR39),AR39,ISTEXT(AO39),AO39, TRUE, AD39)</f>
        <v>Florida Power &amp; Light Co</v>
      </c>
      <c r="AD39" s="16" t="s">
        <v>5411</v>
      </c>
      <c r="AE39" s="15">
        <v>591611</v>
      </c>
      <c r="AF39" s="20" t="s">
        <v>459</v>
      </c>
      <c r="AG39" s="15" t="s">
        <v>188</v>
      </c>
      <c r="AH39" s="18" t="s">
        <v>3720</v>
      </c>
      <c r="AI39" s="16" t="s">
        <v>5412</v>
      </c>
      <c r="AJ39" s="15" t="s">
        <v>3722</v>
      </c>
      <c r="AK39" s="20" t="s">
        <v>5413</v>
      </c>
      <c r="AL39" s="18">
        <v>-80.126609999999999</v>
      </c>
      <c r="AM39" s="18">
        <v>26.08578</v>
      </c>
      <c r="AN39" t="s">
        <v>5414</v>
      </c>
      <c r="AO39" t="s">
        <v>934</v>
      </c>
      <c r="AP39" t="s">
        <v>5415</v>
      </c>
      <c r="AQ39" t="s">
        <v>5406</v>
      </c>
      <c r="AR39" t="s">
        <v>935</v>
      </c>
      <c r="AS39" t="s">
        <v>91</v>
      </c>
      <c r="AT39" t="s">
        <v>936</v>
      </c>
      <c r="AU39" t="s">
        <v>91</v>
      </c>
      <c r="AV39" s="21" t="s">
        <v>321</v>
      </c>
    </row>
    <row r="40" spans="1:48" s="21" customFormat="1" x14ac:dyDescent="0.25">
      <c r="A40" s="123">
        <v>326</v>
      </c>
      <c r="B40" s="15">
        <v>106523713</v>
      </c>
      <c r="C40" s="22" t="s">
        <v>5406</v>
      </c>
      <c r="D40" s="16" t="s">
        <v>5416</v>
      </c>
      <c r="E40" s="16" t="s">
        <v>5417</v>
      </c>
      <c r="F40" s="15" t="s">
        <v>5418</v>
      </c>
      <c r="G40" s="16" t="s">
        <v>5417</v>
      </c>
      <c r="H40" s="16" t="s">
        <v>53</v>
      </c>
      <c r="I40" s="15" t="s">
        <v>180</v>
      </c>
      <c r="J40" s="16" t="s">
        <v>181</v>
      </c>
      <c r="K40" s="15" t="s">
        <v>182</v>
      </c>
      <c r="L40" s="15" t="s">
        <v>100</v>
      </c>
      <c r="M40" s="15" t="s">
        <v>59</v>
      </c>
      <c r="N40" s="15" t="s">
        <v>59</v>
      </c>
      <c r="O40" s="15" t="s">
        <v>205</v>
      </c>
      <c r="P40" s="26" t="s">
        <v>100</v>
      </c>
      <c r="Q40" s="16" t="s">
        <v>603</v>
      </c>
      <c r="R40" s="15" t="s">
        <v>53</v>
      </c>
      <c r="S40" s="15">
        <v>250</v>
      </c>
      <c r="T40" s="15" t="s">
        <v>185</v>
      </c>
      <c r="U40" s="17">
        <f t="shared" si="0"/>
        <v>250</v>
      </c>
      <c r="V40" s="18"/>
      <c r="W40" s="18"/>
      <c r="X40" s="24">
        <v>42461</v>
      </c>
      <c r="Y40" s="15">
        <v>1</v>
      </c>
      <c r="Z40" s="15" t="s">
        <v>101</v>
      </c>
      <c r="AA40" s="16" t="s">
        <v>5410</v>
      </c>
      <c r="AB40" s="16"/>
      <c r="AC40" s="16" t="str" cm="1">
        <f t="array" ref="AC40">_xlfn.IFS(ISTEXT(AR40),AR40,ISTEXT(AO40),AO40, TRUE, AD40)</f>
        <v>Florida Power &amp; Light Co</v>
      </c>
      <c r="AD40" s="16" t="s">
        <v>5411</v>
      </c>
      <c r="AE40" s="15" t="s">
        <v>5414</v>
      </c>
      <c r="AF40" s="20" t="s">
        <v>459</v>
      </c>
      <c r="AG40" s="15" t="s">
        <v>188</v>
      </c>
      <c r="AH40" s="18" t="s">
        <v>3720</v>
      </c>
      <c r="AI40" s="16" t="s">
        <v>5412</v>
      </c>
      <c r="AJ40" s="15" t="s">
        <v>3722</v>
      </c>
      <c r="AK40" s="20" t="s">
        <v>5413</v>
      </c>
      <c r="AL40" s="18">
        <v>-80.125579999999999</v>
      </c>
      <c r="AM40" s="18">
        <v>26.085789999999999</v>
      </c>
      <c r="AN40" t="s">
        <v>5414</v>
      </c>
      <c r="AO40" t="s">
        <v>934</v>
      </c>
      <c r="AP40" t="s">
        <v>5415</v>
      </c>
      <c r="AQ40" t="s">
        <v>5406</v>
      </c>
      <c r="AR40" t="s">
        <v>935</v>
      </c>
      <c r="AS40" t="s">
        <v>91</v>
      </c>
      <c r="AT40" t="s">
        <v>936</v>
      </c>
      <c r="AU40" t="s">
        <v>91</v>
      </c>
      <c r="AV40" s="21" t="s">
        <v>321</v>
      </c>
    </row>
    <row r="41" spans="1:48" s="21" customFormat="1" x14ac:dyDescent="0.25">
      <c r="A41" s="123">
        <v>326</v>
      </c>
      <c r="B41" s="15">
        <v>106523813</v>
      </c>
      <c r="C41" s="22" t="s">
        <v>5406</v>
      </c>
      <c r="D41" s="16" t="s">
        <v>5419</v>
      </c>
      <c r="E41" s="16" t="s">
        <v>5420</v>
      </c>
      <c r="F41" s="15" t="s">
        <v>5421</v>
      </c>
      <c r="G41" s="16" t="s">
        <v>5420</v>
      </c>
      <c r="H41" s="16" t="s">
        <v>53</v>
      </c>
      <c r="I41" s="15" t="s">
        <v>180</v>
      </c>
      <c r="J41" s="16" t="s">
        <v>181</v>
      </c>
      <c r="K41" s="15" t="s">
        <v>182</v>
      </c>
      <c r="L41" s="15" t="s">
        <v>100</v>
      </c>
      <c r="M41" s="15" t="s">
        <v>59</v>
      </c>
      <c r="N41" s="15" t="s">
        <v>59</v>
      </c>
      <c r="O41" s="15" t="s">
        <v>205</v>
      </c>
      <c r="P41" s="26" t="s">
        <v>100</v>
      </c>
      <c r="Q41" s="16" t="s">
        <v>603</v>
      </c>
      <c r="R41" s="15" t="s">
        <v>53</v>
      </c>
      <c r="S41" s="15">
        <v>250</v>
      </c>
      <c r="T41" s="15" t="s">
        <v>185</v>
      </c>
      <c r="U41" s="17">
        <f t="shared" si="0"/>
        <v>250</v>
      </c>
      <c r="V41" s="18"/>
      <c r="W41" s="18"/>
      <c r="X41" s="24">
        <v>42461</v>
      </c>
      <c r="Y41" s="15">
        <v>1</v>
      </c>
      <c r="Z41" s="15" t="s">
        <v>101</v>
      </c>
      <c r="AA41" s="16" t="s">
        <v>5410</v>
      </c>
      <c r="AB41" s="16"/>
      <c r="AC41" s="16" t="str" cm="1">
        <f t="array" ref="AC41">_xlfn.IFS(ISTEXT(AR41),AR41,ISTEXT(AO41),AO41, TRUE, AD41)</f>
        <v>Florida Power &amp; Light Co</v>
      </c>
      <c r="AD41" s="16" t="s">
        <v>5411</v>
      </c>
      <c r="AE41" s="15" t="s">
        <v>5414</v>
      </c>
      <c r="AF41" s="20" t="s">
        <v>459</v>
      </c>
      <c r="AG41" s="15" t="s">
        <v>188</v>
      </c>
      <c r="AH41" s="18" t="s">
        <v>3720</v>
      </c>
      <c r="AI41" s="16" t="s">
        <v>5412</v>
      </c>
      <c r="AJ41" s="15" t="s">
        <v>3722</v>
      </c>
      <c r="AK41" s="20" t="s">
        <v>5413</v>
      </c>
      <c r="AL41" s="18">
        <v>-80.12509</v>
      </c>
      <c r="AM41" s="18">
        <v>26.08578</v>
      </c>
      <c r="AN41" t="s">
        <v>5414</v>
      </c>
      <c r="AO41" t="s">
        <v>934</v>
      </c>
      <c r="AP41" t="s">
        <v>5415</v>
      </c>
      <c r="AQ41" t="s">
        <v>5406</v>
      </c>
      <c r="AR41" t="s">
        <v>935</v>
      </c>
      <c r="AS41" t="s">
        <v>91</v>
      </c>
      <c r="AT41" t="s">
        <v>936</v>
      </c>
      <c r="AU41" t="s">
        <v>91</v>
      </c>
      <c r="AV41" s="21" t="s">
        <v>321</v>
      </c>
    </row>
    <row r="42" spans="1:48" s="109" customFormat="1" x14ac:dyDescent="0.25">
      <c r="A42" s="123">
        <v>284</v>
      </c>
      <c r="B42" s="122" t="s">
        <v>2473</v>
      </c>
      <c r="C42" s="123"/>
      <c r="D42" s="122"/>
      <c r="E42" s="122" t="s">
        <v>2473</v>
      </c>
      <c r="F42" s="123"/>
      <c r="G42" s="122" t="s">
        <v>5422</v>
      </c>
      <c r="H42" s="122" t="s">
        <v>53</v>
      </c>
      <c r="I42" s="123">
        <v>20200201</v>
      </c>
      <c r="J42" s="122" t="s">
        <v>108</v>
      </c>
      <c r="K42" s="123" t="s">
        <v>109</v>
      </c>
      <c r="L42" s="123" t="s">
        <v>53</v>
      </c>
      <c r="M42" s="123" t="s">
        <v>110</v>
      </c>
      <c r="N42" s="123" t="s">
        <v>705</v>
      </c>
      <c r="O42" s="123" t="s">
        <v>59</v>
      </c>
      <c r="P42" s="123"/>
      <c r="Q42" s="122" t="s">
        <v>59</v>
      </c>
      <c r="R42" s="123"/>
      <c r="S42" s="123">
        <v>7600</v>
      </c>
      <c r="T42" s="123" t="s">
        <v>62</v>
      </c>
      <c r="U42" s="86">
        <f>S42*0.0007457</f>
        <v>5.6673200000000001</v>
      </c>
      <c r="V42" s="129">
        <v>7600</v>
      </c>
      <c r="W42" s="129" t="s">
        <v>62</v>
      </c>
      <c r="X42" s="155"/>
      <c r="Y42" s="123">
        <v>1</v>
      </c>
      <c r="Z42" s="123" t="s">
        <v>5423</v>
      </c>
      <c r="AA42" s="122" t="s">
        <v>5424</v>
      </c>
      <c r="AB42" s="122"/>
      <c r="AC42" s="122" t="str" cm="1">
        <f t="array" ref="AC42">_xlfn.IFS(ISTEXT(AR42),AR42,ISTEXT(AO42),AO42, TRUE, AD42)</f>
        <v>Texas Eastern Transmission, Clinton Compressor Station</v>
      </c>
      <c r="AD42" s="122" t="s">
        <v>5425</v>
      </c>
      <c r="AE42" s="123" t="s">
        <v>5426</v>
      </c>
      <c r="AF42" s="124">
        <v>4</v>
      </c>
      <c r="AG42" s="123" t="s">
        <v>373</v>
      </c>
      <c r="AH42" s="129" t="s">
        <v>5427</v>
      </c>
      <c r="AI42" s="122" t="s">
        <v>5428</v>
      </c>
      <c r="AJ42" s="123" t="s">
        <v>3455</v>
      </c>
      <c r="AK42" s="124" t="s">
        <v>5429</v>
      </c>
      <c r="AL42" s="129">
        <v>-90.258976150999999</v>
      </c>
      <c r="AM42" s="129">
        <v>32.407163355800002</v>
      </c>
      <c r="AN42" s="110" t="s">
        <v>5426</v>
      </c>
      <c r="AO42" s="110" t="e">
        <v>#N/A</v>
      </c>
      <c r="AP42" s="110" t="s">
        <v>5430</v>
      </c>
      <c r="AQ42" s="110" t="e">
        <v>#N/A</v>
      </c>
      <c r="AR42" s="110" t="e">
        <v>#N/A</v>
      </c>
      <c r="AS42" s="110" t="e">
        <v>#N/A</v>
      </c>
      <c r="AT42" s="110" t="e">
        <v>#N/A</v>
      </c>
      <c r="AU42" s="110" t="e">
        <v>#N/A</v>
      </c>
      <c r="AV42" s="109" t="s">
        <v>119</v>
      </c>
    </row>
    <row r="43" spans="1:48" s="109" customFormat="1" x14ac:dyDescent="0.25">
      <c r="A43" s="123">
        <v>284</v>
      </c>
      <c r="B43" s="122" t="s">
        <v>2461</v>
      </c>
      <c r="C43" s="123"/>
      <c r="D43" s="122"/>
      <c r="E43" s="122" t="s">
        <v>2461</v>
      </c>
      <c r="F43" s="123"/>
      <c r="G43" s="122" t="s">
        <v>5422</v>
      </c>
      <c r="H43" s="122" t="s">
        <v>53</v>
      </c>
      <c r="I43" s="123">
        <v>20200201</v>
      </c>
      <c r="J43" s="122" t="s">
        <v>108</v>
      </c>
      <c r="K43" s="123" t="s">
        <v>109</v>
      </c>
      <c r="L43" s="123" t="s">
        <v>53</v>
      </c>
      <c r="M43" s="123" t="s">
        <v>110</v>
      </c>
      <c r="N43" s="123" t="s">
        <v>705</v>
      </c>
      <c r="O43" s="123" t="s">
        <v>59</v>
      </c>
      <c r="P43" s="123"/>
      <c r="Q43" s="122" t="s">
        <v>59</v>
      </c>
      <c r="R43" s="123"/>
      <c r="S43" s="123">
        <v>7600</v>
      </c>
      <c r="T43" s="123" t="s">
        <v>62</v>
      </c>
      <c r="U43" s="86">
        <f>S43*0.0007457</f>
        <v>5.6673200000000001</v>
      </c>
      <c r="V43" s="129">
        <v>7600</v>
      </c>
      <c r="W43" s="129" t="s">
        <v>62</v>
      </c>
      <c r="X43" s="155"/>
      <c r="Y43" s="123">
        <v>1</v>
      </c>
      <c r="Z43" s="123" t="s">
        <v>5423</v>
      </c>
      <c r="AA43" s="122" t="s">
        <v>5424</v>
      </c>
      <c r="AB43" s="122"/>
      <c r="AC43" s="122" t="str" cm="1">
        <f t="array" ref="AC43">_xlfn.IFS(ISTEXT(AR43),AR43,ISTEXT(AO43),AO43, TRUE, AD43)</f>
        <v>Texas Eastern Transmission, Clinton Compressor Station</v>
      </c>
      <c r="AD43" s="122" t="s">
        <v>5425</v>
      </c>
      <c r="AE43" s="123" t="s">
        <v>5426</v>
      </c>
      <c r="AF43" s="124">
        <v>4</v>
      </c>
      <c r="AG43" s="123" t="s">
        <v>373</v>
      </c>
      <c r="AH43" s="129" t="s">
        <v>5427</v>
      </c>
      <c r="AI43" s="122" t="s">
        <v>5428</v>
      </c>
      <c r="AJ43" s="123" t="s">
        <v>3455</v>
      </c>
      <c r="AK43" s="124" t="s">
        <v>5429</v>
      </c>
      <c r="AL43" s="129">
        <v>-90.258976150999999</v>
      </c>
      <c r="AM43" s="129">
        <v>32.407163355800002</v>
      </c>
      <c r="AN43" s="110" t="s">
        <v>5426</v>
      </c>
      <c r="AO43" s="110" t="e">
        <v>#N/A</v>
      </c>
      <c r="AP43" s="110" t="s">
        <v>5430</v>
      </c>
      <c r="AQ43" s="110" t="e">
        <v>#N/A</v>
      </c>
      <c r="AR43" s="110" t="e">
        <v>#N/A</v>
      </c>
      <c r="AS43" s="110" t="e">
        <v>#N/A</v>
      </c>
      <c r="AT43" s="110" t="e">
        <v>#N/A</v>
      </c>
      <c r="AU43" s="110" t="e">
        <v>#N/A</v>
      </c>
      <c r="AV43" s="109" t="s">
        <v>119</v>
      </c>
    </row>
    <row r="44" spans="1:48" s="21" customFormat="1" x14ac:dyDescent="0.25">
      <c r="A44" s="15">
        <v>284</v>
      </c>
      <c r="B44" s="15" t="s">
        <v>5431</v>
      </c>
      <c r="C44" s="15"/>
      <c r="D44" s="16"/>
      <c r="E44" s="16" t="s">
        <v>686</v>
      </c>
      <c r="F44" s="15" t="s">
        <v>5432</v>
      </c>
      <c r="G44" s="16" t="s">
        <v>5422</v>
      </c>
      <c r="H44" s="16" t="s">
        <v>53</v>
      </c>
      <c r="I44" s="15">
        <v>20200201</v>
      </c>
      <c r="J44" s="16" t="s">
        <v>108</v>
      </c>
      <c r="K44" s="15" t="s">
        <v>109</v>
      </c>
      <c r="L44" s="15" t="s">
        <v>53</v>
      </c>
      <c r="M44" s="15" t="s">
        <v>110</v>
      </c>
      <c r="N44" s="15" t="s">
        <v>705</v>
      </c>
      <c r="O44" s="15" t="s">
        <v>59</v>
      </c>
      <c r="P44" s="15"/>
      <c r="Q44" s="16" t="s">
        <v>59</v>
      </c>
      <c r="R44" s="15"/>
      <c r="S44" s="15">
        <v>7600</v>
      </c>
      <c r="T44" s="15" t="s">
        <v>62</v>
      </c>
      <c r="U44" s="17">
        <f>S44*0.0007457</f>
        <v>5.6673200000000001</v>
      </c>
      <c r="V44" s="18">
        <v>7600</v>
      </c>
      <c r="W44" s="18" t="s">
        <v>62</v>
      </c>
      <c r="X44" s="19"/>
      <c r="Y44" s="15">
        <v>1</v>
      </c>
      <c r="Z44" s="123" t="s">
        <v>5423</v>
      </c>
      <c r="AA44" s="122" t="s">
        <v>5424</v>
      </c>
      <c r="AB44" s="16"/>
      <c r="AC44" s="16" t="str" cm="1">
        <f t="array" ref="AC44">_xlfn.IFS(ISTEXT(AR44),AR44,ISTEXT(AO44),AO44, TRUE, AD44)</f>
        <v>Texas Eastern Transmission, Clinton Compressor Station</v>
      </c>
      <c r="AD44" s="16" t="s">
        <v>5425</v>
      </c>
      <c r="AE44" s="15" t="s">
        <v>5426</v>
      </c>
      <c r="AF44" s="20">
        <v>4</v>
      </c>
      <c r="AG44" s="15" t="s">
        <v>373</v>
      </c>
      <c r="AH44" s="18" t="s">
        <v>5427</v>
      </c>
      <c r="AI44" s="16" t="s">
        <v>5428</v>
      </c>
      <c r="AJ44" s="15" t="s">
        <v>3455</v>
      </c>
      <c r="AK44" s="20" t="s">
        <v>5429</v>
      </c>
      <c r="AL44" s="18">
        <v>-90.258976150999999</v>
      </c>
      <c r="AM44" s="18">
        <v>32.407163355800002</v>
      </c>
      <c r="AN44" t="s">
        <v>5426</v>
      </c>
      <c r="AO44" t="e">
        <v>#N/A</v>
      </c>
      <c r="AP44" t="s">
        <v>5430</v>
      </c>
      <c r="AQ44" t="e">
        <v>#N/A</v>
      </c>
      <c r="AR44" t="e">
        <v>#N/A</v>
      </c>
      <c r="AS44" t="e">
        <v>#N/A</v>
      </c>
      <c r="AT44" t="e">
        <v>#N/A</v>
      </c>
      <c r="AU44" t="e">
        <v>#N/A</v>
      </c>
      <c r="AV44" s="21" t="s">
        <v>119</v>
      </c>
    </row>
    <row r="45" spans="1:48" s="109" customFormat="1" x14ac:dyDescent="0.25">
      <c r="A45" s="123">
        <v>284</v>
      </c>
      <c r="B45" s="123" t="s">
        <v>5433</v>
      </c>
      <c r="C45" s="123"/>
      <c r="D45" s="122"/>
      <c r="E45" s="122" t="s">
        <v>678</v>
      </c>
      <c r="F45" s="123" t="s">
        <v>5434</v>
      </c>
      <c r="G45" s="122" t="s">
        <v>5422</v>
      </c>
      <c r="H45" s="122" t="s">
        <v>53</v>
      </c>
      <c r="I45" s="123">
        <v>20200201</v>
      </c>
      <c r="J45" s="122" t="s">
        <v>108</v>
      </c>
      <c r="K45" s="123" t="s">
        <v>109</v>
      </c>
      <c r="L45" s="123" t="s">
        <v>53</v>
      </c>
      <c r="M45" s="123" t="s">
        <v>110</v>
      </c>
      <c r="N45" s="123" t="s">
        <v>705</v>
      </c>
      <c r="O45" s="123" t="s">
        <v>59</v>
      </c>
      <c r="P45" s="123"/>
      <c r="Q45" s="122" t="s">
        <v>59</v>
      </c>
      <c r="R45" s="123"/>
      <c r="S45" s="123">
        <v>7600</v>
      </c>
      <c r="T45" s="123" t="s">
        <v>62</v>
      </c>
      <c r="U45" s="86">
        <f>S45*0.0007457</f>
        <v>5.6673200000000001</v>
      </c>
      <c r="V45" s="129">
        <v>7600</v>
      </c>
      <c r="W45" s="129" t="s">
        <v>62</v>
      </c>
      <c r="X45" s="155"/>
      <c r="Y45" s="123">
        <v>1</v>
      </c>
      <c r="Z45" s="123" t="s">
        <v>5423</v>
      </c>
      <c r="AA45" s="122" t="s">
        <v>5424</v>
      </c>
      <c r="AB45" s="122"/>
      <c r="AC45" s="122" t="str" cm="1">
        <f t="array" ref="AC45">_xlfn.IFS(ISTEXT(AR45),AR45,ISTEXT(AO45),AO45, TRUE, AD45)</f>
        <v>Texas Eastern Transmission, Clinton Compressor Station</v>
      </c>
      <c r="AD45" s="122" t="s">
        <v>5425</v>
      </c>
      <c r="AE45" s="123" t="s">
        <v>5426</v>
      </c>
      <c r="AF45" s="124">
        <v>4</v>
      </c>
      <c r="AG45" s="123" t="s">
        <v>373</v>
      </c>
      <c r="AH45" s="129" t="s">
        <v>5427</v>
      </c>
      <c r="AI45" s="122" t="s">
        <v>5428</v>
      </c>
      <c r="AJ45" s="123" t="s">
        <v>3455</v>
      </c>
      <c r="AK45" s="124" t="s">
        <v>5429</v>
      </c>
      <c r="AL45" s="129">
        <v>-90.2593033805</v>
      </c>
      <c r="AM45" s="129">
        <v>32.407172413700003</v>
      </c>
      <c r="AN45" s="110" t="s">
        <v>5426</v>
      </c>
      <c r="AO45" s="110" t="e">
        <v>#N/A</v>
      </c>
      <c r="AP45" s="110" t="s">
        <v>5430</v>
      </c>
      <c r="AQ45" s="110" t="e">
        <v>#N/A</v>
      </c>
      <c r="AR45" s="110" t="e">
        <v>#N/A</v>
      </c>
      <c r="AS45" s="110" t="e">
        <v>#N/A</v>
      </c>
      <c r="AT45" s="110" t="e">
        <v>#N/A</v>
      </c>
      <c r="AU45" s="110" t="e">
        <v>#N/A</v>
      </c>
      <c r="AV45" s="109" t="s">
        <v>119</v>
      </c>
    </row>
    <row r="46" spans="1:48" s="109" customFormat="1" x14ac:dyDescent="0.25">
      <c r="A46" s="123">
        <v>285</v>
      </c>
      <c r="B46" s="123">
        <v>119</v>
      </c>
      <c r="C46" s="123"/>
      <c r="D46" s="122"/>
      <c r="E46" s="122" t="s">
        <v>5435</v>
      </c>
      <c r="F46" s="123" t="s">
        <v>5436</v>
      </c>
      <c r="G46" s="122" t="s">
        <v>3217</v>
      </c>
      <c r="H46" s="122" t="s">
        <v>53</v>
      </c>
      <c r="I46" s="123">
        <v>20200201</v>
      </c>
      <c r="J46" s="122" t="s">
        <v>108</v>
      </c>
      <c r="K46" s="123" t="s">
        <v>109</v>
      </c>
      <c r="L46" s="123" t="s">
        <v>53</v>
      </c>
      <c r="M46" s="123" t="s">
        <v>57</v>
      </c>
      <c r="N46" s="123" t="s">
        <v>5437</v>
      </c>
      <c r="O46" s="123" t="s">
        <v>59</v>
      </c>
      <c r="P46" s="123" t="s">
        <v>100</v>
      </c>
      <c r="Q46" s="122" t="s">
        <v>59</v>
      </c>
      <c r="R46" s="123" t="s">
        <v>100</v>
      </c>
      <c r="S46" s="123"/>
      <c r="T46" s="123" t="s">
        <v>59</v>
      </c>
      <c r="U46" s="86"/>
      <c r="V46" s="129"/>
      <c r="W46" s="129"/>
      <c r="X46" s="155"/>
      <c r="Y46" s="123">
        <v>1</v>
      </c>
      <c r="Z46" s="123" t="s">
        <v>101</v>
      </c>
      <c r="AA46" s="122" t="s">
        <v>5438</v>
      </c>
      <c r="AB46" s="122"/>
      <c r="AC46" s="122" t="str" cm="1">
        <f t="array" ref="AC46">_xlfn.IFS(ISTEXT(AR46),AR46,ISTEXT(AO46),AO46, TRUE, AD46)</f>
        <v>TEXAS EASTERN TRANSMISSION LP</v>
      </c>
      <c r="AD46" s="122" t="s">
        <v>5439</v>
      </c>
      <c r="AE46" s="123" t="s">
        <v>5440</v>
      </c>
      <c r="AF46" s="124">
        <v>3</v>
      </c>
      <c r="AG46" s="123" t="s">
        <v>579</v>
      </c>
      <c r="AH46" s="129" t="s">
        <v>5441</v>
      </c>
      <c r="AI46" s="122" t="s">
        <v>5442</v>
      </c>
      <c r="AJ46" s="123" t="s">
        <v>5443</v>
      </c>
      <c r="AK46" s="124" t="s">
        <v>5444</v>
      </c>
      <c r="AL46" s="129">
        <v>-79.547903174599995</v>
      </c>
      <c r="AM46" s="129">
        <v>40.384107977699998</v>
      </c>
      <c r="AN46" s="110" t="s">
        <v>5440</v>
      </c>
      <c r="AO46" s="110" t="s">
        <v>3224</v>
      </c>
      <c r="AP46" s="110" t="s">
        <v>5445</v>
      </c>
      <c r="AQ46" s="110" t="e">
        <v>#N/A</v>
      </c>
      <c r="AR46" s="110" t="e">
        <v>#N/A</v>
      </c>
      <c r="AS46" s="110" t="e">
        <v>#N/A</v>
      </c>
      <c r="AT46" s="110" t="e">
        <v>#N/A</v>
      </c>
      <c r="AU46" s="110" t="e">
        <v>#N/A</v>
      </c>
      <c r="AV46" s="109" t="s">
        <v>139</v>
      </c>
    </row>
    <row r="47" spans="1:48" s="109" customFormat="1" x14ac:dyDescent="0.25">
      <c r="A47" s="123">
        <v>285</v>
      </c>
      <c r="B47" s="123">
        <v>118</v>
      </c>
      <c r="C47" s="123"/>
      <c r="D47" s="122"/>
      <c r="E47" s="122" t="s">
        <v>5446</v>
      </c>
      <c r="F47" s="123" t="s">
        <v>5447</v>
      </c>
      <c r="G47" s="122" t="s">
        <v>3217</v>
      </c>
      <c r="H47" s="122" t="s">
        <v>53</v>
      </c>
      <c r="I47" s="123">
        <v>20200201</v>
      </c>
      <c r="J47" s="122" t="s">
        <v>108</v>
      </c>
      <c r="K47" s="123" t="s">
        <v>109</v>
      </c>
      <c r="L47" s="123" t="s">
        <v>53</v>
      </c>
      <c r="M47" s="123" t="s">
        <v>57</v>
      </c>
      <c r="N47" s="123" t="s">
        <v>5448</v>
      </c>
      <c r="O47" s="123" t="s">
        <v>59</v>
      </c>
      <c r="P47" s="123" t="s">
        <v>100</v>
      </c>
      <c r="Q47" s="122" t="s">
        <v>59</v>
      </c>
      <c r="R47" s="123"/>
      <c r="S47" s="123"/>
      <c r="T47" s="123" t="s">
        <v>59</v>
      </c>
      <c r="U47" s="86"/>
      <c r="V47" s="129"/>
      <c r="W47" s="129"/>
      <c r="X47" s="155"/>
      <c r="Y47" s="123">
        <v>1</v>
      </c>
      <c r="Z47" s="123" t="s">
        <v>112</v>
      </c>
      <c r="AA47" s="122" t="s">
        <v>5449</v>
      </c>
      <c r="AB47" s="122"/>
      <c r="AC47" s="122" t="str" cm="1">
        <f t="array" ref="AC47">_xlfn.IFS(ISTEXT(AR47),AR47,ISTEXT(AO47),AO47, TRUE, AD47)</f>
        <v>TEXAS EASTERN TRANSMISSION LP</v>
      </c>
      <c r="AD47" s="122" t="s">
        <v>5439</v>
      </c>
      <c r="AE47" s="123" t="s">
        <v>5440</v>
      </c>
      <c r="AF47" s="124">
        <v>3</v>
      </c>
      <c r="AG47" s="123" t="s">
        <v>579</v>
      </c>
      <c r="AH47" s="129" t="s">
        <v>5441</v>
      </c>
      <c r="AI47" s="122" t="s">
        <v>5442</v>
      </c>
      <c r="AJ47" s="123" t="s">
        <v>5443</v>
      </c>
      <c r="AK47" s="124" t="s">
        <v>5444</v>
      </c>
      <c r="AL47" s="129">
        <v>-79.547903174599995</v>
      </c>
      <c r="AM47" s="129">
        <v>40.384107977699998</v>
      </c>
      <c r="AN47" s="110" t="s">
        <v>5440</v>
      </c>
      <c r="AO47" s="110" t="s">
        <v>3224</v>
      </c>
      <c r="AP47" s="110" t="s">
        <v>5445</v>
      </c>
      <c r="AQ47" s="110" t="e">
        <v>#N/A</v>
      </c>
      <c r="AR47" s="110" t="e">
        <v>#N/A</v>
      </c>
      <c r="AS47" s="110" t="e">
        <v>#N/A</v>
      </c>
      <c r="AT47" s="110" t="e">
        <v>#N/A</v>
      </c>
      <c r="AU47" s="110" t="e">
        <v>#N/A</v>
      </c>
      <c r="AV47" s="109" t="s">
        <v>139</v>
      </c>
    </row>
    <row r="48" spans="1:48" s="109" customFormat="1" x14ac:dyDescent="0.25">
      <c r="A48" s="123">
        <v>288</v>
      </c>
      <c r="B48" s="123" t="s">
        <v>5450</v>
      </c>
      <c r="C48" s="123"/>
      <c r="D48" s="122"/>
      <c r="E48" s="122" t="s">
        <v>5451</v>
      </c>
      <c r="F48" s="123" t="s">
        <v>5452</v>
      </c>
      <c r="G48" s="122" t="s">
        <v>3217</v>
      </c>
      <c r="H48" s="122" t="s">
        <v>53</v>
      </c>
      <c r="I48" s="123">
        <v>20200201</v>
      </c>
      <c r="J48" s="122" t="s">
        <v>108</v>
      </c>
      <c r="K48" s="123" t="s">
        <v>109</v>
      </c>
      <c r="L48" s="123" t="s">
        <v>53</v>
      </c>
      <c r="M48" s="123" t="s">
        <v>57</v>
      </c>
      <c r="N48" s="123" t="s">
        <v>123</v>
      </c>
      <c r="O48" s="123" t="s">
        <v>59</v>
      </c>
      <c r="P48" s="123"/>
      <c r="Q48" s="122" t="s">
        <v>59</v>
      </c>
      <c r="R48" s="123"/>
      <c r="S48" s="123">
        <v>13699</v>
      </c>
      <c r="T48" s="123" t="s">
        <v>62</v>
      </c>
      <c r="U48" s="86">
        <f>S48*0.0007457</f>
        <v>10.2153443</v>
      </c>
      <c r="V48" s="129">
        <v>13700</v>
      </c>
      <c r="W48" s="129" t="s">
        <v>62</v>
      </c>
      <c r="X48" s="155"/>
      <c r="Y48" s="123">
        <v>1</v>
      </c>
      <c r="Z48" s="123" t="s">
        <v>63</v>
      </c>
      <c r="AA48" s="122" t="s">
        <v>5453</v>
      </c>
      <c r="AB48" s="122"/>
      <c r="AC48" s="122" t="str" cm="1">
        <f t="array" ref="AC48">_xlfn.IFS(ISTEXT(AR48),AR48,ISTEXT(AO48),AO48, TRUE, AD48)</f>
        <v>TEXAS EASTERN TRANSMISSION LP</v>
      </c>
      <c r="AD48" s="122" t="s">
        <v>5454</v>
      </c>
      <c r="AE48" s="123" t="s">
        <v>5455</v>
      </c>
      <c r="AF48" s="124">
        <v>3</v>
      </c>
      <c r="AG48" s="123" t="s">
        <v>579</v>
      </c>
      <c r="AH48" s="129" t="s">
        <v>580</v>
      </c>
      <c r="AI48" s="122" t="s">
        <v>5456</v>
      </c>
      <c r="AJ48" s="123" t="s">
        <v>5457</v>
      </c>
      <c r="AK48" s="124" t="s">
        <v>5458</v>
      </c>
      <c r="AL48" s="129">
        <v>-76.577400101099997</v>
      </c>
      <c r="AM48" s="129">
        <v>40.063236480699999</v>
      </c>
      <c r="AN48" s="110" t="s">
        <v>5455</v>
      </c>
      <c r="AO48" s="110" t="s">
        <v>3224</v>
      </c>
      <c r="AP48" s="110" t="s">
        <v>5459</v>
      </c>
      <c r="AQ48" s="110" t="e">
        <v>#N/A</v>
      </c>
      <c r="AR48" s="110" t="e">
        <v>#N/A</v>
      </c>
      <c r="AS48" s="110" t="e">
        <v>#N/A</v>
      </c>
      <c r="AT48" s="110" t="e">
        <v>#N/A</v>
      </c>
      <c r="AU48" s="110" t="e">
        <v>#N/A</v>
      </c>
      <c r="AV48" s="109" t="s">
        <v>119</v>
      </c>
    </row>
    <row r="49" spans="1:48" s="21" customFormat="1" x14ac:dyDescent="0.25">
      <c r="A49" s="15">
        <v>211</v>
      </c>
      <c r="B49" s="15" t="s">
        <v>120</v>
      </c>
      <c r="C49" s="15"/>
      <c r="D49" s="16"/>
      <c r="E49" s="16" t="s">
        <v>5460</v>
      </c>
      <c r="F49" s="15" t="s">
        <v>120</v>
      </c>
      <c r="G49" s="16" t="s">
        <v>2451</v>
      </c>
      <c r="H49" s="16" t="s">
        <v>53</v>
      </c>
      <c r="I49" s="15">
        <v>20200201</v>
      </c>
      <c r="J49" s="16" t="s">
        <v>108</v>
      </c>
      <c r="K49" s="15" t="s">
        <v>109</v>
      </c>
      <c r="L49" s="15" t="s">
        <v>53</v>
      </c>
      <c r="M49" s="15" t="s">
        <v>57</v>
      </c>
      <c r="N49" s="15" t="s">
        <v>123</v>
      </c>
      <c r="O49" s="15" t="s">
        <v>59</v>
      </c>
      <c r="P49" s="15"/>
      <c r="Q49" s="16" t="s">
        <v>59</v>
      </c>
      <c r="R49" s="15"/>
      <c r="S49" s="15">
        <v>10600</v>
      </c>
      <c r="T49" s="15" t="s">
        <v>62</v>
      </c>
      <c r="U49" s="17">
        <f>S49*0.0007457</f>
        <v>7.90442</v>
      </c>
      <c r="V49" s="18"/>
      <c r="W49" s="18"/>
      <c r="X49" s="19"/>
      <c r="Y49" s="15">
        <v>1</v>
      </c>
      <c r="Z49" s="123" t="s">
        <v>63</v>
      </c>
      <c r="AA49" s="122" t="s">
        <v>5461</v>
      </c>
      <c r="AB49" s="16"/>
      <c r="AC49" s="16" t="str" cm="1">
        <f t="array" ref="AC49">_xlfn.IFS(ISTEXT(AR49),AR49,ISTEXT(AO49),AO49, TRUE, AD49)</f>
        <v>Texas Eastern Transmission LP - Somerset (0664000100)</v>
      </c>
      <c r="AD49" s="16" t="s">
        <v>2454</v>
      </c>
      <c r="AE49" s="15" t="s">
        <v>2448</v>
      </c>
      <c r="AF49" s="20" t="s">
        <v>1492</v>
      </c>
      <c r="AG49" s="15" t="s">
        <v>627</v>
      </c>
      <c r="AH49" s="18" t="s">
        <v>2455</v>
      </c>
      <c r="AI49" s="16" t="s">
        <v>2456</v>
      </c>
      <c r="AJ49" s="15" t="s">
        <v>2457</v>
      </c>
      <c r="AK49" s="20" t="s">
        <v>2458</v>
      </c>
      <c r="AL49" s="18">
        <v>-82.28837</v>
      </c>
      <c r="AM49" s="18">
        <v>39.781350000000003</v>
      </c>
      <c r="AN49" t="s">
        <v>2448</v>
      </c>
      <c r="AO49" t="e">
        <v>#N/A</v>
      </c>
      <c r="AP49" t="e">
        <v>#N/A</v>
      </c>
      <c r="AQ49" t="e">
        <v>#N/A</v>
      </c>
      <c r="AR49" t="e">
        <v>#N/A</v>
      </c>
      <c r="AS49" t="e">
        <v>#N/A</v>
      </c>
      <c r="AT49" t="e">
        <v>#N/A</v>
      </c>
      <c r="AU49" t="e">
        <v>#N/A</v>
      </c>
      <c r="AV49" s="21" t="s">
        <v>119</v>
      </c>
    </row>
    <row r="50" spans="1:48" s="109" customFormat="1" x14ac:dyDescent="0.25">
      <c r="A50" s="120">
        <v>450</v>
      </c>
      <c r="B50" s="120" t="s">
        <v>4459</v>
      </c>
      <c r="C50" s="121">
        <v>2706</v>
      </c>
      <c r="D50" s="120" t="s">
        <v>4433</v>
      </c>
      <c r="E50" s="125" t="s">
        <v>5462</v>
      </c>
      <c r="F50" s="120" t="s">
        <v>4459</v>
      </c>
      <c r="G50" s="121"/>
      <c r="H50" s="126" t="s">
        <v>53</v>
      </c>
      <c r="I50" s="120" t="s">
        <v>180</v>
      </c>
      <c r="J50" s="120" t="s">
        <v>181</v>
      </c>
      <c r="K50" s="120" t="s">
        <v>182</v>
      </c>
      <c r="L50" s="120" t="s">
        <v>100</v>
      </c>
      <c r="M50" s="120" t="s">
        <v>110</v>
      </c>
      <c r="N50" s="120" t="s">
        <v>204</v>
      </c>
      <c r="O50" s="120" t="s">
        <v>205</v>
      </c>
      <c r="P50" s="120"/>
      <c r="Q50" s="121" t="s">
        <v>4578</v>
      </c>
      <c r="R50" s="123" t="s">
        <v>100</v>
      </c>
      <c r="S50" s="120">
        <v>2207</v>
      </c>
      <c r="T50" s="120" t="s">
        <v>5463</v>
      </c>
      <c r="U50" s="120">
        <v>191</v>
      </c>
      <c r="V50" s="120"/>
      <c r="W50" s="120"/>
      <c r="X50" s="120">
        <v>2019</v>
      </c>
      <c r="Y50" s="157">
        <v>1</v>
      </c>
      <c r="Z50" s="120" t="s">
        <v>101</v>
      </c>
      <c r="AA50" s="121" t="s">
        <v>5464</v>
      </c>
      <c r="AB50" s="121"/>
      <c r="AC50" s="122" t="s">
        <v>1104</v>
      </c>
      <c r="AD50" s="121" t="s">
        <v>5465</v>
      </c>
      <c r="AE50" s="120"/>
      <c r="AF50" s="120">
        <v>4</v>
      </c>
      <c r="AG50" s="120" t="s">
        <v>730</v>
      </c>
      <c r="AH50" s="120" t="s">
        <v>5466</v>
      </c>
      <c r="AI50" s="121" t="s">
        <v>5467</v>
      </c>
      <c r="AJ50" s="120" t="s">
        <v>5468</v>
      </c>
      <c r="AK50" s="120">
        <v>28704</v>
      </c>
      <c r="AL50" s="127"/>
      <c r="AM50" s="120"/>
      <c r="AN50" s="110"/>
      <c r="AO50" s="110"/>
      <c r="AP50" s="110"/>
      <c r="AQ50" s="110"/>
      <c r="AR50" s="110"/>
      <c r="AS50" s="110"/>
      <c r="AT50" s="110"/>
      <c r="AU50" s="110"/>
      <c r="AV50" s="109" t="s">
        <v>193</v>
      </c>
    </row>
    <row r="51" spans="1:48" s="109" customFormat="1" x14ac:dyDescent="0.25">
      <c r="A51" s="120">
        <v>450</v>
      </c>
      <c r="B51" s="120" t="s">
        <v>4468</v>
      </c>
      <c r="C51" s="121">
        <v>2706</v>
      </c>
      <c r="D51" s="120" t="s">
        <v>5469</v>
      </c>
      <c r="E51" s="125" t="s">
        <v>5462</v>
      </c>
      <c r="F51" s="120" t="s">
        <v>4468</v>
      </c>
      <c r="G51" s="121"/>
      <c r="H51" s="126" t="s">
        <v>53</v>
      </c>
      <c r="I51" s="120" t="s">
        <v>180</v>
      </c>
      <c r="J51" s="120" t="s">
        <v>181</v>
      </c>
      <c r="K51" s="120" t="s">
        <v>182</v>
      </c>
      <c r="L51" s="120" t="s">
        <v>100</v>
      </c>
      <c r="M51" s="120" t="s">
        <v>110</v>
      </c>
      <c r="N51" s="120" t="s">
        <v>204</v>
      </c>
      <c r="O51" s="120" t="s">
        <v>205</v>
      </c>
      <c r="P51" s="120"/>
      <c r="Q51" s="121" t="s">
        <v>4578</v>
      </c>
      <c r="R51" s="123" t="s">
        <v>100</v>
      </c>
      <c r="S51" s="120">
        <v>2207</v>
      </c>
      <c r="T51" s="120" t="s">
        <v>5463</v>
      </c>
      <c r="U51" s="120">
        <v>191</v>
      </c>
      <c r="V51" s="120"/>
      <c r="W51" s="120"/>
      <c r="X51" s="120">
        <v>2020</v>
      </c>
      <c r="Y51" s="157">
        <v>1</v>
      </c>
      <c r="Z51" s="120" t="s">
        <v>101</v>
      </c>
      <c r="AA51" s="121" t="s">
        <v>5464</v>
      </c>
      <c r="AB51" s="121"/>
      <c r="AC51" s="122" t="s">
        <v>1104</v>
      </c>
      <c r="AD51" s="121" t="s">
        <v>5465</v>
      </c>
      <c r="AE51" s="120"/>
      <c r="AF51" s="120">
        <v>4</v>
      </c>
      <c r="AG51" s="120" t="s">
        <v>730</v>
      </c>
      <c r="AH51" s="120" t="s">
        <v>5466</v>
      </c>
      <c r="AI51" s="121" t="s">
        <v>5470</v>
      </c>
      <c r="AJ51" s="120" t="s">
        <v>5468</v>
      </c>
      <c r="AK51" s="120">
        <v>28705</v>
      </c>
      <c r="AL51" s="127"/>
      <c r="AM51" s="120"/>
      <c r="AN51" s="110"/>
      <c r="AO51" s="110"/>
      <c r="AP51" s="110"/>
      <c r="AQ51" s="110"/>
      <c r="AR51" s="110"/>
      <c r="AS51" s="110"/>
      <c r="AT51" s="110"/>
      <c r="AU51" s="110"/>
      <c r="AV51" s="109" t="s">
        <v>193</v>
      </c>
    </row>
    <row r="52" spans="1:48" s="109" customFormat="1" x14ac:dyDescent="0.25">
      <c r="A52" s="120">
        <v>450</v>
      </c>
      <c r="B52" s="120" t="s">
        <v>4471</v>
      </c>
      <c r="C52" s="121">
        <v>2706</v>
      </c>
      <c r="D52" s="120">
        <v>3</v>
      </c>
      <c r="E52" s="126" t="s">
        <v>5471</v>
      </c>
      <c r="F52" s="120" t="s">
        <v>4471</v>
      </c>
      <c r="G52" s="121"/>
      <c r="H52" s="126" t="s">
        <v>53</v>
      </c>
      <c r="I52" s="120" t="s">
        <v>180</v>
      </c>
      <c r="J52" s="120" t="s">
        <v>181</v>
      </c>
      <c r="K52" s="120" t="s">
        <v>182</v>
      </c>
      <c r="L52" s="120" t="s">
        <v>100</v>
      </c>
      <c r="M52" s="120" t="s">
        <v>110</v>
      </c>
      <c r="N52" s="120" t="s">
        <v>204</v>
      </c>
      <c r="O52" s="120" t="s">
        <v>124</v>
      </c>
      <c r="P52" s="120"/>
      <c r="Q52" s="121" t="s">
        <v>726</v>
      </c>
      <c r="R52" s="123" t="s">
        <v>53</v>
      </c>
      <c r="S52" s="120">
        <v>1929</v>
      </c>
      <c r="T52" s="120" t="s">
        <v>5463</v>
      </c>
      <c r="U52" s="120">
        <v>212</v>
      </c>
      <c r="V52" s="120"/>
      <c r="W52" s="120"/>
      <c r="X52" s="120">
        <v>1999</v>
      </c>
      <c r="Y52" s="157">
        <v>1</v>
      </c>
      <c r="Z52" s="120" t="s">
        <v>63</v>
      </c>
      <c r="AA52" s="121" t="s">
        <v>5464</v>
      </c>
      <c r="AB52" s="121"/>
      <c r="AC52" s="122" t="s">
        <v>1104</v>
      </c>
      <c r="AD52" s="121" t="s">
        <v>5465</v>
      </c>
      <c r="AE52" s="120"/>
      <c r="AF52" s="120">
        <v>4</v>
      </c>
      <c r="AG52" s="120" t="s">
        <v>730</v>
      </c>
      <c r="AH52" s="120" t="s">
        <v>5466</v>
      </c>
      <c r="AI52" s="121" t="s">
        <v>5472</v>
      </c>
      <c r="AJ52" s="120" t="s">
        <v>5468</v>
      </c>
      <c r="AK52" s="120">
        <v>28706</v>
      </c>
      <c r="AL52" s="127"/>
      <c r="AM52" s="120"/>
      <c r="AN52" s="110"/>
      <c r="AO52" s="110"/>
      <c r="AP52" s="110"/>
      <c r="AQ52" s="110"/>
      <c r="AR52" s="110"/>
      <c r="AS52" s="110"/>
      <c r="AT52" s="110"/>
      <c r="AU52" s="110"/>
      <c r="AV52" s="109" t="s">
        <v>193</v>
      </c>
    </row>
    <row r="53" spans="1:48" s="109" customFormat="1" x14ac:dyDescent="0.25">
      <c r="A53" s="120">
        <v>450</v>
      </c>
      <c r="B53" s="120" t="s">
        <v>4474</v>
      </c>
      <c r="C53" s="121">
        <v>2706</v>
      </c>
      <c r="D53" s="120">
        <v>4</v>
      </c>
      <c r="E53" s="126" t="s">
        <v>5471</v>
      </c>
      <c r="F53" s="120" t="s">
        <v>4474</v>
      </c>
      <c r="G53" s="121"/>
      <c r="H53" s="126" t="s">
        <v>53</v>
      </c>
      <c r="I53" s="120" t="s">
        <v>180</v>
      </c>
      <c r="J53" s="120" t="s">
        <v>181</v>
      </c>
      <c r="K53" s="120" t="s">
        <v>182</v>
      </c>
      <c r="L53" s="120" t="s">
        <v>100</v>
      </c>
      <c r="M53" s="120" t="s">
        <v>110</v>
      </c>
      <c r="N53" s="120" t="s">
        <v>204</v>
      </c>
      <c r="O53" s="120" t="s">
        <v>124</v>
      </c>
      <c r="P53" s="120"/>
      <c r="Q53" s="121" t="s">
        <v>726</v>
      </c>
      <c r="R53" s="123" t="s">
        <v>53</v>
      </c>
      <c r="S53" s="120">
        <v>1929</v>
      </c>
      <c r="T53" s="120" t="s">
        <v>5463</v>
      </c>
      <c r="U53" s="120">
        <v>212</v>
      </c>
      <c r="V53" s="120"/>
      <c r="W53" s="120"/>
      <c r="X53" s="120">
        <v>2000</v>
      </c>
      <c r="Y53" s="157">
        <v>1</v>
      </c>
      <c r="Z53" s="120" t="s">
        <v>63</v>
      </c>
      <c r="AA53" s="121" t="s">
        <v>5464</v>
      </c>
      <c r="AB53" s="121"/>
      <c r="AC53" s="122" t="s">
        <v>1104</v>
      </c>
      <c r="AD53" s="121" t="s">
        <v>5465</v>
      </c>
      <c r="AE53" s="120"/>
      <c r="AF53" s="120">
        <v>4</v>
      </c>
      <c r="AG53" s="120" t="s">
        <v>730</v>
      </c>
      <c r="AH53" s="120" t="s">
        <v>5466</v>
      </c>
      <c r="AI53" s="121" t="s">
        <v>5473</v>
      </c>
      <c r="AJ53" s="120" t="s">
        <v>5468</v>
      </c>
      <c r="AK53" s="120">
        <v>28707</v>
      </c>
      <c r="AL53" s="127"/>
      <c r="AM53" s="120"/>
      <c r="AN53" s="110"/>
      <c r="AO53" s="110"/>
      <c r="AP53" s="110"/>
      <c r="AQ53" s="110"/>
      <c r="AR53" s="110"/>
      <c r="AS53" s="110"/>
      <c r="AT53" s="110"/>
      <c r="AU53" s="110"/>
      <c r="AV53" s="109" t="s">
        <v>193</v>
      </c>
    </row>
    <row r="54" spans="1:48" s="21" customFormat="1" x14ac:dyDescent="0.25">
      <c r="A54" s="15">
        <v>69</v>
      </c>
      <c r="B54" s="15" t="s">
        <v>5474</v>
      </c>
      <c r="C54" s="22" t="s">
        <v>5475</v>
      </c>
      <c r="D54" s="16">
        <v>6</v>
      </c>
      <c r="E54" s="16" t="s">
        <v>5476</v>
      </c>
      <c r="F54" s="15" t="s">
        <v>5477</v>
      </c>
      <c r="G54" s="16" t="s">
        <v>5478</v>
      </c>
      <c r="H54" s="16" t="s">
        <v>53</v>
      </c>
      <c r="I54" s="15" t="s">
        <v>180</v>
      </c>
      <c r="J54" s="16" t="s">
        <v>181</v>
      </c>
      <c r="K54" s="123" t="s">
        <v>182</v>
      </c>
      <c r="L54" s="123" t="s">
        <v>100</v>
      </c>
      <c r="M54" s="123" t="s">
        <v>110</v>
      </c>
      <c r="N54" s="123" t="s">
        <v>1114</v>
      </c>
      <c r="O54" s="15" t="s">
        <v>124</v>
      </c>
      <c r="P54" s="26" t="s">
        <v>100</v>
      </c>
      <c r="Q54" s="16" t="s">
        <v>5479</v>
      </c>
      <c r="R54" s="15" t="s">
        <v>53</v>
      </c>
      <c r="S54" s="15">
        <v>1628</v>
      </c>
      <c r="T54" s="15" t="s">
        <v>84</v>
      </c>
      <c r="U54" s="17">
        <f>S54*Sheet1!$B$4*Sheet1!$B$3</f>
        <v>166.99128599999997</v>
      </c>
      <c r="V54" s="18">
        <v>1630</v>
      </c>
      <c r="W54" s="18" t="s">
        <v>131</v>
      </c>
      <c r="X54" s="19"/>
      <c r="Y54" s="15">
        <v>1</v>
      </c>
      <c r="Z54" s="15" t="s">
        <v>63</v>
      </c>
      <c r="AA54" s="16" t="s">
        <v>5480</v>
      </c>
      <c r="AB54" s="16" t="s">
        <v>728</v>
      </c>
      <c r="AC54" s="16" t="str" cm="1">
        <f t="array" ref="AC54">_xlfn.IFS(ISTEXT(AR54),AR54,ISTEXT(AO54),AO54, TRUE, AD54)</f>
        <v>Duke Energy Progress</v>
      </c>
      <c r="AD54" s="16" t="s">
        <v>5481</v>
      </c>
      <c r="AE54" s="15" t="s">
        <v>5482</v>
      </c>
      <c r="AF54" s="20">
        <v>4</v>
      </c>
      <c r="AG54" s="15" t="s">
        <v>730</v>
      </c>
      <c r="AH54" s="18" t="s">
        <v>5483</v>
      </c>
      <c r="AI54" s="16" t="s">
        <v>5484</v>
      </c>
      <c r="AJ54" s="15" t="s">
        <v>5485</v>
      </c>
      <c r="AK54" s="20" t="s">
        <v>5486</v>
      </c>
      <c r="AL54" s="18">
        <v>-79.738657939399999</v>
      </c>
      <c r="AM54" s="18">
        <v>34.838045130099999</v>
      </c>
      <c r="AN54" t="s">
        <v>5482</v>
      </c>
      <c r="AO54" t="s">
        <v>1097</v>
      </c>
      <c r="AP54" t="s">
        <v>5487</v>
      </c>
      <c r="AQ54" t="s">
        <v>5475</v>
      </c>
      <c r="AR54" t="s">
        <v>1104</v>
      </c>
      <c r="AS54" t="s">
        <v>91</v>
      </c>
      <c r="AT54" t="s">
        <v>735</v>
      </c>
      <c r="AU54" t="s">
        <v>91</v>
      </c>
      <c r="AV54" s="21" t="s">
        <v>321</v>
      </c>
    </row>
    <row r="55" spans="1:48" s="21" customFormat="1" x14ac:dyDescent="0.25">
      <c r="A55" s="15">
        <v>69</v>
      </c>
      <c r="B55" s="15" t="s">
        <v>5488</v>
      </c>
      <c r="C55" s="22" t="s">
        <v>5475</v>
      </c>
      <c r="D55" s="16">
        <v>1</v>
      </c>
      <c r="E55" s="16" t="s">
        <v>5489</v>
      </c>
      <c r="F55" s="15" t="s">
        <v>5490</v>
      </c>
      <c r="G55" s="16" t="s">
        <v>5491</v>
      </c>
      <c r="H55" s="16" t="s">
        <v>53</v>
      </c>
      <c r="I55" s="15" t="s">
        <v>180</v>
      </c>
      <c r="J55" s="16" t="s">
        <v>181</v>
      </c>
      <c r="K55" s="123" t="s">
        <v>182</v>
      </c>
      <c r="L55" s="123" t="s">
        <v>100</v>
      </c>
      <c r="M55" s="123" t="s">
        <v>110</v>
      </c>
      <c r="N55" s="123" t="s">
        <v>5492</v>
      </c>
      <c r="O55" s="15" t="s">
        <v>124</v>
      </c>
      <c r="P55" s="26" t="s">
        <v>100</v>
      </c>
      <c r="Q55" s="16" t="s">
        <v>5479</v>
      </c>
      <c r="R55" s="15" t="s">
        <v>53</v>
      </c>
      <c r="S55" s="15">
        <v>1628</v>
      </c>
      <c r="T55" s="15" t="s">
        <v>84</v>
      </c>
      <c r="U55" s="17">
        <f>S55*Sheet1!$B$4*Sheet1!$B$3</f>
        <v>166.99128599999997</v>
      </c>
      <c r="V55" s="18">
        <v>1630</v>
      </c>
      <c r="W55" s="18" t="s">
        <v>131</v>
      </c>
      <c r="X55" s="19"/>
      <c r="Y55" s="15">
        <v>1</v>
      </c>
      <c r="Z55" s="15" t="s">
        <v>63</v>
      </c>
      <c r="AA55" s="16" t="s">
        <v>5480</v>
      </c>
      <c r="AB55" s="16" t="s">
        <v>728</v>
      </c>
      <c r="AC55" s="16" t="str" cm="1">
        <f t="array" ref="AC55">_xlfn.IFS(ISTEXT(AR55),AR55,ISTEXT(AO55),AO55, TRUE, AD55)</f>
        <v>Duke Energy Progress</v>
      </c>
      <c r="AD55" s="16" t="s">
        <v>5481</v>
      </c>
      <c r="AE55" s="15" t="s">
        <v>5482</v>
      </c>
      <c r="AF55" s="20">
        <v>4</v>
      </c>
      <c r="AG55" s="15" t="s">
        <v>730</v>
      </c>
      <c r="AH55" s="18" t="s">
        <v>5483</v>
      </c>
      <c r="AI55" s="16" t="s">
        <v>5484</v>
      </c>
      <c r="AJ55" s="15" t="s">
        <v>5485</v>
      </c>
      <c r="AK55" s="20" t="s">
        <v>5486</v>
      </c>
      <c r="AL55" s="18">
        <v>-79.740481841499999</v>
      </c>
      <c r="AM55" s="18">
        <v>34.839801889900002</v>
      </c>
      <c r="AN55" t="s">
        <v>5482</v>
      </c>
      <c r="AO55" t="s">
        <v>1097</v>
      </c>
      <c r="AP55" t="s">
        <v>5487</v>
      </c>
      <c r="AQ55" t="s">
        <v>5475</v>
      </c>
      <c r="AR55" t="s">
        <v>1104</v>
      </c>
      <c r="AS55" t="s">
        <v>91</v>
      </c>
      <c r="AT55" t="s">
        <v>735</v>
      </c>
      <c r="AU55" t="s">
        <v>91</v>
      </c>
      <c r="AV55" s="21" t="s">
        <v>321</v>
      </c>
    </row>
    <row r="56" spans="1:48" s="21" customFormat="1" x14ac:dyDescent="0.25">
      <c r="A56" s="15">
        <v>69</v>
      </c>
      <c r="B56" s="15" t="s">
        <v>5493</v>
      </c>
      <c r="C56" s="22" t="s">
        <v>5475</v>
      </c>
      <c r="D56" s="16">
        <v>2</v>
      </c>
      <c r="E56" s="16" t="s">
        <v>5494</v>
      </c>
      <c r="F56" s="15" t="s">
        <v>5495</v>
      </c>
      <c r="G56" s="16" t="s">
        <v>5496</v>
      </c>
      <c r="H56" s="16" t="s">
        <v>53</v>
      </c>
      <c r="I56" s="15" t="s">
        <v>180</v>
      </c>
      <c r="J56" s="16" t="s">
        <v>181</v>
      </c>
      <c r="K56" s="123" t="s">
        <v>182</v>
      </c>
      <c r="L56" s="123" t="s">
        <v>100</v>
      </c>
      <c r="M56" s="123" t="s">
        <v>110</v>
      </c>
      <c r="N56" s="123" t="s">
        <v>1114</v>
      </c>
      <c r="O56" s="15" t="s">
        <v>124</v>
      </c>
      <c r="P56" s="26" t="s">
        <v>100</v>
      </c>
      <c r="Q56" s="16" t="s">
        <v>5479</v>
      </c>
      <c r="R56" s="15" t="s">
        <v>53</v>
      </c>
      <c r="S56" s="15">
        <v>1628</v>
      </c>
      <c r="T56" s="15" t="s">
        <v>84</v>
      </c>
      <c r="U56" s="17">
        <f>S56*Sheet1!$B$4*Sheet1!$B$3</f>
        <v>166.99128599999997</v>
      </c>
      <c r="V56" s="18">
        <v>1630</v>
      </c>
      <c r="W56" s="18" t="s">
        <v>131</v>
      </c>
      <c r="X56" s="19"/>
      <c r="Y56" s="15">
        <v>1</v>
      </c>
      <c r="Z56" s="15" t="s">
        <v>63</v>
      </c>
      <c r="AA56" s="16" t="s">
        <v>5480</v>
      </c>
      <c r="AB56" s="16" t="s">
        <v>728</v>
      </c>
      <c r="AC56" s="16" t="str" cm="1">
        <f t="array" ref="AC56">_xlfn.IFS(ISTEXT(AR56),AR56,ISTEXT(AO56),AO56, TRUE, AD56)</f>
        <v>Duke Energy Progress</v>
      </c>
      <c r="AD56" s="16" t="s">
        <v>5481</v>
      </c>
      <c r="AE56" s="15" t="s">
        <v>5482</v>
      </c>
      <c r="AF56" s="20">
        <v>4</v>
      </c>
      <c r="AG56" s="15" t="s">
        <v>730</v>
      </c>
      <c r="AH56" s="18" t="s">
        <v>5483</v>
      </c>
      <c r="AI56" s="16" t="s">
        <v>5484</v>
      </c>
      <c r="AJ56" s="15" t="s">
        <v>5485</v>
      </c>
      <c r="AK56" s="20" t="s">
        <v>5486</v>
      </c>
      <c r="AL56" s="18">
        <v>-79.739838111300003</v>
      </c>
      <c r="AM56" s="18">
        <v>34.839784278400003</v>
      </c>
      <c r="AN56" t="s">
        <v>5482</v>
      </c>
      <c r="AO56" t="s">
        <v>1097</v>
      </c>
      <c r="AP56" t="s">
        <v>5487</v>
      </c>
      <c r="AQ56" t="s">
        <v>5475</v>
      </c>
      <c r="AR56" t="s">
        <v>1104</v>
      </c>
      <c r="AS56" t="s">
        <v>91</v>
      </c>
      <c r="AT56" t="s">
        <v>735</v>
      </c>
      <c r="AU56" t="s">
        <v>91</v>
      </c>
      <c r="AV56" s="21" t="s">
        <v>321</v>
      </c>
    </row>
    <row r="57" spans="1:48" s="21" customFormat="1" x14ac:dyDescent="0.25">
      <c r="A57" s="15">
        <v>69</v>
      </c>
      <c r="B57" s="15" t="s">
        <v>5497</v>
      </c>
      <c r="C57" s="22" t="s">
        <v>5475</v>
      </c>
      <c r="D57" s="16">
        <v>3</v>
      </c>
      <c r="E57" s="16" t="s">
        <v>5476</v>
      </c>
      <c r="F57" s="15" t="s">
        <v>5498</v>
      </c>
      <c r="G57" s="16" t="s">
        <v>5499</v>
      </c>
      <c r="H57" s="16" t="s">
        <v>53</v>
      </c>
      <c r="I57" s="15" t="s">
        <v>180</v>
      </c>
      <c r="J57" s="16" t="s">
        <v>181</v>
      </c>
      <c r="K57" s="123" t="s">
        <v>182</v>
      </c>
      <c r="L57" s="123" t="s">
        <v>100</v>
      </c>
      <c r="M57" s="123" t="s">
        <v>110</v>
      </c>
      <c r="N57" s="123" t="s">
        <v>1114</v>
      </c>
      <c r="O57" s="15" t="s">
        <v>124</v>
      </c>
      <c r="P57" s="26" t="s">
        <v>100</v>
      </c>
      <c r="Q57" s="16" t="s">
        <v>5479</v>
      </c>
      <c r="R57" s="15" t="s">
        <v>53</v>
      </c>
      <c r="S57" s="15">
        <v>1628</v>
      </c>
      <c r="T57" s="15" t="s">
        <v>84</v>
      </c>
      <c r="U57" s="17">
        <f>S57*Sheet1!$B$4*Sheet1!$B$3</f>
        <v>166.99128599999997</v>
      </c>
      <c r="V57" s="18">
        <v>1630</v>
      </c>
      <c r="W57" s="18" t="s">
        <v>131</v>
      </c>
      <c r="X57" s="19"/>
      <c r="Y57" s="15">
        <v>1</v>
      </c>
      <c r="Z57" s="15" t="s">
        <v>63</v>
      </c>
      <c r="AA57" s="16" t="s">
        <v>5480</v>
      </c>
      <c r="AB57" s="16" t="s">
        <v>728</v>
      </c>
      <c r="AC57" s="16" t="str" cm="1">
        <f t="array" ref="AC57">_xlfn.IFS(ISTEXT(AR57),AR57,ISTEXT(AO57),AO57, TRUE, AD57)</f>
        <v>Duke Energy Progress</v>
      </c>
      <c r="AD57" s="16" t="s">
        <v>5481</v>
      </c>
      <c r="AE57" s="15" t="s">
        <v>5482</v>
      </c>
      <c r="AF57" s="20">
        <v>4</v>
      </c>
      <c r="AG57" s="15" t="s">
        <v>730</v>
      </c>
      <c r="AH57" s="18" t="s">
        <v>5483</v>
      </c>
      <c r="AI57" s="16" t="s">
        <v>5484</v>
      </c>
      <c r="AJ57" s="15" t="s">
        <v>5485</v>
      </c>
      <c r="AK57" s="20" t="s">
        <v>5486</v>
      </c>
      <c r="AL57" s="18">
        <v>-79.739065635100005</v>
      </c>
      <c r="AM57" s="18">
        <v>34.838058338899998</v>
      </c>
      <c r="AN57" t="s">
        <v>5482</v>
      </c>
      <c r="AO57" t="s">
        <v>1097</v>
      </c>
      <c r="AP57" t="s">
        <v>5487</v>
      </c>
      <c r="AQ57" t="s">
        <v>5475</v>
      </c>
      <c r="AR57" t="s">
        <v>1104</v>
      </c>
      <c r="AS57" t="s">
        <v>91</v>
      </c>
      <c r="AT57" t="s">
        <v>735</v>
      </c>
      <c r="AU57" t="s">
        <v>91</v>
      </c>
      <c r="AV57" s="21" t="s">
        <v>321</v>
      </c>
    </row>
    <row r="58" spans="1:48" s="21" customFormat="1" x14ac:dyDescent="0.25">
      <c r="A58" s="15">
        <v>69</v>
      </c>
      <c r="B58" s="15" t="s">
        <v>5500</v>
      </c>
      <c r="C58" s="22" t="s">
        <v>5475</v>
      </c>
      <c r="D58" s="16">
        <v>4</v>
      </c>
      <c r="E58" s="16" t="s">
        <v>5489</v>
      </c>
      <c r="F58" s="15" t="s">
        <v>5501</v>
      </c>
      <c r="G58" s="16" t="s">
        <v>5502</v>
      </c>
      <c r="H58" s="16" t="s">
        <v>53</v>
      </c>
      <c r="I58" s="15" t="s">
        <v>180</v>
      </c>
      <c r="J58" s="16" t="s">
        <v>181</v>
      </c>
      <c r="K58" s="123" t="s">
        <v>182</v>
      </c>
      <c r="L58" s="123" t="s">
        <v>100</v>
      </c>
      <c r="M58" s="123" t="s">
        <v>110</v>
      </c>
      <c r="N58" s="123" t="s">
        <v>1114</v>
      </c>
      <c r="O58" s="15" t="s">
        <v>124</v>
      </c>
      <c r="P58" s="26" t="s">
        <v>100</v>
      </c>
      <c r="Q58" s="16" t="s">
        <v>5479</v>
      </c>
      <c r="R58" s="15" t="s">
        <v>53</v>
      </c>
      <c r="S58" s="15">
        <v>1628</v>
      </c>
      <c r="T58" s="15" t="s">
        <v>84</v>
      </c>
      <c r="U58" s="17">
        <f>S58*Sheet1!$B$4*Sheet1!$B$3</f>
        <v>166.99128599999997</v>
      </c>
      <c r="V58" s="18">
        <v>1630</v>
      </c>
      <c r="W58" s="18" t="s">
        <v>131</v>
      </c>
      <c r="X58" s="19"/>
      <c r="Y58" s="15">
        <v>1</v>
      </c>
      <c r="Z58" s="15" t="s">
        <v>63</v>
      </c>
      <c r="AA58" s="16" t="s">
        <v>5480</v>
      </c>
      <c r="AB58" s="16" t="s">
        <v>728</v>
      </c>
      <c r="AC58" s="16" t="str" cm="1">
        <f t="array" ref="AC58">_xlfn.IFS(ISTEXT(AR58),AR58,ISTEXT(AO58),AO58, TRUE, AD58)</f>
        <v>Duke Energy Progress</v>
      </c>
      <c r="AD58" s="16" t="s">
        <v>5481</v>
      </c>
      <c r="AE58" s="15" t="s">
        <v>5482</v>
      </c>
      <c r="AF58" s="20">
        <v>4</v>
      </c>
      <c r="AG58" s="15" t="s">
        <v>730</v>
      </c>
      <c r="AH58" s="18" t="s">
        <v>5483</v>
      </c>
      <c r="AI58" s="16" t="s">
        <v>5484</v>
      </c>
      <c r="AJ58" s="15" t="s">
        <v>5485</v>
      </c>
      <c r="AK58" s="20" t="s">
        <v>5486</v>
      </c>
      <c r="AL58" s="18">
        <v>-79.740245807099996</v>
      </c>
      <c r="AM58" s="18">
        <v>34.837763340499997</v>
      </c>
      <c r="AN58" t="s">
        <v>5482</v>
      </c>
      <c r="AO58" t="s">
        <v>1097</v>
      </c>
      <c r="AP58" t="s">
        <v>5487</v>
      </c>
      <c r="AQ58" t="s">
        <v>5475</v>
      </c>
      <c r="AR58" t="s">
        <v>1104</v>
      </c>
      <c r="AS58" t="s">
        <v>91</v>
      </c>
      <c r="AT58" t="s">
        <v>735</v>
      </c>
      <c r="AU58" t="s">
        <v>91</v>
      </c>
      <c r="AV58" s="21" t="s">
        <v>321</v>
      </c>
    </row>
    <row r="59" spans="1:48" s="21" customFormat="1" x14ac:dyDescent="0.25">
      <c r="A59" s="15">
        <v>69</v>
      </c>
      <c r="B59" s="15" t="s">
        <v>5503</v>
      </c>
      <c r="C59" s="22" t="s">
        <v>5475</v>
      </c>
      <c r="D59" s="16">
        <v>9</v>
      </c>
      <c r="E59" s="16" t="s">
        <v>5504</v>
      </c>
      <c r="F59" s="15" t="s">
        <v>5505</v>
      </c>
      <c r="G59" s="16" t="s">
        <v>5506</v>
      </c>
      <c r="H59" s="16" t="s">
        <v>53</v>
      </c>
      <c r="I59" s="15" t="s">
        <v>180</v>
      </c>
      <c r="J59" s="16" t="s">
        <v>181</v>
      </c>
      <c r="K59" s="123" t="s">
        <v>182</v>
      </c>
      <c r="L59" s="123" t="s">
        <v>100</v>
      </c>
      <c r="M59" s="123" t="s">
        <v>443</v>
      </c>
      <c r="N59" s="123" t="s">
        <v>5394</v>
      </c>
      <c r="O59" s="15" t="s">
        <v>205</v>
      </c>
      <c r="P59" s="26" t="s">
        <v>100</v>
      </c>
      <c r="Q59" s="16" t="s">
        <v>5507</v>
      </c>
      <c r="R59" s="15" t="s">
        <v>53</v>
      </c>
      <c r="S59" s="15">
        <v>2225</v>
      </c>
      <c r="T59" s="15" t="s">
        <v>84</v>
      </c>
      <c r="U59" s="17">
        <f>S59*Sheet1!$B$4*Sheet1!$B$3</f>
        <v>228.22826249999997</v>
      </c>
      <c r="V59" s="18">
        <v>2540</v>
      </c>
      <c r="W59" s="18" t="s">
        <v>131</v>
      </c>
      <c r="X59" s="19"/>
      <c r="Y59" s="15">
        <v>1</v>
      </c>
      <c r="Z59" s="15" t="s">
        <v>101</v>
      </c>
      <c r="AA59" s="16" t="s">
        <v>5508</v>
      </c>
      <c r="AB59" s="16" t="s">
        <v>728</v>
      </c>
      <c r="AC59" s="16" t="str" cm="1">
        <f t="array" ref="AC59">_xlfn.IFS(ISTEXT(AR59),AR59,ISTEXT(AO59),AO59, TRUE, AD59)</f>
        <v>Duke Energy Progress</v>
      </c>
      <c r="AD59" s="16" t="s">
        <v>5481</v>
      </c>
      <c r="AE59" s="15" t="s">
        <v>5482</v>
      </c>
      <c r="AF59" s="20">
        <v>4</v>
      </c>
      <c r="AG59" s="15" t="s">
        <v>730</v>
      </c>
      <c r="AH59" s="18" t="s">
        <v>5483</v>
      </c>
      <c r="AI59" s="16" t="s">
        <v>5484</v>
      </c>
      <c r="AJ59" s="15" t="s">
        <v>5485</v>
      </c>
      <c r="AK59" s="20" t="s">
        <v>5486</v>
      </c>
      <c r="AL59" s="18">
        <v>-79.741350877200006</v>
      </c>
      <c r="AM59" s="18">
        <v>34.839784278400003</v>
      </c>
      <c r="AN59" t="s">
        <v>5482</v>
      </c>
      <c r="AO59" t="s">
        <v>1097</v>
      </c>
      <c r="AP59" t="s">
        <v>5487</v>
      </c>
      <c r="AQ59" t="s">
        <v>5475</v>
      </c>
      <c r="AR59" t="s">
        <v>1104</v>
      </c>
      <c r="AS59" t="s">
        <v>91</v>
      </c>
      <c r="AT59" t="s">
        <v>735</v>
      </c>
      <c r="AU59" t="s">
        <v>91</v>
      </c>
      <c r="AV59" s="21" t="s">
        <v>321</v>
      </c>
    </row>
    <row r="60" spans="1:48" s="21" customFormat="1" x14ac:dyDescent="0.25">
      <c r="A60" s="15">
        <v>69</v>
      </c>
      <c r="B60" s="15" t="s">
        <v>5509</v>
      </c>
      <c r="C60" s="22" t="s">
        <v>5475</v>
      </c>
      <c r="D60" s="16">
        <v>10</v>
      </c>
      <c r="E60" s="16" t="s">
        <v>5504</v>
      </c>
      <c r="F60" s="15" t="s">
        <v>5510</v>
      </c>
      <c r="G60" s="16" t="s">
        <v>5511</v>
      </c>
      <c r="H60" s="16" t="s">
        <v>53</v>
      </c>
      <c r="I60" s="15" t="s">
        <v>180</v>
      </c>
      <c r="J60" s="16" t="s">
        <v>181</v>
      </c>
      <c r="K60" s="123" t="s">
        <v>182</v>
      </c>
      <c r="L60" s="123" t="s">
        <v>100</v>
      </c>
      <c r="M60" s="123" t="s">
        <v>443</v>
      </c>
      <c r="N60" s="123" t="s">
        <v>5394</v>
      </c>
      <c r="O60" s="15" t="s">
        <v>205</v>
      </c>
      <c r="P60" s="26" t="s">
        <v>100</v>
      </c>
      <c r="Q60" s="16" t="s">
        <v>5507</v>
      </c>
      <c r="R60" s="15" t="s">
        <v>53</v>
      </c>
      <c r="S60" s="15">
        <v>2225</v>
      </c>
      <c r="T60" s="15" t="s">
        <v>84</v>
      </c>
      <c r="U60" s="17">
        <f>S60*Sheet1!$B$4*Sheet1!$B$3</f>
        <v>228.22826249999997</v>
      </c>
      <c r="V60" s="18">
        <v>2540</v>
      </c>
      <c r="W60" s="18" t="s">
        <v>131</v>
      </c>
      <c r="X60" s="19"/>
      <c r="Y60" s="15">
        <v>1</v>
      </c>
      <c r="Z60" s="15" t="s">
        <v>101</v>
      </c>
      <c r="AA60" s="16" t="s">
        <v>5508</v>
      </c>
      <c r="AB60" s="16" t="s">
        <v>728</v>
      </c>
      <c r="AC60" s="16" t="str" cm="1">
        <f t="array" ref="AC60">_xlfn.IFS(ISTEXT(AR60),AR60,ISTEXT(AO60),AO60, TRUE, AD60)</f>
        <v>Duke Energy Progress</v>
      </c>
      <c r="AD60" s="16" t="s">
        <v>5481</v>
      </c>
      <c r="AE60" s="15" t="s">
        <v>5482</v>
      </c>
      <c r="AF60" s="20">
        <v>4</v>
      </c>
      <c r="AG60" s="15" t="s">
        <v>730</v>
      </c>
      <c r="AH60" s="18" t="s">
        <v>5483</v>
      </c>
      <c r="AI60" s="16" t="s">
        <v>5484</v>
      </c>
      <c r="AJ60" s="15" t="s">
        <v>5485</v>
      </c>
      <c r="AK60" s="20" t="s">
        <v>5486</v>
      </c>
      <c r="AL60" s="18">
        <v>-79.737574326900003</v>
      </c>
      <c r="AM60" s="18">
        <v>34.837926250199999</v>
      </c>
      <c r="AN60" t="s">
        <v>5482</v>
      </c>
      <c r="AO60" t="s">
        <v>1097</v>
      </c>
      <c r="AP60" t="s">
        <v>5487</v>
      </c>
      <c r="AQ60" t="s">
        <v>5475</v>
      </c>
      <c r="AR60" t="s">
        <v>1104</v>
      </c>
      <c r="AS60" t="s">
        <v>91</v>
      </c>
      <c r="AT60" t="s">
        <v>735</v>
      </c>
      <c r="AU60" t="s">
        <v>91</v>
      </c>
      <c r="AV60" s="21" t="s">
        <v>321</v>
      </c>
    </row>
    <row r="61" spans="1:48" s="21" customFormat="1" x14ac:dyDescent="0.25">
      <c r="A61" s="15">
        <v>69</v>
      </c>
      <c r="B61" s="15" t="s">
        <v>5512</v>
      </c>
      <c r="C61" s="22" t="s">
        <v>5475</v>
      </c>
      <c r="D61" s="16">
        <v>8</v>
      </c>
      <c r="E61" s="16" t="s">
        <v>5513</v>
      </c>
      <c r="F61" s="15" t="s">
        <v>5514</v>
      </c>
      <c r="G61" s="122" t="s">
        <v>5515</v>
      </c>
      <c r="H61" s="16" t="s">
        <v>53</v>
      </c>
      <c r="I61" s="15">
        <v>20100201</v>
      </c>
      <c r="J61" s="16" t="s">
        <v>215</v>
      </c>
      <c r="K61" s="123" t="s">
        <v>182</v>
      </c>
      <c r="L61" s="123" t="s">
        <v>100</v>
      </c>
      <c r="M61" s="123" t="s">
        <v>110</v>
      </c>
      <c r="N61" s="123" t="s">
        <v>5516</v>
      </c>
      <c r="O61" s="15" t="s">
        <v>205</v>
      </c>
      <c r="P61" s="26" t="s">
        <v>100</v>
      </c>
      <c r="Q61" s="16" t="s">
        <v>5517</v>
      </c>
      <c r="R61" s="15" t="s">
        <v>53</v>
      </c>
      <c r="S61" s="15">
        <v>1628</v>
      </c>
      <c r="T61" s="15" t="s">
        <v>84</v>
      </c>
      <c r="U61" s="17">
        <f>S61*Sheet1!$B$4*Sheet1!$B$3</f>
        <v>166.99128599999997</v>
      </c>
      <c r="V61" s="18">
        <v>1630</v>
      </c>
      <c r="W61" s="18" t="s">
        <v>131</v>
      </c>
      <c r="X61" s="19"/>
      <c r="Y61" s="15">
        <v>1</v>
      </c>
      <c r="Z61" s="15" t="s">
        <v>63</v>
      </c>
      <c r="AA61" s="16" t="s">
        <v>5480</v>
      </c>
      <c r="AB61" s="16" t="s">
        <v>728</v>
      </c>
      <c r="AC61" s="16" t="str" cm="1">
        <f t="array" ref="AC61">_xlfn.IFS(ISTEXT(AR61),AR61,ISTEXT(AO61),AO61, TRUE, AD61)</f>
        <v>Duke Energy Progress</v>
      </c>
      <c r="AD61" s="16" t="s">
        <v>5481</v>
      </c>
      <c r="AE61" s="15" t="s">
        <v>5482</v>
      </c>
      <c r="AF61" s="20">
        <v>4</v>
      </c>
      <c r="AG61" s="15" t="s">
        <v>730</v>
      </c>
      <c r="AH61" s="18" t="s">
        <v>5483</v>
      </c>
      <c r="AI61" s="16" t="s">
        <v>5484</v>
      </c>
      <c r="AJ61" s="15" t="s">
        <v>5485</v>
      </c>
      <c r="AK61" s="20" t="s">
        <v>5486</v>
      </c>
      <c r="AL61" s="18">
        <v>-79.741908776700001</v>
      </c>
      <c r="AM61" s="18">
        <v>34.839766666999999</v>
      </c>
      <c r="AN61" t="s">
        <v>5482</v>
      </c>
      <c r="AO61" t="s">
        <v>1097</v>
      </c>
      <c r="AP61" t="s">
        <v>5487</v>
      </c>
      <c r="AQ61" t="s">
        <v>5475</v>
      </c>
      <c r="AR61" t="s">
        <v>1104</v>
      </c>
      <c r="AS61" t="s">
        <v>91</v>
      </c>
      <c r="AT61" t="s">
        <v>735</v>
      </c>
      <c r="AU61" t="s">
        <v>91</v>
      </c>
      <c r="AV61" s="21" t="s">
        <v>139</v>
      </c>
    </row>
    <row r="62" spans="1:48" s="113" customFormat="1" x14ac:dyDescent="0.25">
      <c r="A62" s="15">
        <v>69</v>
      </c>
      <c r="B62" s="15" t="s">
        <v>5518</v>
      </c>
      <c r="C62" s="111" t="s">
        <v>5475</v>
      </c>
      <c r="D62" s="16">
        <v>7</v>
      </c>
      <c r="E62" s="16" t="s">
        <v>5519</v>
      </c>
      <c r="F62" s="15" t="s">
        <v>5520</v>
      </c>
      <c r="G62" s="122" t="s">
        <v>5521</v>
      </c>
      <c r="H62" s="16" t="s">
        <v>53</v>
      </c>
      <c r="I62" s="15">
        <v>20100201</v>
      </c>
      <c r="J62" s="16" t="s">
        <v>215</v>
      </c>
      <c r="K62" s="123" t="s">
        <v>182</v>
      </c>
      <c r="L62" s="123" t="s">
        <v>100</v>
      </c>
      <c r="M62" s="123" t="s">
        <v>110</v>
      </c>
      <c r="N62" s="123" t="s">
        <v>5516</v>
      </c>
      <c r="O62" s="15" t="s">
        <v>205</v>
      </c>
      <c r="P62" s="26" t="s">
        <v>100</v>
      </c>
      <c r="Q62" s="16" t="s">
        <v>5517</v>
      </c>
      <c r="R62" s="15" t="s">
        <v>53</v>
      </c>
      <c r="S62" s="15">
        <v>1628</v>
      </c>
      <c r="T62" s="15" t="s">
        <v>84</v>
      </c>
      <c r="U62" s="17">
        <f>S62*Sheet1!$B$4*Sheet1!$B$3</f>
        <v>166.99128599999997</v>
      </c>
      <c r="V62" s="18">
        <v>1630</v>
      </c>
      <c r="W62" s="18" t="s">
        <v>131</v>
      </c>
      <c r="X62" s="19"/>
      <c r="Y62" s="15">
        <v>1</v>
      </c>
      <c r="Z62" s="15" t="s">
        <v>63</v>
      </c>
      <c r="AA62" s="16" t="s">
        <v>5480</v>
      </c>
      <c r="AB62" s="16" t="s">
        <v>728</v>
      </c>
      <c r="AC62" s="16" t="str" cm="1">
        <f t="array" ref="AC62">_xlfn.IFS(ISTEXT(AR62),AR62,ISTEXT(AO62),AO62, TRUE, AD62)</f>
        <v>Duke Energy Progress</v>
      </c>
      <c r="AD62" s="16" t="s">
        <v>5481</v>
      </c>
      <c r="AE62" s="15" t="s">
        <v>5482</v>
      </c>
      <c r="AF62" s="20">
        <v>4</v>
      </c>
      <c r="AG62" s="15" t="s">
        <v>730</v>
      </c>
      <c r="AH62" s="18" t="s">
        <v>5483</v>
      </c>
      <c r="AI62" s="16" t="s">
        <v>5484</v>
      </c>
      <c r="AJ62" s="15" t="s">
        <v>5485</v>
      </c>
      <c r="AK62" s="20" t="s">
        <v>5486</v>
      </c>
      <c r="AL62" s="18">
        <v>-79.7369842409</v>
      </c>
      <c r="AM62" s="18">
        <v>34.837917444299997</v>
      </c>
      <c r="AN62" s="112" t="s">
        <v>5482</v>
      </c>
      <c r="AO62" s="112" t="s">
        <v>1097</v>
      </c>
      <c r="AP62" s="112" t="s">
        <v>5487</v>
      </c>
      <c r="AQ62" s="112" t="s">
        <v>5475</v>
      </c>
      <c r="AR62" s="112" t="s">
        <v>1104</v>
      </c>
      <c r="AS62" s="112" t="s">
        <v>91</v>
      </c>
      <c r="AT62" s="112" t="s">
        <v>735</v>
      </c>
      <c r="AU62" s="112" t="s">
        <v>91</v>
      </c>
      <c r="AV62" s="113" t="s">
        <v>139</v>
      </c>
    </row>
    <row r="63" spans="1:48" s="21" customFormat="1" x14ac:dyDescent="0.25">
      <c r="A63" s="15">
        <v>263</v>
      </c>
      <c r="B63" s="15" t="s">
        <v>5522</v>
      </c>
      <c r="C63" s="22" t="s">
        <v>5523</v>
      </c>
      <c r="D63" s="22" t="s">
        <v>5524</v>
      </c>
      <c r="E63" s="16" t="s">
        <v>5525</v>
      </c>
      <c r="F63" s="15" t="s">
        <v>5526</v>
      </c>
      <c r="G63" s="16"/>
      <c r="H63" s="16" t="s">
        <v>53</v>
      </c>
      <c r="I63" s="15" t="s">
        <v>180</v>
      </c>
      <c r="J63" s="16" t="s">
        <v>181</v>
      </c>
      <c r="K63" s="15" t="s">
        <v>182</v>
      </c>
      <c r="L63" s="15" t="s">
        <v>100</v>
      </c>
      <c r="M63" s="123" t="s">
        <v>110</v>
      </c>
      <c r="N63" s="123" t="s">
        <v>1677</v>
      </c>
      <c r="O63" s="123" t="s">
        <v>124</v>
      </c>
      <c r="P63" s="123"/>
      <c r="Q63" s="122" t="s">
        <v>726</v>
      </c>
      <c r="R63" s="123" t="s">
        <v>53</v>
      </c>
      <c r="S63" s="15">
        <v>41</v>
      </c>
      <c r="T63" s="15" t="s">
        <v>185</v>
      </c>
      <c r="U63" s="17">
        <f>S63</f>
        <v>41</v>
      </c>
      <c r="V63" s="18">
        <v>41</v>
      </c>
      <c r="W63" s="18" t="s">
        <v>185</v>
      </c>
      <c r="X63" s="24">
        <v>38737</v>
      </c>
      <c r="Y63" s="15">
        <v>1</v>
      </c>
      <c r="Z63" s="15" t="s">
        <v>101</v>
      </c>
      <c r="AA63" s="16" t="s">
        <v>5527</v>
      </c>
      <c r="AB63" s="16"/>
      <c r="AC63" s="16" t="str" cm="1">
        <f t="array" ref="AC63">_xlfn.IFS(ISTEXT(AR63),AR63,ISTEXT(AO63),AO63, TRUE, AD63)</f>
        <v>Duke Energy Carolinas</v>
      </c>
      <c r="AD63" s="16" t="s">
        <v>5528</v>
      </c>
      <c r="AE63" s="15" t="s">
        <v>5529</v>
      </c>
      <c r="AF63" s="20">
        <v>4</v>
      </c>
      <c r="AG63" s="15" t="s">
        <v>254</v>
      </c>
      <c r="AH63" s="18" t="s">
        <v>5530</v>
      </c>
      <c r="AI63" s="16" t="s">
        <v>5531</v>
      </c>
      <c r="AJ63" s="15" t="s">
        <v>5532</v>
      </c>
      <c r="AK63" s="20" t="s">
        <v>5533</v>
      </c>
      <c r="AL63" s="18">
        <v>-82.435303679399993</v>
      </c>
      <c r="AM63" s="18">
        <v>34.6024066895</v>
      </c>
      <c r="AN63" t="s">
        <v>5529</v>
      </c>
      <c r="AO63" t="s">
        <v>5534</v>
      </c>
      <c r="AP63" t="s">
        <v>5535</v>
      </c>
      <c r="AQ63" t="s">
        <v>5523</v>
      </c>
      <c r="AR63" t="s">
        <v>734</v>
      </c>
      <c r="AS63" t="s">
        <v>5536</v>
      </c>
      <c r="AT63" t="s">
        <v>735</v>
      </c>
      <c r="AU63" t="s">
        <v>5536</v>
      </c>
      <c r="AV63" s="21" t="s">
        <v>193</v>
      </c>
    </row>
    <row r="64" spans="1:48" s="21" customFormat="1" x14ac:dyDescent="0.25">
      <c r="A64" s="15">
        <v>263</v>
      </c>
      <c r="B64" s="15" t="s">
        <v>5537</v>
      </c>
      <c r="C64" s="22" t="s">
        <v>5523</v>
      </c>
      <c r="D64" s="22" t="s">
        <v>4623</v>
      </c>
      <c r="E64" s="16" t="s">
        <v>5538</v>
      </c>
      <c r="F64" s="15" t="s">
        <v>5539</v>
      </c>
      <c r="G64" s="16"/>
      <c r="H64" s="16" t="s">
        <v>53</v>
      </c>
      <c r="I64" s="15" t="s">
        <v>180</v>
      </c>
      <c r="J64" s="16" t="s">
        <v>181</v>
      </c>
      <c r="K64" s="15" t="s">
        <v>182</v>
      </c>
      <c r="L64" s="15" t="s">
        <v>100</v>
      </c>
      <c r="M64" s="123" t="s">
        <v>110</v>
      </c>
      <c r="N64" s="123" t="s">
        <v>1677</v>
      </c>
      <c r="O64" s="123" t="s">
        <v>124</v>
      </c>
      <c r="P64" s="123"/>
      <c r="Q64" s="122" t="s">
        <v>726</v>
      </c>
      <c r="R64" s="123" t="s">
        <v>53</v>
      </c>
      <c r="S64" s="15">
        <v>41</v>
      </c>
      <c r="T64" s="15" t="s">
        <v>185</v>
      </c>
      <c r="U64" s="17">
        <f>S64</f>
        <v>41</v>
      </c>
      <c r="V64" s="18">
        <v>41</v>
      </c>
      <c r="W64" s="18" t="s">
        <v>185</v>
      </c>
      <c r="X64" s="24">
        <v>38737</v>
      </c>
      <c r="Y64" s="15">
        <v>1</v>
      </c>
      <c r="Z64" s="15" t="s">
        <v>101</v>
      </c>
      <c r="AA64" s="16" t="s">
        <v>5527</v>
      </c>
      <c r="AB64" s="16"/>
      <c r="AC64" s="16" t="str" cm="1">
        <f t="array" ref="AC64">_xlfn.IFS(ISTEXT(AR64),AR64,ISTEXT(AO64),AO64, TRUE, AD64)</f>
        <v>Duke Energy Carolinas</v>
      </c>
      <c r="AD64" s="16" t="s">
        <v>5528</v>
      </c>
      <c r="AE64" s="15" t="s">
        <v>5529</v>
      </c>
      <c r="AF64" s="20">
        <v>4</v>
      </c>
      <c r="AG64" s="15" t="s">
        <v>254</v>
      </c>
      <c r="AH64" s="18" t="s">
        <v>5530</v>
      </c>
      <c r="AI64" s="16" t="s">
        <v>5531</v>
      </c>
      <c r="AJ64" s="15" t="s">
        <v>5532</v>
      </c>
      <c r="AK64" s="20" t="s">
        <v>5533</v>
      </c>
      <c r="AL64" s="18">
        <v>-82.435303679399993</v>
      </c>
      <c r="AM64" s="18">
        <v>34.6024066895</v>
      </c>
      <c r="AN64" t="s">
        <v>5529</v>
      </c>
      <c r="AO64" t="s">
        <v>5534</v>
      </c>
      <c r="AP64" t="s">
        <v>5535</v>
      </c>
      <c r="AQ64" t="s">
        <v>5523</v>
      </c>
      <c r="AR64" t="s">
        <v>734</v>
      </c>
      <c r="AS64" t="s">
        <v>5536</v>
      </c>
      <c r="AT64" t="s">
        <v>735</v>
      </c>
      <c r="AU64" t="s">
        <v>5536</v>
      </c>
      <c r="AV64" s="21" t="s">
        <v>193</v>
      </c>
    </row>
    <row r="65" spans="1:48" s="21" customFormat="1" x14ac:dyDescent="0.25">
      <c r="A65" s="15">
        <v>273</v>
      </c>
      <c r="B65" s="15" t="s">
        <v>5540</v>
      </c>
      <c r="C65" s="22" t="s">
        <v>5541</v>
      </c>
      <c r="D65" s="16" t="s">
        <v>2501</v>
      </c>
      <c r="E65" s="16" t="s">
        <v>5542</v>
      </c>
      <c r="F65" s="15" t="s">
        <v>5543</v>
      </c>
      <c r="G65" s="16" t="s">
        <v>5544</v>
      </c>
      <c r="H65" s="16" t="s">
        <v>53</v>
      </c>
      <c r="I65" s="15">
        <v>20100101</v>
      </c>
      <c r="J65" s="16" t="s">
        <v>82</v>
      </c>
      <c r="K65" s="15" t="s">
        <v>83</v>
      </c>
      <c r="L65" s="15" t="s">
        <v>53</v>
      </c>
      <c r="M65" s="15" t="s">
        <v>110</v>
      </c>
      <c r="N65" s="15" t="s">
        <v>5545</v>
      </c>
      <c r="O65" s="15" t="s">
        <v>59</v>
      </c>
      <c r="P65" s="15"/>
      <c r="Q65" s="16" t="s">
        <v>59</v>
      </c>
      <c r="R65" s="15"/>
      <c r="S65" s="15">
        <v>810.7</v>
      </c>
      <c r="T65" s="15" t="s">
        <v>84</v>
      </c>
      <c r="U65" s="17">
        <f>S65*Sheet1!$B$4*Sheet1!$B$3</f>
        <v>83.15714715</v>
      </c>
      <c r="V65" s="18">
        <v>811</v>
      </c>
      <c r="W65" s="18" t="s">
        <v>131</v>
      </c>
      <c r="X65" s="24">
        <v>26665</v>
      </c>
      <c r="Y65" s="15">
        <v>1</v>
      </c>
      <c r="Z65" s="15" t="s">
        <v>63</v>
      </c>
      <c r="AA65" s="16" t="s">
        <v>5546</v>
      </c>
      <c r="AB65" s="16"/>
      <c r="AC65" s="16" t="str" cm="1">
        <f t="array" ref="AC65">_xlfn.IFS(ISTEXT(AR65),AR65,ISTEXT(AO65),AO65, TRUE, AD65)</f>
        <v>Vermillion Power LLC</v>
      </c>
      <c r="AD65" s="16" t="s">
        <v>5547</v>
      </c>
      <c r="AE65" s="15" t="s">
        <v>5548</v>
      </c>
      <c r="AF65" s="20">
        <v>5</v>
      </c>
      <c r="AG65" s="15" t="s">
        <v>627</v>
      </c>
      <c r="AH65" s="18" t="s">
        <v>5549</v>
      </c>
      <c r="AI65" s="16" t="s">
        <v>5550</v>
      </c>
      <c r="AJ65" s="15" t="s">
        <v>5551</v>
      </c>
      <c r="AK65" s="20" t="s">
        <v>5552</v>
      </c>
      <c r="AL65" s="18">
        <v>-82.263111325200001</v>
      </c>
      <c r="AM65" s="18">
        <v>41.429525598399998</v>
      </c>
      <c r="AN65" t="s">
        <v>5548</v>
      </c>
      <c r="AO65" t="s">
        <v>5553</v>
      </c>
      <c r="AP65" t="s">
        <v>5554</v>
      </c>
      <c r="AQ65" t="s">
        <v>5541</v>
      </c>
      <c r="AR65" s="151" t="s">
        <v>5555</v>
      </c>
      <c r="AS65" t="s">
        <v>91</v>
      </c>
      <c r="AT65" t="s">
        <v>5556</v>
      </c>
      <c r="AU65" t="s">
        <v>91</v>
      </c>
      <c r="AV65" s="21" t="s">
        <v>92</v>
      </c>
    </row>
    <row r="66" spans="1:48" s="21" customFormat="1" x14ac:dyDescent="0.25">
      <c r="A66" s="15">
        <v>273</v>
      </c>
      <c r="B66" s="15" t="s">
        <v>5557</v>
      </c>
      <c r="C66" s="22" t="s">
        <v>5541</v>
      </c>
      <c r="D66" s="16" t="s">
        <v>1250</v>
      </c>
      <c r="E66" s="16" t="s">
        <v>5542</v>
      </c>
      <c r="F66" s="15" t="s">
        <v>5558</v>
      </c>
      <c r="G66" s="16" t="s">
        <v>5559</v>
      </c>
      <c r="H66" s="16" t="s">
        <v>53</v>
      </c>
      <c r="I66" s="15">
        <v>20100101</v>
      </c>
      <c r="J66" s="16" t="s">
        <v>82</v>
      </c>
      <c r="K66" s="15" t="s">
        <v>83</v>
      </c>
      <c r="L66" s="15" t="s">
        <v>53</v>
      </c>
      <c r="M66" s="15" t="s">
        <v>110</v>
      </c>
      <c r="N66" s="15" t="s">
        <v>5545</v>
      </c>
      <c r="O66" s="15" t="s">
        <v>59</v>
      </c>
      <c r="P66" s="15"/>
      <c r="Q66" s="16" t="s">
        <v>59</v>
      </c>
      <c r="R66" s="15"/>
      <c r="S66" s="15">
        <v>810.7</v>
      </c>
      <c r="T66" s="15" t="s">
        <v>84</v>
      </c>
      <c r="U66" s="17">
        <f>S66*Sheet1!$B$4*Sheet1!$B$3</f>
        <v>83.15714715</v>
      </c>
      <c r="V66" s="18">
        <v>811</v>
      </c>
      <c r="W66" s="18" t="s">
        <v>131</v>
      </c>
      <c r="X66" s="24">
        <v>26665</v>
      </c>
      <c r="Y66" s="15">
        <v>1</v>
      </c>
      <c r="Z66" s="15" t="s">
        <v>63</v>
      </c>
      <c r="AA66" s="16" t="s">
        <v>5546</v>
      </c>
      <c r="AB66" s="16"/>
      <c r="AC66" s="16" t="str" cm="1">
        <f t="array" ref="AC66">_xlfn.IFS(ISTEXT(AR66),AR66,ISTEXT(AO66),AO66, TRUE, AD66)</f>
        <v>Vermillion Power LLC</v>
      </c>
      <c r="AD66" s="16" t="s">
        <v>5547</v>
      </c>
      <c r="AE66" s="15" t="s">
        <v>5548</v>
      </c>
      <c r="AF66" s="20">
        <v>5</v>
      </c>
      <c r="AG66" s="15" t="s">
        <v>627</v>
      </c>
      <c r="AH66" s="18" t="s">
        <v>5549</v>
      </c>
      <c r="AI66" s="16" t="s">
        <v>5550</v>
      </c>
      <c r="AJ66" s="15" t="s">
        <v>5551</v>
      </c>
      <c r="AK66" s="20" t="s">
        <v>5552</v>
      </c>
      <c r="AL66" s="18">
        <v>-82.262762343899993</v>
      </c>
      <c r="AM66" s="18">
        <v>41.4295224842</v>
      </c>
      <c r="AN66" t="s">
        <v>5548</v>
      </c>
      <c r="AO66" t="s">
        <v>5553</v>
      </c>
      <c r="AP66" t="s">
        <v>5554</v>
      </c>
      <c r="AQ66" t="s">
        <v>5541</v>
      </c>
      <c r="AR66" s="151" t="s">
        <v>5555</v>
      </c>
      <c r="AS66" t="s">
        <v>91</v>
      </c>
      <c r="AT66" t="s">
        <v>5556</v>
      </c>
      <c r="AU66" t="s">
        <v>91</v>
      </c>
      <c r="AV66" s="21" t="s">
        <v>92</v>
      </c>
    </row>
    <row r="67" spans="1:48" s="21" customFormat="1" x14ac:dyDescent="0.25">
      <c r="A67" s="15">
        <v>273</v>
      </c>
      <c r="B67" s="15" t="s">
        <v>5560</v>
      </c>
      <c r="C67" s="22" t="s">
        <v>5541</v>
      </c>
      <c r="D67" s="16">
        <v>4</v>
      </c>
      <c r="E67" s="16" t="s">
        <v>5561</v>
      </c>
      <c r="F67" s="15" t="s">
        <v>5562</v>
      </c>
      <c r="G67" s="16" t="s">
        <v>5563</v>
      </c>
      <c r="H67" s="16" t="s">
        <v>53</v>
      </c>
      <c r="I67" s="15">
        <v>20100101</v>
      </c>
      <c r="J67" s="16" t="s">
        <v>82</v>
      </c>
      <c r="K67" s="15" t="s">
        <v>83</v>
      </c>
      <c r="L67" s="15" t="s">
        <v>53</v>
      </c>
      <c r="M67" s="15" t="s">
        <v>59</v>
      </c>
      <c r="N67" s="15" t="s">
        <v>59</v>
      </c>
      <c r="O67" s="15" t="s">
        <v>59</v>
      </c>
      <c r="P67" s="26" t="s">
        <v>100</v>
      </c>
      <c r="Q67" s="16" t="s">
        <v>2001</v>
      </c>
      <c r="R67" s="15" t="s">
        <v>53</v>
      </c>
      <c r="S67" s="15">
        <v>85</v>
      </c>
      <c r="T67" s="15" t="s">
        <v>185</v>
      </c>
      <c r="U67" s="17">
        <f>S67</f>
        <v>85</v>
      </c>
      <c r="V67" s="18">
        <v>933</v>
      </c>
      <c r="W67" s="18" t="s">
        <v>131</v>
      </c>
      <c r="X67" s="19"/>
      <c r="Y67" s="15">
        <v>1</v>
      </c>
      <c r="Z67" s="15" t="s">
        <v>63</v>
      </c>
      <c r="AA67" s="16" t="s">
        <v>5546</v>
      </c>
      <c r="AB67" s="16"/>
      <c r="AC67" s="16" t="str" cm="1">
        <f t="array" ref="AC67">_xlfn.IFS(ISTEXT(AR67),AR67,ISTEXT(AO67),AO67, TRUE, AD67)</f>
        <v>Vermillion Power LLC</v>
      </c>
      <c r="AD67" s="16" t="s">
        <v>5547</v>
      </c>
      <c r="AE67" s="15" t="s">
        <v>5548</v>
      </c>
      <c r="AF67" s="20">
        <v>5</v>
      </c>
      <c r="AG67" s="15" t="s">
        <v>627</v>
      </c>
      <c r="AH67" s="18" t="s">
        <v>5549</v>
      </c>
      <c r="AI67" s="16" t="s">
        <v>5550</v>
      </c>
      <c r="AJ67" s="15" t="s">
        <v>5551</v>
      </c>
      <c r="AK67" s="20" t="s">
        <v>5552</v>
      </c>
      <c r="AL67" s="18">
        <v>-82.265604094300002</v>
      </c>
      <c r="AM67" s="18">
        <v>41.429408050600003</v>
      </c>
      <c r="AN67" t="s">
        <v>5548</v>
      </c>
      <c r="AO67" t="s">
        <v>5553</v>
      </c>
      <c r="AP67" t="s">
        <v>5554</v>
      </c>
      <c r="AQ67" t="s">
        <v>5541</v>
      </c>
      <c r="AR67" s="151" t="s">
        <v>5555</v>
      </c>
      <c r="AS67" t="s">
        <v>91</v>
      </c>
      <c r="AT67" t="s">
        <v>5556</v>
      </c>
      <c r="AU67" t="s">
        <v>91</v>
      </c>
      <c r="AV67" s="21" t="s">
        <v>1214</v>
      </c>
    </row>
    <row r="68" spans="1:48" s="21" customFormat="1" x14ac:dyDescent="0.25">
      <c r="A68" s="15">
        <v>273</v>
      </c>
      <c r="B68" s="15" t="s">
        <v>5564</v>
      </c>
      <c r="C68" s="22" t="s">
        <v>5541</v>
      </c>
      <c r="D68" s="16">
        <v>5</v>
      </c>
      <c r="E68" s="16" t="s">
        <v>5565</v>
      </c>
      <c r="F68" s="15" t="s">
        <v>5566</v>
      </c>
      <c r="G68" s="16" t="s">
        <v>5567</v>
      </c>
      <c r="H68" s="16" t="s">
        <v>53</v>
      </c>
      <c r="I68" s="15">
        <v>20100101</v>
      </c>
      <c r="J68" s="16" t="s">
        <v>82</v>
      </c>
      <c r="K68" s="15" t="s">
        <v>83</v>
      </c>
      <c r="L68" s="15" t="s">
        <v>53</v>
      </c>
      <c r="M68" s="15" t="s">
        <v>59</v>
      </c>
      <c r="N68" s="15" t="s">
        <v>59</v>
      </c>
      <c r="O68" s="15" t="s">
        <v>59</v>
      </c>
      <c r="P68" s="26" t="s">
        <v>100</v>
      </c>
      <c r="Q68" s="16" t="s">
        <v>2001</v>
      </c>
      <c r="R68" s="15" t="s">
        <v>53</v>
      </c>
      <c r="S68" s="15">
        <v>85</v>
      </c>
      <c r="T68" s="15" t="s">
        <v>185</v>
      </c>
      <c r="U68" s="17">
        <f>S68</f>
        <v>85</v>
      </c>
      <c r="V68" s="18">
        <v>933</v>
      </c>
      <c r="W68" s="18" t="s">
        <v>131</v>
      </c>
      <c r="X68" s="19"/>
      <c r="Y68" s="15">
        <v>1</v>
      </c>
      <c r="Z68" s="15" t="s">
        <v>63</v>
      </c>
      <c r="AA68" s="16" t="s">
        <v>5546</v>
      </c>
      <c r="AB68" s="16"/>
      <c r="AC68" s="16" t="str" cm="1">
        <f t="array" ref="AC68">_xlfn.IFS(ISTEXT(AR68),AR68,ISTEXT(AO68),AO68, TRUE, AD68)</f>
        <v>Vermillion Power LLC</v>
      </c>
      <c r="AD68" s="16" t="s">
        <v>5547</v>
      </c>
      <c r="AE68" s="15" t="s">
        <v>5548</v>
      </c>
      <c r="AF68" s="20">
        <v>5</v>
      </c>
      <c r="AG68" s="15" t="s">
        <v>627</v>
      </c>
      <c r="AH68" s="18" t="s">
        <v>5549</v>
      </c>
      <c r="AI68" s="16" t="s">
        <v>5550</v>
      </c>
      <c r="AJ68" s="15" t="s">
        <v>5551</v>
      </c>
      <c r="AK68" s="20" t="s">
        <v>5552</v>
      </c>
      <c r="AL68" s="18">
        <v>-82.266049691600003</v>
      </c>
      <c r="AM68" s="18">
        <v>41.4293985475</v>
      </c>
      <c r="AN68" t="s">
        <v>5548</v>
      </c>
      <c r="AO68" t="s">
        <v>5553</v>
      </c>
      <c r="AP68" t="s">
        <v>5554</v>
      </c>
      <c r="AQ68" t="s">
        <v>5541</v>
      </c>
      <c r="AR68" s="151" t="s">
        <v>5555</v>
      </c>
      <c r="AS68" t="s">
        <v>91</v>
      </c>
      <c r="AT68" t="s">
        <v>5556</v>
      </c>
      <c r="AU68" t="s">
        <v>91</v>
      </c>
      <c r="AV68" s="21" t="s">
        <v>1214</v>
      </c>
    </row>
    <row r="69" spans="1:48" s="21" customFormat="1" x14ac:dyDescent="0.25">
      <c r="A69" s="15">
        <v>273</v>
      </c>
      <c r="B69" s="15" t="s">
        <v>5568</v>
      </c>
      <c r="C69" s="22" t="s">
        <v>5541</v>
      </c>
      <c r="D69" s="16">
        <v>2</v>
      </c>
      <c r="E69" s="16" t="s">
        <v>5569</v>
      </c>
      <c r="F69" s="15" t="s">
        <v>5570</v>
      </c>
      <c r="G69" s="16" t="s">
        <v>5571</v>
      </c>
      <c r="H69" s="16" t="s">
        <v>53</v>
      </c>
      <c r="I69" s="15">
        <v>20100101</v>
      </c>
      <c r="J69" s="16" t="s">
        <v>82</v>
      </c>
      <c r="K69" s="15" t="s">
        <v>83</v>
      </c>
      <c r="L69" s="15" t="s">
        <v>53</v>
      </c>
      <c r="M69" s="15" t="s">
        <v>59</v>
      </c>
      <c r="N69" s="15" t="s">
        <v>59</v>
      </c>
      <c r="O69" s="15" t="s">
        <v>59</v>
      </c>
      <c r="P69" s="26" t="s">
        <v>100</v>
      </c>
      <c r="Q69" s="16" t="s">
        <v>2001</v>
      </c>
      <c r="R69" s="15" t="s">
        <v>53</v>
      </c>
      <c r="S69" s="15">
        <v>85</v>
      </c>
      <c r="T69" s="15" t="s">
        <v>185</v>
      </c>
      <c r="U69" s="17">
        <f>S69</f>
        <v>85</v>
      </c>
      <c r="V69" s="18">
        <v>933</v>
      </c>
      <c r="W69" s="18" t="s">
        <v>131</v>
      </c>
      <c r="X69" s="19"/>
      <c r="Y69" s="15">
        <v>1</v>
      </c>
      <c r="Z69" s="15" t="s">
        <v>63</v>
      </c>
      <c r="AA69" s="16" t="s">
        <v>5546</v>
      </c>
      <c r="AB69" s="16"/>
      <c r="AC69" s="16" t="str" cm="1">
        <f t="array" ref="AC69">_xlfn.IFS(ISTEXT(AR69),AR69,ISTEXT(AO69),AO69, TRUE, AD69)</f>
        <v>Vermillion Power LLC</v>
      </c>
      <c r="AD69" s="16" t="s">
        <v>5547</v>
      </c>
      <c r="AE69" s="15" t="s">
        <v>5548</v>
      </c>
      <c r="AF69" s="20">
        <v>5</v>
      </c>
      <c r="AG69" s="15" t="s">
        <v>627</v>
      </c>
      <c r="AH69" s="18" t="s">
        <v>5549</v>
      </c>
      <c r="AI69" s="16" t="s">
        <v>5550</v>
      </c>
      <c r="AJ69" s="15" t="s">
        <v>5551</v>
      </c>
      <c r="AK69" s="20" t="s">
        <v>5552</v>
      </c>
      <c r="AL69" s="18">
        <v>-82.264469224899997</v>
      </c>
      <c r="AM69" s="18">
        <v>41.429398547600002</v>
      </c>
      <c r="AN69" t="s">
        <v>5548</v>
      </c>
      <c r="AO69" t="s">
        <v>5553</v>
      </c>
      <c r="AP69" t="s">
        <v>5554</v>
      </c>
      <c r="AQ69" t="s">
        <v>5541</v>
      </c>
      <c r="AR69" s="151" t="s">
        <v>5555</v>
      </c>
      <c r="AS69" t="s">
        <v>91</v>
      </c>
      <c r="AT69" t="s">
        <v>5556</v>
      </c>
      <c r="AU69" t="s">
        <v>91</v>
      </c>
      <c r="AV69" s="21" t="s">
        <v>1214</v>
      </c>
    </row>
    <row r="70" spans="1:48" s="21" customFormat="1" x14ac:dyDescent="0.25">
      <c r="A70" s="15">
        <v>273</v>
      </c>
      <c r="B70" s="15" t="s">
        <v>5572</v>
      </c>
      <c r="C70" s="22" t="s">
        <v>5541</v>
      </c>
      <c r="D70" s="16">
        <v>6</v>
      </c>
      <c r="E70" s="16" t="s">
        <v>5573</v>
      </c>
      <c r="F70" s="15" t="s">
        <v>5574</v>
      </c>
      <c r="G70" s="16" t="s">
        <v>5575</v>
      </c>
      <c r="H70" s="16" t="s">
        <v>53</v>
      </c>
      <c r="I70" s="15">
        <v>20100101</v>
      </c>
      <c r="J70" s="16" t="s">
        <v>82</v>
      </c>
      <c r="K70" s="15" t="s">
        <v>83</v>
      </c>
      <c r="L70" s="15" t="s">
        <v>53</v>
      </c>
      <c r="M70" s="15" t="s">
        <v>59</v>
      </c>
      <c r="N70" s="15" t="s">
        <v>59</v>
      </c>
      <c r="O70" s="15" t="s">
        <v>59</v>
      </c>
      <c r="P70" s="26" t="s">
        <v>100</v>
      </c>
      <c r="Q70" s="16" t="s">
        <v>2001</v>
      </c>
      <c r="R70" s="15" t="s">
        <v>53</v>
      </c>
      <c r="S70" s="15">
        <v>85</v>
      </c>
      <c r="T70" s="15" t="s">
        <v>185</v>
      </c>
      <c r="U70" s="17">
        <f>S70</f>
        <v>85</v>
      </c>
      <c r="V70" s="18">
        <v>933</v>
      </c>
      <c r="W70" s="18" t="s">
        <v>131</v>
      </c>
      <c r="X70" s="19"/>
      <c r="Y70" s="15">
        <v>1</v>
      </c>
      <c r="Z70" s="15" t="s">
        <v>63</v>
      </c>
      <c r="AA70" s="16" t="s">
        <v>5546</v>
      </c>
      <c r="AB70" s="16"/>
      <c r="AC70" s="16" t="str" cm="1">
        <f t="array" ref="AC70">_xlfn.IFS(ISTEXT(AR70),AR70,ISTEXT(AO70),AO70, TRUE, AD70)</f>
        <v>Vermillion Power LLC</v>
      </c>
      <c r="AD70" s="16" t="s">
        <v>5547</v>
      </c>
      <c r="AE70" s="15" t="s">
        <v>5548</v>
      </c>
      <c r="AF70" s="20">
        <v>5</v>
      </c>
      <c r="AG70" s="15" t="s">
        <v>627</v>
      </c>
      <c r="AH70" s="18" t="s">
        <v>5549</v>
      </c>
      <c r="AI70" s="16" t="s">
        <v>5550</v>
      </c>
      <c r="AJ70" s="15" t="s">
        <v>5551</v>
      </c>
      <c r="AK70" s="20" t="s">
        <v>5552</v>
      </c>
      <c r="AL70" s="18">
        <v>-82.266504094699997</v>
      </c>
      <c r="AM70" s="18">
        <v>41.429408050600003</v>
      </c>
      <c r="AN70" t="s">
        <v>5548</v>
      </c>
      <c r="AO70" t="s">
        <v>5553</v>
      </c>
      <c r="AP70" t="s">
        <v>5554</v>
      </c>
      <c r="AQ70" t="s">
        <v>5541</v>
      </c>
      <c r="AR70" s="151" t="s">
        <v>5555</v>
      </c>
      <c r="AS70" t="s">
        <v>91</v>
      </c>
      <c r="AT70" t="s">
        <v>5556</v>
      </c>
      <c r="AU70" t="s">
        <v>91</v>
      </c>
      <c r="AV70" s="21" t="s">
        <v>1214</v>
      </c>
    </row>
    <row r="71" spans="1:48" s="21" customFormat="1" x14ac:dyDescent="0.25">
      <c r="A71" s="15">
        <v>273</v>
      </c>
      <c r="B71" s="15" t="s">
        <v>5576</v>
      </c>
      <c r="C71" s="22" t="s">
        <v>5541</v>
      </c>
      <c r="D71" s="16">
        <v>3</v>
      </c>
      <c r="E71" s="16" t="s">
        <v>5577</v>
      </c>
      <c r="F71" s="15" t="s">
        <v>5578</v>
      </c>
      <c r="G71" s="16" t="s">
        <v>5579</v>
      </c>
      <c r="H71" s="16" t="s">
        <v>53</v>
      </c>
      <c r="I71" s="15">
        <v>20100101</v>
      </c>
      <c r="J71" s="16" t="s">
        <v>82</v>
      </c>
      <c r="K71" s="15" t="s">
        <v>83</v>
      </c>
      <c r="L71" s="15" t="s">
        <v>53</v>
      </c>
      <c r="M71" s="15" t="s">
        <v>59</v>
      </c>
      <c r="N71" s="15" t="s">
        <v>59</v>
      </c>
      <c r="O71" s="15" t="s">
        <v>59</v>
      </c>
      <c r="P71" s="26" t="s">
        <v>100</v>
      </c>
      <c r="Q71" s="16" t="s">
        <v>2001</v>
      </c>
      <c r="R71" s="15" t="s">
        <v>53</v>
      </c>
      <c r="S71" s="15">
        <v>85</v>
      </c>
      <c r="T71" s="15" t="s">
        <v>185</v>
      </c>
      <c r="U71" s="17">
        <f>S71</f>
        <v>85</v>
      </c>
      <c r="V71" s="18">
        <v>933</v>
      </c>
      <c r="W71" s="18" t="s">
        <v>131</v>
      </c>
      <c r="X71" s="19"/>
      <c r="Y71" s="15">
        <v>1</v>
      </c>
      <c r="Z71" s="15" t="s">
        <v>63</v>
      </c>
      <c r="AA71" s="16" t="s">
        <v>5546</v>
      </c>
      <c r="AB71" s="16"/>
      <c r="AC71" s="16" t="str" cm="1">
        <f t="array" ref="AC71">_xlfn.IFS(ISTEXT(AR71),AR71,ISTEXT(AO71),AO71, TRUE, AD71)</f>
        <v>Vermillion Power LLC</v>
      </c>
      <c r="AD71" s="16" t="s">
        <v>5547</v>
      </c>
      <c r="AE71" s="15" t="s">
        <v>5548</v>
      </c>
      <c r="AF71" s="20">
        <v>5</v>
      </c>
      <c r="AG71" s="15" t="s">
        <v>627</v>
      </c>
      <c r="AH71" s="18" t="s">
        <v>5549</v>
      </c>
      <c r="AI71" s="16" t="s">
        <v>5550</v>
      </c>
      <c r="AJ71" s="15" t="s">
        <v>5551</v>
      </c>
      <c r="AK71" s="20" t="s">
        <v>5552</v>
      </c>
      <c r="AL71" s="18">
        <v>-82.265104094500003</v>
      </c>
      <c r="AM71" s="18">
        <v>41.429408050699998</v>
      </c>
      <c r="AN71" t="s">
        <v>5548</v>
      </c>
      <c r="AO71" t="s">
        <v>5553</v>
      </c>
      <c r="AP71" t="s">
        <v>5554</v>
      </c>
      <c r="AQ71" t="s">
        <v>5541</v>
      </c>
      <c r="AR71" s="151" t="s">
        <v>5555</v>
      </c>
      <c r="AS71" t="s">
        <v>91</v>
      </c>
      <c r="AT71" t="s">
        <v>5556</v>
      </c>
      <c r="AU71" t="s">
        <v>91</v>
      </c>
      <c r="AV71" s="21" t="s">
        <v>1214</v>
      </c>
    </row>
    <row r="72" spans="1:48" s="21" customFormat="1" x14ac:dyDescent="0.25">
      <c r="A72" s="15">
        <v>28</v>
      </c>
      <c r="B72" s="15" t="s">
        <v>5580</v>
      </c>
      <c r="C72" s="22" t="s">
        <v>5581</v>
      </c>
      <c r="D72" s="22" t="s">
        <v>3846</v>
      </c>
      <c r="E72" s="16" t="s">
        <v>5582</v>
      </c>
      <c r="F72" s="15" t="s">
        <v>5583</v>
      </c>
      <c r="G72" s="16" t="s">
        <v>5584</v>
      </c>
      <c r="H72" s="16" t="s">
        <v>53</v>
      </c>
      <c r="I72" s="15" t="s">
        <v>180</v>
      </c>
      <c r="J72" s="16" t="s">
        <v>181</v>
      </c>
      <c r="K72" s="15" t="s">
        <v>182</v>
      </c>
      <c r="L72" s="15" t="s">
        <v>100</v>
      </c>
      <c r="M72" s="15" t="s">
        <v>110</v>
      </c>
      <c r="N72" s="15" t="s">
        <v>204</v>
      </c>
      <c r="O72" s="15" t="s">
        <v>124</v>
      </c>
      <c r="P72" s="26" t="s">
        <v>100</v>
      </c>
      <c r="Q72" s="16" t="s">
        <v>5585</v>
      </c>
      <c r="R72" s="15" t="s">
        <v>53</v>
      </c>
      <c r="S72" s="15"/>
      <c r="T72" s="15" t="s">
        <v>59</v>
      </c>
      <c r="U72" s="17">
        <f>V72</f>
        <v>178</v>
      </c>
      <c r="V72" s="18">
        <v>178</v>
      </c>
      <c r="W72" s="18" t="s">
        <v>185</v>
      </c>
      <c r="X72" s="19"/>
      <c r="Y72" s="15">
        <v>1</v>
      </c>
      <c r="Z72" s="15" t="s">
        <v>101</v>
      </c>
      <c r="AA72" s="16" t="s">
        <v>5586</v>
      </c>
      <c r="AB72" s="16"/>
      <c r="AC72" s="16" t="str" cm="1">
        <f t="array" ref="AC72">_xlfn.IFS(ISTEXT(AR72),AR72,ISTEXT(AO72),AO72, TRUE, AD72)</f>
        <v>Invenergy Cannon Falls LLC</v>
      </c>
      <c r="AD72" s="16" t="s">
        <v>5587</v>
      </c>
      <c r="AE72" s="15" t="s">
        <v>5588</v>
      </c>
      <c r="AF72" s="20">
        <v>5</v>
      </c>
      <c r="AG72" s="15" t="s">
        <v>4504</v>
      </c>
      <c r="AH72" s="18" t="s">
        <v>5589</v>
      </c>
      <c r="AI72" s="16" t="s">
        <v>5590</v>
      </c>
      <c r="AJ72" s="15" t="s">
        <v>5591</v>
      </c>
      <c r="AK72" s="20" t="s">
        <v>5592</v>
      </c>
      <c r="AL72" s="18">
        <v>-92.9148082934</v>
      </c>
      <c r="AM72" s="18">
        <v>44.536505045799998</v>
      </c>
      <c r="AN72" t="s">
        <v>5588</v>
      </c>
      <c r="AO72" t="e">
        <v>#N/A</v>
      </c>
      <c r="AP72" t="e">
        <v>#N/A</v>
      </c>
      <c r="AQ72" t="s">
        <v>5581</v>
      </c>
      <c r="AR72" t="s">
        <v>5593</v>
      </c>
      <c r="AS72" t="s">
        <v>91</v>
      </c>
      <c r="AT72" t="s">
        <v>5594</v>
      </c>
      <c r="AU72" t="s">
        <v>91</v>
      </c>
      <c r="AV72" s="21" t="s">
        <v>321</v>
      </c>
    </row>
    <row r="73" spans="1:48" s="21" customFormat="1" x14ac:dyDescent="0.25">
      <c r="A73" s="15">
        <v>28</v>
      </c>
      <c r="B73" s="15" t="s">
        <v>5595</v>
      </c>
      <c r="C73" s="22" t="s">
        <v>5581</v>
      </c>
      <c r="D73" s="22" t="s">
        <v>3835</v>
      </c>
      <c r="E73" s="16" t="s">
        <v>5596</v>
      </c>
      <c r="F73" s="15" t="s">
        <v>5597</v>
      </c>
      <c r="G73" s="16" t="s">
        <v>5584</v>
      </c>
      <c r="H73" s="16" t="s">
        <v>53</v>
      </c>
      <c r="I73" s="15" t="s">
        <v>180</v>
      </c>
      <c r="J73" s="16" t="s">
        <v>181</v>
      </c>
      <c r="K73" s="15" t="s">
        <v>182</v>
      </c>
      <c r="L73" s="15" t="s">
        <v>100</v>
      </c>
      <c r="M73" s="15" t="s">
        <v>110</v>
      </c>
      <c r="N73" s="15" t="s">
        <v>204</v>
      </c>
      <c r="O73" s="15" t="s">
        <v>124</v>
      </c>
      <c r="P73" s="26" t="s">
        <v>100</v>
      </c>
      <c r="Q73" s="16" t="s">
        <v>5585</v>
      </c>
      <c r="R73" s="15" t="s">
        <v>53</v>
      </c>
      <c r="S73" s="15"/>
      <c r="T73" s="15" t="s">
        <v>59</v>
      </c>
      <c r="U73" s="17">
        <f>V73</f>
        <v>178</v>
      </c>
      <c r="V73" s="18">
        <v>178</v>
      </c>
      <c r="W73" s="18" t="s">
        <v>185</v>
      </c>
      <c r="X73" s="19"/>
      <c r="Y73" s="15">
        <v>1</v>
      </c>
      <c r="Z73" s="15" t="s">
        <v>101</v>
      </c>
      <c r="AA73" s="16" t="s">
        <v>5586</v>
      </c>
      <c r="AB73" s="16"/>
      <c r="AC73" s="16" t="str" cm="1">
        <f t="array" ref="AC73">_xlfn.IFS(ISTEXT(AR73),AR73,ISTEXT(AO73),AO73, TRUE, AD73)</f>
        <v>Invenergy Cannon Falls LLC</v>
      </c>
      <c r="AD73" s="16" t="s">
        <v>5587</v>
      </c>
      <c r="AE73" s="15" t="s">
        <v>5588</v>
      </c>
      <c r="AF73" s="20">
        <v>5</v>
      </c>
      <c r="AG73" s="15" t="s">
        <v>4504</v>
      </c>
      <c r="AH73" s="18" t="s">
        <v>5589</v>
      </c>
      <c r="AI73" s="16" t="s">
        <v>5590</v>
      </c>
      <c r="AJ73" s="15" t="s">
        <v>5591</v>
      </c>
      <c r="AK73" s="20" t="s">
        <v>5592</v>
      </c>
      <c r="AL73" s="18">
        <v>-92.9148082934</v>
      </c>
      <c r="AM73" s="18">
        <v>44.536914188499999</v>
      </c>
      <c r="AN73" t="s">
        <v>5588</v>
      </c>
      <c r="AO73" t="e">
        <v>#N/A</v>
      </c>
      <c r="AP73" t="e">
        <v>#N/A</v>
      </c>
      <c r="AQ73" t="s">
        <v>5581</v>
      </c>
      <c r="AR73" t="s">
        <v>5593</v>
      </c>
      <c r="AS73" t="s">
        <v>91</v>
      </c>
      <c r="AT73" t="s">
        <v>5594</v>
      </c>
      <c r="AU73" t="s">
        <v>91</v>
      </c>
      <c r="AV73" s="21" t="s">
        <v>321</v>
      </c>
    </row>
    <row r="74" spans="1:48" s="21" customFormat="1" x14ac:dyDescent="0.25">
      <c r="A74" s="27">
        <v>222</v>
      </c>
      <c r="B74" s="27" t="s">
        <v>5598</v>
      </c>
      <c r="C74" s="27"/>
      <c r="D74" s="28"/>
      <c r="E74" s="28" t="s">
        <v>5599</v>
      </c>
      <c r="F74" s="27" t="s">
        <v>5600</v>
      </c>
      <c r="G74" s="28" t="s">
        <v>5601</v>
      </c>
      <c r="H74" s="16" t="s">
        <v>53</v>
      </c>
      <c r="I74" s="27">
        <v>20100201</v>
      </c>
      <c r="J74" s="28" t="s">
        <v>215</v>
      </c>
      <c r="K74" s="15" t="s">
        <v>109</v>
      </c>
      <c r="L74" s="15" t="s">
        <v>53</v>
      </c>
      <c r="M74" s="27"/>
      <c r="N74" s="27"/>
      <c r="O74" s="27"/>
      <c r="P74" s="27"/>
      <c r="Q74" s="28"/>
      <c r="R74" s="27"/>
      <c r="S74" s="27">
        <v>6.12</v>
      </c>
      <c r="T74" s="27" t="s">
        <v>84</v>
      </c>
      <c r="U74" s="17">
        <f>S74*Sheet1!$B$4*Sheet1!$B$3</f>
        <v>0.6277559399999999</v>
      </c>
      <c r="V74" s="27"/>
      <c r="W74" s="27"/>
      <c r="X74" s="27"/>
      <c r="Y74" s="18">
        <v>1</v>
      </c>
      <c r="Z74" s="15" t="s">
        <v>63</v>
      </c>
      <c r="AA74" s="28" t="s">
        <v>5602</v>
      </c>
      <c r="AB74" s="28"/>
      <c r="AC74" s="16" t="str" cm="1">
        <f t="array" ref="AC74">_xlfn.IFS(ISTEXT(AR74),AR74,ISTEXT(AO74),AO74, TRUE, AD74)</f>
        <v>CEDAR FALLS MUNICIPAL ELECTRIC UTILITY</v>
      </c>
      <c r="AD74" s="28" t="s">
        <v>2552</v>
      </c>
      <c r="AE74" s="27" t="s">
        <v>2547</v>
      </c>
      <c r="AF74" s="30">
        <v>7</v>
      </c>
      <c r="AG74" s="27" t="s">
        <v>86</v>
      </c>
      <c r="AH74" s="27" t="s">
        <v>2553</v>
      </c>
      <c r="AI74" s="28" t="s">
        <v>2554</v>
      </c>
      <c r="AJ74" s="27" t="s">
        <v>2555</v>
      </c>
      <c r="AK74" s="27" t="s">
        <v>2556</v>
      </c>
      <c r="AL74" s="27">
        <v>-92.474369999999993</v>
      </c>
      <c r="AM74" s="27">
        <v>42.512689999999999</v>
      </c>
      <c r="AN74" t="s">
        <v>2547</v>
      </c>
      <c r="AO74" t="s">
        <v>2557</v>
      </c>
      <c r="AP74" t="s">
        <v>2558</v>
      </c>
      <c r="AQ74" t="e">
        <v>#N/A</v>
      </c>
      <c r="AR74" t="e">
        <v>#N/A</v>
      </c>
      <c r="AS74" t="e">
        <v>#N/A</v>
      </c>
      <c r="AT74" t="e">
        <v>#N/A</v>
      </c>
      <c r="AU74" t="e">
        <v>#N/A</v>
      </c>
      <c r="AV74" s="21" t="s">
        <v>173</v>
      </c>
    </row>
    <row r="75" spans="1:48" s="21" customFormat="1" x14ac:dyDescent="0.25">
      <c r="A75" s="27">
        <v>222</v>
      </c>
      <c r="B75" s="27" t="s">
        <v>5603</v>
      </c>
      <c r="C75" s="27"/>
      <c r="D75" s="28"/>
      <c r="E75" s="28" t="s">
        <v>5604</v>
      </c>
      <c r="F75" s="27" t="s">
        <v>5605</v>
      </c>
      <c r="G75" s="28" t="s">
        <v>5606</v>
      </c>
      <c r="H75" s="16" t="s">
        <v>53</v>
      </c>
      <c r="I75" s="27">
        <v>20100201</v>
      </c>
      <c r="J75" s="28" t="s">
        <v>215</v>
      </c>
      <c r="K75" s="15" t="s">
        <v>109</v>
      </c>
      <c r="L75" s="15" t="s">
        <v>53</v>
      </c>
      <c r="M75" s="27"/>
      <c r="N75" s="27"/>
      <c r="O75" s="27"/>
      <c r="P75" s="27"/>
      <c r="Q75" s="28"/>
      <c r="R75" s="27"/>
      <c r="S75" s="27">
        <v>3.23</v>
      </c>
      <c r="T75" s="27" t="s">
        <v>84</v>
      </c>
      <c r="U75" s="17">
        <f>S75*Sheet1!$B$4*Sheet1!$B$3</f>
        <v>0.33131563499999994</v>
      </c>
      <c r="V75" s="27"/>
      <c r="W75" s="27"/>
      <c r="X75" s="27"/>
      <c r="Y75" s="18">
        <v>1</v>
      </c>
      <c r="Z75" s="15" t="s">
        <v>63</v>
      </c>
      <c r="AA75" s="28" t="s">
        <v>5602</v>
      </c>
      <c r="AB75" s="28"/>
      <c r="AC75" s="16" t="str" cm="1">
        <f t="array" ref="AC75">_xlfn.IFS(ISTEXT(AR75),AR75,ISTEXT(AO75),AO75, TRUE, AD75)</f>
        <v>CEDAR FALLS MUNICIPAL ELECTRIC UTILITY</v>
      </c>
      <c r="AD75" s="28" t="s">
        <v>2552</v>
      </c>
      <c r="AE75" s="27" t="s">
        <v>2547</v>
      </c>
      <c r="AF75" s="30">
        <v>7</v>
      </c>
      <c r="AG75" s="27" t="s">
        <v>86</v>
      </c>
      <c r="AH75" s="27" t="s">
        <v>2553</v>
      </c>
      <c r="AI75" s="28" t="s">
        <v>2554</v>
      </c>
      <c r="AJ75" s="27" t="s">
        <v>2555</v>
      </c>
      <c r="AK75" s="27" t="s">
        <v>2556</v>
      </c>
      <c r="AL75" s="27">
        <v>-92.474760000000003</v>
      </c>
      <c r="AM75" s="27">
        <v>42.512560000000001</v>
      </c>
      <c r="AN75" t="s">
        <v>2547</v>
      </c>
      <c r="AO75" t="s">
        <v>2557</v>
      </c>
      <c r="AP75" t="s">
        <v>2558</v>
      </c>
      <c r="AQ75" t="e">
        <v>#N/A</v>
      </c>
      <c r="AR75" t="e">
        <v>#N/A</v>
      </c>
      <c r="AS75" t="e">
        <v>#N/A</v>
      </c>
      <c r="AT75" t="e">
        <v>#N/A</v>
      </c>
      <c r="AU75" t="e">
        <v>#N/A</v>
      </c>
      <c r="AV75" s="21" t="s">
        <v>173</v>
      </c>
    </row>
    <row r="76" spans="1:48" s="21" customFormat="1" x14ac:dyDescent="0.25">
      <c r="A76" s="27">
        <v>222</v>
      </c>
      <c r="B76" s="27" t="s">
        <v>5607</v>
      </c>
      <c r="C76" s="27"/>
      <c r="D76" s="28"/>
      <c r="E76" s="28" t="s">
        <v>5601</v>
      </c>
      <c r="F76" s="27" t="s">
        <v>5608</v>
      </c>
      <c r="G76" s="28" t="s">
        <v>5601</v>
      </c>
      <c r="H76" s="16" t="s">
        <v>53</v>
      </c>
      <c r="I76" s="27">
        <v>20100201</v>
      </c>
      <c r="J76" s="28" t="s">
        <v>215</v>
      </c>
      <c r="K76" s="15" t="s">
        <v>109</v>
      </c>
      <c r="L76" s="15" t="s">
        <v>53</v>
      </c>
      <c r="M76" s="27"/>
      <c r="N76" s="27"/>
      <c r="O76" s="27"/>
      <c r="P76" s="27"/>
      <c r="Q76" s="28"/>
      <c r="R76" s="27"/>
      <c r="S76" s="27"/>
      <c r="T76" s="27"/>
      <c r="U76" s="29"/>
      <c r="V76" s="27"/>
      <c r="W76" s="27"/>
      <c r="X76" s="27"/>
      <c r="Y76" s="18">
        <v>1</v>
      </c>
      <c r="Z76" s="15" t="s">
        <v>63</v>
      </c>
      <c r="AA76" s="28" t="s">
        <v>5602</v>
      </c>
      <c r="AB76" s="28"/>
      <c r="AC76" s="16" t="str" cm="1">
        <f t="array" ref="AC76">_xlfn.IFS(ISTEXT(AR76),AR76,ISTEXT(AO76),AO76, TRUE, AD76)</f>
        <v>CEDAR FALLS MUNICIPAL ELECTRIC UTILITY</v>
      </c>
      <c r="AD76" s="28" t="s">
        <v>2552</v>
      </c>
      <c r="AE76" s="27" t="s">
        <v>2547</v>
      </c>
      <c r="AF76" s="30">
        <v>7</v>
      </c>
      <c r="AG76" s="27" t="s">
        <v>86</v>
      </c>
      <c r="AH76" s="27" t="s">
        <v>2553</v>
      </c>
      <c r="AI76" s="28" t="s">
        <v>2554</v>
      </c>
      <c r="AJ76" s="27" t="s">
        <v>2555</v>
      </c>
      <c r="AK76" s="27" t="s">
        <v>2556</v>
      </c>
      <c r="AL76" s="27">
        <v>-92.474350000000001</v>
      </c>
      <c r="AM76" s="27">
        <v>42.512439999999998</v>
      </c>
      <c r="AN76" t="s">
        <v>2547</v>
      </c>
      <c r="AO76" t="s">
        <v>2557</v>
      </c>
      <c r="AP76" t="s">
        <v>2558</v>
      </c>
      <c r="AQ76" t="e">
        <v>#N/A</v>
      </c>
      <c r="AR76" t="e">
        <v>#N/A</v>
      </c>
      <c r="AS76" t="e">
        <v>#N/A</v>
      </c>
      <c r="AT76" t="e">
        <v>#N/A</v>
      </c>
      <c r="AU76" t="e">
        <v>#N/A</v>
      </c>
      <c r="AV76" s="21" t="s">
        <v>119</v>
      </c>
    </row>
  </sheetData>
  <autoFilter ref="A1:AV64" xr:uid="{5B120B0A-108D-4A57-B949-242E8F8C4254}"/>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CA8B-2455-4E62-B130-E13C92A42BB9}">
  <sheetPr codeName="Sheet5"/>
  <dimension ref="A1:T78"/>
  <sheetViews>
    <sheetView workbookViewId="0">
      <selection activeCell="C82" sqref="C82"/>
    </sheetView>
  </sheetViews>
  <sheetFormatPr defaultRowHeight="15" x14ac:dyDescent="0.25"/>
  <cols>
    <col min="1" max="1" width="52.5703125" bestFit="1" customWidth="1"/>
    <col min="2" max="2" width="35.5703125" bestFit="1" customWidth="1"/>
    <col min="3" max="3" width="31" customWidth="1"/>
    <col min="4" max="4" width="29.42578125" bestFit="1" customWidth="1"/>
    <col min="5" max="5" width="29.42578125" customWidth="1"/>
    <col min="6" max="6" width="32.42578125" hidden="1" customWidth="1"/>
    <col min="7" max="7" width="35.42578125" bestFit="1" customWidth="1"/>
    <col min="8" max="8" width="22.5703125" customWidth="1"/>
    <col min="9" max="9" width="26.5703125" hidden="1" customWidth="1"/>
    <col min="10" max="10" width="24.42578125" hidden="1" customWidth="1"/>
    <col min="11" max="16" width="17.5703125" hidden="1" customWidth="1"/>
    <col min="17" max="20" width="9.42578125" hidden="1" customWidth="1"/>
  </cols>
  <sheetData>
    <row r="1" spans="1:19" x14ac:dyDescent="0.25">
      <c r="A1" t="s">
        <v>5609</v>
      </c>
      <c r="B1" s="62" t="s">
        <v>5610</v>
      </c>
      <c r="D1" s="62" t="s">
        <v>5611</v>
      </c>
      <c r="E1" s="62"/>
      <c r="F1" s="62" t="s">
        <v>5612</v>
      </c>
      <c r="G1" s="62" t="s">
        <v>5613</v>
      </c>
      <c r="I1" s="62" t="s">
        <v>5614</v>
      </c>
    </row>
    <row r="2" spans="1:19" x14ac:dyDescent="0.25">
      <c r="A2" s="74" t="s">
        <v>5615</v>
      </c>
      <c r="B2">
        <v>694</v>
      </c>
      <c r="C2" t="s">
        <v>5616</v>
      </c>
      <c r="D2">
        <v>77</v>
      </c>
      <c r="E2" t="s">
        <v>5617</v>
      </c>
      <c r="F2">
        <v>23</v>
      </c>
      <c r="G2">
        <v>20</v>
      </c>
      <c r="H2" t="s">
        <v>5618</v>
      </c>
      <c r="I2">
        <v>30</v>
      </c>
      <c r="L2" s="303" t="s">
        <v>5619</v>
      </c>
      <c r="M2" s="303"/>
      <c r="N2" s="303" t="s">
        <v>5620</v>
      </c>
      <c r="O2" s="303"/>
      <c r="P2" s="303" t="s">
        <v>5621</v>
      </c>
      <c r="Q2" s="303"/>
      <c r="R2" s="303" t="s">
        <v>5622</v>
      </c>
      <c r="S2" s="303"/>
    </row>
    <row r="3" spans="1:19" x14ac:dyDescent="0.25">
      <c r="L3" s="302" t="s">
        <v>5623</v>
      </c>
      <c r="M3" s="302" t="s">
        <v>5624</v>
      </c>
      <c r="N3" s="302" t="s">
        <v>5623</v>
      </c>
      <c r="O3" s="302" t="s">
        <v>5624</v>
      </c>
      <c r="P3" s="302" t="s">
        <v>5623</v>
      </c>
      <c r="Q3" s="302" t="s">
        <v>5624</v>
      </c>
      <c r="R3" s="302" t="s">
        <v>5623</v>
      </c>
      <c r="S3" s="302" t="s">
        <v>5624</v>
      </c>
    </row>
    <row r="4" spans="1:19" x14ac:dyDescent="0.25">
      <c r="A4" s="67" t="s">
        <v>5625</v>
      </c>
      <c r="B4">
        <v>215</v>
      </c>
      <c r="D4">
        <v>6</v>
      </c>
      <c r="F4">
        <v>0</v>
      </c>
      <c r="G4">
        <v>2</v>
      </c>
      <c r="I4">
        <v>0</v>
      </c>
      <c r="L4" s="60">
        <f t="shared" ref="L4:L18" si="0">$B$25*C33</f>
        <v>0.11538461538461539</v>
      </c>
      <c r="M4" s="60">
        <f t="shared" ref="M4:M18" si="1">$B$26*C33</f>
        <v>7.6923076923076927E-2</v>
      </c>
      <c r="N4" s="60">
        <f t="shared" ref="N4:N18" si="2">$D$25*E33</f>
        <v>0</v>
      </c>
      <c r="O4" s="60">
        <f t="shared" ref="O4:O18" si="3">$D$26*E33</f>
        <v>0</v>
      </c>
      <c r="P4" s="60">
        <f t="shared" ref="P4:P18" si="4">$B$28*C33</f>
        <v>1.3076923076923077</v>
      </c>
      <c r="Q4" s="60">
        <f t="shared" ref="Q4:Q18" si="5">$B$29*C33</f>
        <v>0.84615384615384626</v>
      </c>
      <c r="R4" s="60">
        <f t="shared" ref="R4:R18" si="6">$D$28*E33</f>
        <v>0</v>
      </c>
      <c r="S4" s="60">
        <f t="shared" ref="S4:S18" si="7">$D$29*E33</f>
        <v>0</v>
      </c>
    </row>
    <row r="5" spans="1:19" x14ac:dyDescent="0.25">
      <c r="A5" s="67" t="s">
        <v>5626</v>
      </c>
      <c r="B5">
        <v>305</v>
      </c>
      <c r="D5">
        <v>67</v>
      </c>
      <c r="F5">
        <v>17</v>
      </c>
      <c r="G5">
        <v>2</v>
      </c>
      <c r="I5">
        <v>22</v>
      </c>
      <c r="L5" s="60">
        <f t="shared" si="0"/>
        <v>5.7692307692307696E-2</v>
      </c>
      <c r="M5" s="60">
        <f t="shared" si="1"/>
        <v>3.8461538461538464E-2</v>
      </c>
      <c r="N5" s="60">
        <f t="shared" si="2"/>
        <v>0</v>
      </c>
      <c r="O5" s="60">
        <f t="shared" si="3"/>
        <v>0</v>
      </c>
      <c r="P5" s="60">
        <f t="shared" si="4"/>
        <v>0.65384615384615385</v>
      </c>
      <c r="Q5" s="60">
        <f t="shared" si="5"/>
        <v>0.42307692307692313</v>
      </c>
      <c r="R5" s="60">
        <f t="shared" si="6"/>
        <v>0</v>
      </c>
      <c r="S5" s="60">
        <f t="shared" si="7"/>
        <v>0</v>
      </c>
    </row>
    <row r="6" spans="1:19" x14ac:dyDescent="0.25">
      <c r="A6" s="67" t="s">
        <v>5627</v>
      </c>
      <c r="B6">
        <v>174</v>
      </c>
      <c r="D6">
        <v>4</v>
      </c>
      <c r="F6">
        <v>6</v>
      </c>
      <c r="G6">
        <v>16</v>
      </c>
      <c r="I6">
        <v>8</v>
      </c>
      <c r="L6" s="60">
        <f t="shared" si="0"/>
        <v>0.14423076923076925</v>
      </c>
      <c r="M6" s="60">
        <f t="shared" si="1"/>
        <v>9.6153846153846159E-2</v>
      </c>
      <c r="N6" s="60">
        <f t="shared" si="2"/>
        <v>0</v>
      </c>
      <c r="O6" s="60">
        <f t="shared" si="3"/>
        <v>0</v>
      </c>
      <c r="P6" s="60">
        <f t="shared" si="4"/>
        <v>1.6346153846153848</v>
      </c>
      <c r="Q6" s="60">
        <f t="shared" si="5"/>
        <v>1.0576923076923077</v>
      </c>
      <c r="R6" s="60">
        <f t="shared" si="6"/>
        <v>0</v>
      </c>
      <c r="S6" s="60">
        <f t="shared" si="7"/>
        <v>0</v>
      </c>
    </row>
    <row r="7" spans="1:19" x14ac:dyDescent="0.25">
      <c r="A7" s="67" t="s">
        <v>5628</v>
      </c>
      <c r="B7" s="71">
        <f>B4/(B4+B5)</f>
        <v>0.41346153846153844</v>
      </c>
      <c r="D7" s="71">
        <f>D4/(D4+D5)</f>
        <v>8.2191780821917804E-2</v>
      </c>
      <c r="E7" s="71"/>
      <c r="F7" s="71">
        <f>F4/(F4+F5)</f>
        <v>0</v>
      </c>
      <c r="G7" s="71">
        <f>G4/(G4+G5)</f>
        <v>0.5</v>
      </c>
      <c r="I7" s="71">
        <f>I4/(I4+I5)</f>
        <v>0</v>
      </c>
      <c r="L7" s="60">
        <f t="shared" si="0"/>
        <v>0.11538461538461539</v>
      </c>
      <c r="M7" s="60">
        <f t="shared" si="1"/>
        <v>7.6923076923076927E-2</v>
      </c>
      <c r="N7" s="60">
        <f t="shared" si="2"/>
        <v>0</v>
      </c>
      <c r="O7" s="60">
        <f t="shared" si="3"/>
        <v>0</v>
      </c>
      <c r="P7" s="60">
        <f t="shared" si="4"/>
        <v>1.3076923076923077</v>
      </c>
      <c r="Q7" s="60">
        <f t="shared" si="5"/>
        <v>0.84615384615384626</v>
      </c>
      <c r="R7" s="60">
        <f t="shared" si="6"/>
        <v>0</v>
      </c>
      <c r="S7" s="60">
        <f t="shared" si="7"/>
        <v>0</v>
      </c>
    </row>
    <row r="8" spans="1:19" x14ac:dyDescent="0.25">
      <c r="A8" s="67" t="s">
        <v>5629</v>
      </c>
      <c r="B8" s="71">
        <f>B5/(B4+B5)</f>
        <v>0.58653846153846156</v>
      </c>
      <c r="D8" s="71">
        <f>D5/(D4+D5)</f>
        <v>0.9178082191780822</v>
      </c>
      <c r="E8" s="71"/>
      <c r="F8" s="71">
        <f>F5/(F4+F5)</f>
        <v>1</v>
      </c>
      <c r="G8" s="71">
        <f>G5/(G4+G5)</f>
        <v>0.5</v>
      </c>
      <c r="I8" s="71">
        <f>I5/(I4+I5)</f>
        <v>1</v>
      </c>
      <c r="L8" s="60">
        <f t="shared" si="0"/>
        <v>0.20192307692307693</v>
      </c>
      <c r="M8" s="60">
        <f t="shared" si="1"/>
        <v>0.13461538461538461</v>
      </c>
      <c r="N8" s="60">
        <f t="shared" si="2"/>
        <v>0</v>
      </c>
      <c r="O8" s="60">
        <f t="shared" si="3"/>
        <v>0</v>
      </c>
      <c r="P8" s="60">
        <f t="shared" si="4"/>
        <v>2.2884615384615383</v>
      </c>
      <c r="Q8" s="60">
        <f t="shared" si="5"/>
        <v>1.4807692307692306</v>
      </c>
      <c r="R8" s="60">
        <f t="shared" si="6"/>
        <v>0</v>
      </c>
      <c r="S8" s="60">
        <f t="shared" si="7"/>
        <v>0</v>
      </c>
    </row>
    <row r="9" spans="1:19" hidden="1" x14ac:dyDescent="0.25">
      <c r="A9" s="67" t="s">
        <v>5630</v>
      </c>
      <c r="B9">
        <v>70</v>
      </c>
      <c r="D9">
        <v>2</v>
      </c>
      <c r="F9">
        <v>0</v>
      </c>
      <c r="G9">
        <v>2</v>
      </c>
      <c r="I9">
        <v>0</v>
      </c>
      <c r="L9" s="60">
        <f t="shared" si="0"/>
        <v>0.25961538461538458</v>
      </c>
      <c r="M9" s="60">
        <f t="shared" si="1"/>
        <v>0.17307692307692307</v>
      </c>
      <c r="N9" s="60">
        <f t="shared" si="2"/>
        <v>0</v>
      </c>
      <c r="O9" s="60">
        <f t="shared" si="3"/>
        <v>0</v>
      </c>
      <c r="P9" s="60">
        <f t="shared" si="4"/>
        <v>2.9423076923076921</v>
      </c>
      <c r="Q9" s="60">
        <f t="shared" si="5"/>
        <v>1.9038461538461537</v>
      </c>
      <c r="R9" s="60">
        <f t="shared" si="6"/>
        <v>0</v>
      </c>
      <c r="S9" s="60">
        <f t="shared" si="7"/>
        <v>0</v>
      </c>
    </row>
    <row r="10" spans="1:19" hidden="1" x14ac:dyDescent="0.25">
      <c r="A10" s="67" t="s">
        <v>5631</v>
      </c>
      <c r="B10">
        <v>17</v>
      </c>
      <c r="D10">
        <v>0</v>
      </c>
      <c r="F10">
        <v>0</v>
      </c>
      <c r="G10">
        <v>0</v>
      </c>
      <c r="I10">
        <v>0</v>
      </c>
      <c r="L10" s="60">
        <f t="shared" si="0"/>
        <v>0.28846153846153849</v>
      </c>
      <c r="M10" s="60">
        <f t="shared" si="1"/>
        <v>0.19230769230769232</v>
      </c>
      <c r="N10" s="60">
        <f t="shared" si="2"/>
        <v>0</v>
      </c>
      <c r="O10" s="60">
        <f t="shared" si="3"/>
        <v>0</v>
      </c>
      <c r="P10" s="60">
        <f t="shared" si="4"/>
        <v>3.2692307692307696</v>
      </c>
      <c r="Q10" s="60">
        <f t="shared" si="5"/>
        <v>2.1153846153846154</v>
      </c>
      <c r="R10" s="60">
        <f t="shared" si="6"/>
        <v>0</v>
      </c>
      <c r="S10" s="60">
        <f t="shared" si="7"/>
        <v>0</v>
      </c>
    </row>
    <row r="11" spans="1:19" hidden="1" x14ac:dyDescent="0.25">
      <c r="A11" s="67" t="s">
        <v>5632</v>
      </c>
      <c r="B11" s="71">
        <f>B10/B4</f>
        <v>7.9069767441860464E-2</v>
      </c>
      <c r="D11" s="71">
        <f>D10/D4</f>
        <v>0</v>
      </c>
      <c r="E11" s="71"/>
      <c r="F11" s="70" t="s">
        <v>1402</v>
      </c>
      <c r="G11" s="71">
        <f>G10/G4</f>
        <v>0</v>
      </c>
      <c r="I11" s="70" t="s">
        <v>1402</v>
      </c>
      <c r="L11" s="60">
        <f t="shared" si="0"/>
        <v>2.8846153846153848E-2</v>
      </c>
      <c r="M11" s="60">
        <f t="shared" si="1"/>
        <v>1.9230769230769232E-2</v>
      </c>
      <c r="N11" s="60">
        <f t="shared" si="2"/>
        <v>0</v>
      </c>
      <c r="O11" s="60">
        <f t="shared" si="3"/>
        <v>0</v>
      </c>
      <c r="P11" s="60">
        <f t="shared" si="4"/>
        <v>0.32692307692307693</v>
      </c>
      <c r="Q11" s="60">
        <f t="shared" si="5"/>
        <v>0.21153846153846156</v>
      </c>
      <c r="R11" s="60">
        <f t="shared" si="6"/>
        <v>0</v>
      </c>
      <c r="S11" s="60">
        <f t="shared" si="7"/>
        <v>0</v>
      </c>
    </row>
    <row r="12" spans="1:19" hidden="1" x14ac:dyDescent="0.25">
      <c r="A12" s="67" t="s">
        <v>5633</v>
      </c>
      <c r="B12" s="71">
        <f>1-B11</f>
        <v>0.92093023255813955</v>
      </c>
      <c r="D12" s="71">
        <f>1-D11</f>
        <v>1</v>
      </c>
      <c r="E12" s="71"/>
      <c r="F12" s="70" t="s">
        <v>1402</v>
      </c>
      <c r="G12" s="71">
        <f>1-G11</f>
        <v>1</v>
      </c>
      <c r="I12" s="70" t="s">
        <v>1402</v>
      </c>
      <c r="L12" s="60">
        <f t="shared" si="0"/>
        <v>0.23076923076923078</v>
      </c>
      <c r="M12" s="60">
        <f t="shared" si="1"/>
        <v>0.15384615384615385</v>
      </c>
      <c r="N12" s="60">
        <f t="shared" si="2"/>
        <v>0</v>
      </c>
      <c r="O12" s="60">
        <f t="shared" si="3"/>
        <v>0</v>
      </c>
      <c r="P12" s="60">
        <f t="shared" si="4"/>
        <v>2.6153846153846154</v>
      </c>
      <c r="Q12" s="60">
        <f t="shared" si="5"/>
        <v>1.6923076923076925</v>
      </c>
      <c r="R12" s="60">
        <f t="shared" si="6"/>
        <v>0</v>
      </c>
      <c r="S12" s="60">
        <f t="shared" si="7"/>
        <v>0</v>
      </c>
    </row>
    <row r="13" spans="1:19" hidden="1" x14ac:dyDescent="0.25">
      <c r="A13" s="67" t="s">
        <v>5634</v>
      </c>
      <c r="B13" s="73">
        <v>55</v>
      </c>
      <c r="C13" t="s">
        <v>5635</v>
      </c>
      <c r="D13">
        <v>0</v>
      </c>
      <c r="F13">
        <v>0</v>
      </c>
      <c r="G13">
        <v>2</v>
      </c>
      <c r="I13">
        <v>0</v>
      </c>
      <c r="L13" s="60">
        <f t="shared" si="0"/>
        <v>0.20192307692307693</v>
      </c>
      <c r="M13" s="60">
        <f t="shared" si="1"/>
        <v>0.13461538461538461</v>
      </c>
      <c r="N13" s="60">
        <f t="shared" si="2"/>
        <v>0</v>
      </c>
      <c r="O13" s="60">
        <f t="shared" si="3"/>
        <v>0</v>
      </c>
      <c r="P13" s="60">
        <f t="shared" si="4"/>
        <v>2.2884615384615383</v>
      </c>
      <c r="Q13" s="60">
        <f t="shared" si="5"/>
        <v>1.4807692307692306</v>
      </c>
      <c r="R13" s="60">
        <f t="shared" si="6"/>
        <v>0</v>
      </c>
      <c r="S13" s="60">
        <f t="shared" si="7"/>
        <v>0</v>
      </c>
    </row>
    <row r="14" spans="1:19" hidden="1" x14ac:dyDescent="0.25">
      <c r="A14" s="67" t="s">
        <v>5636</v>
      </c>
      <c r="B14" s="73">
        <v>36</v>
      </c>
      <c r="D14">
        <v>2</v>
      </c>
      <c r="F14">
        <v>0</v>
      </c>
      <c r="G14">
        <v>0</v>
      </c>
      <c r="I14">
        <v>0</v>
      </c>
      <c r="L14" s="60">
        <f t="shared" si="0"/>
        <v>5.7692307692307696E-2</v>
      </c>
      <c r="M14" s="60">
        <f t="shared" si="1"/>
        <v>3.8461538461538464E-2</v>
      </c>
      <c r="N14" s="60">
        <f t="shared" si="2"/>
        <v>0</v>
      </c>
      <c r="O14" s="60">
        <f t="shared" si="3"/>
        <v>0</v>
      </c>
      <c r="P14" s="60">
        <f t="shared" si="4"/>
        <v>0.65384615384615385</v>
      </c>
      <c r="Q14" s="60">
        <f t="shared" si="5"/>
        <v>0.42307692307692313</v>
      </c>
      <c r="R14" s="60">
        <f t="shared" si="6"/>
        <v>0</v>
      </c>
      <c r="S14" s="60">
        <f t="shared" si="7"/>
        <v>0</v>
      </c>
    </row>
    <row r="15" spans="1:19" hidden="1" x14ac:dyDescent="0.25">
      <c r="A15" s="67" t="s">
        <v>5637</v>
      </c>
      <c r="B15" s="71">
        <f>B13/B4</f>
        <v>0.2558139534883721</v>
      </c>
      <c r="D15" s="71">
        <f>D13/D4</f>
        <v>0</v>
      </c>
      <c r="E15" s="71"/>
      <c r="F15" s="72" t="s">
        <v>1402</v>
      </c>
      <c r="G15" s="71">
        <f>G13/G4</f>
        <v>1</v>
      </c>
      <c r="I15" s="70" t="s">
        <v>1402</v>
      </c>
      <c r="L15" s="60">
        <f t="shared" si="0"/>
        <v>2.8846153846153848E-2</v>
      </c>
      <c r="M15" s="60">
        <f t="shared" si="1"/>
        <v>1.9230769230769232E-2</v>
      </c>
      <c r="N15" s="60">
        <f t="shared" si="2"/>
        <v>0</v>
      </c>
      <c r="O15" s="60">
        <f t="shared" si="3"/>
        <v>0</v>
      </c>
      <c r="P15" s="60">
        <f t="shared" si="4"/>
        <v>0.32692307692307693</v>
      </c>
      <c r="Q15" s="60">
        <f t="shared" si="5"/>
        <v>0.21153846153846156</v>
      </c>
      <c r="R15" s="60">
        <f t="shared" si="6"/>
        <v>0</v>
      </c>
      <c r="S15" s="60">
        <f t="shared" si="7"/>
        <v>0</v>
      </c>
    </row>
    <row r="16" spans="1:19" hidden="1" x14ac:dyDescent="0.25">
      <c r="A16" s="67" t="s">
        <v>5638</v>
      </c>
      <c r="B16" s="71">
        <f>B14/B4</f>
        <v>0.16744186046511628</v>
      </c>
      <c r="D16" s="71">
        <f>D14/D4</f>
        <v>0.33333333333333331</v>
      </c>
      <c r="E16" s="71"/>
      <c r="F16" s="72" t="s">
        <v>1402</v>
      </c>
      <c r="G16" s="71">
        <f>G14/G4</f>
        <v>0</v>
      </c>
      <c r="I16" s="70" t="s">
        <v>1402</v>
      </c>
      <c r="L16" s="60">
        <f t="shared" si="0"/>
        <v>0.17307692307692307</v>
      </c>
      <c r="M16" s="60">
        <f t="shared" si="1"/>
        <v>0.11538461538461539</v>
      </c>
      <c r="N16" s="60">
        <f t="shared" si="2"/>
        <v>0</v>
      </c>
      <c r="O16" s="60">
        <f t="shared" si="3"/>
        <v>0</v>
      </c>
      <c r="P16" s="60">
        <f t="shared" si="4"/>
        <v>1.9615384615384617</v>
      </c>
      <c r="Q16" s="60">
        <f t="shared" si="5"/>
        <v>1.2692307692307694</v>
      </c>
      <c r="R16" s="60">
        <f t="shared" si="6"/>
        <v>0</v>
      </c>
      <c r="S16" s="60">
        <f t="shared" si="7"/>
        <v>0</v>
      </c>
    </row>
    <row r="17" spans="1:19" x14ac:dyDescent="0.25">
      <c r="L17" s="60">
        <f t="shared" si="0"/>
        <v>0.23076923076923078</v>
      </c>
      <c r="M17" s="60">
        <f t="shared" si="1"/>
        <v>0.15384615384615385</v>
      </c>
      <c r="N17" s="60">
        <f t="shared" si="2"/>
        <v>0</v>
      </c>
      <c r="O17" s="60">
        <f t="shared" si="3"/>
        <v>0</v>
      </c>
      <c r="P17" s="60">
        <f t="shared" si="4"/>
        <v>2.6153846153846154</v>
      </c>
      <c r="Q17" s="60">
        <f t="shared" si="5"/>
        <v>1.6923076923076925</v>
      </c>
      <c r="R17" s="60">
        <f t="shared" si="6"/>
        <v>0</v>
      </c>
      <c r="S17" s="60">
        <f t="shared" si="7"/>
        <v>0</v>
      </c>
    </row>
    <row r="18" spans="1:19" x14ac:dyDescent="0.25">
      <c r="A18" s="69" t="s">
        <v>5639</v>
      </c>
      <c r="L18" s="60">
        <f t="shared" si="0"/>
        <v>0.28846153846153849</v>
      </c>
      <c r="M18" s="60">
        <f t="shared" si="1"/>
        <v>0.19230769230769232</v>
      </c>
      <c r="N18" s="60">
        <f t="shared" si="2"/>
        <v>0</v>
      </c>
      <c r="O18" s="60">
        <f t="shared" si="3"/>
        <v>0</v>
      </c>
      <c r="P18" s="60">
        <f t="shared" si="4"/>
        <v>3.2692307692307696</v>
      </c>
      <c r="Q18" s="60">
        <f t="shared" si="5"/>
        <v>2.1153846153846154</v>
      </c>
      <c r="R18" s="60">
        <f t="shared" si="6"/>
        <v>0.66666666666666663</v>
      </c>
      <c r="S18" s="60">
        <f t="shared" si="7"/>
        <v>0.33333333333333331</v>
      </c>
    </row>
    <row r="19" spans="1:19" x14ac:dyDescent="0.25">
      <c r="A19" s="67" t="s">
        <v>5640</v>
      </c>
      <c r="B19">
        <f>ROUND(B6*B7,0)</f>
        <v>72</v>
      </c>
      <c r="D19">
        <f>ROUND(D6*D7,0)</f>
        <v>0</v>
      </c>
      <c r="F19">
        <f>ROUND(F6*F7,0)</f>
        <v>0</v>
      </c>
      <c r="G19">
        <f>ROUND(G6*G7,0)</f>
        <v>8</v>
      </c>
      <c r="I19">
        <f>ROUND(I6*I7,0)</f>
        <v>0</v>
      </c>
      <c r="L19" s="26" t="s">
        <v>1402</v>
      </c>
      <c r="M19" s="26" t="s">
        <v>1402</v>
      </c>
      <c r="N19" s="26" t="s">
        <v>1402</v>
      </c>
      <c r="O19" s="26" t="s">
        <v>1402</v>
      </c>
      <c r="P19" s="26" t="s">
        <v>1402</v>
      </c>
      <c r="Q19" s="26" t="s">
        <v>1402</v>
      </c>
      <c r="R19" s="26" t="s">
        <v>1402</v>
      </c>
      <c r="S19" s="26" t="s">
        <v>1402</v>
      </c>
    </row>
    <row r="20" spans="1:19" x14ac:dyDescent="0.25">
      <c r="A20" s="67" t="s">
        <v>5641</v>
      </c>
      <c r="B20">
        <f>ROUND(B6*B8,0)</f>
        <v>102</v>
      </c>
      <c r="D20">
        <f>ROUND(D6*D8,0)</f>
        <v>4</v>
      </c>
      <c r="F20">
        <f>ROUND(F6*F8,0)</f>
        <v>6</v>
      </c>
      <c r="G20">
        <f>ROUND(G6*G8,0)</f>
        <v>8</v>
      </c>
      <c r="I20">
        <f>ROUND(I6*I8,0)</f>
        <v>8</v>
      </c>
      <c r="L20" s="304" t="s">
        <v>5642</v>
      </c>
      <c r="M20" s="305"/>
      <c r="N20" s="304" t="s">
        <v>5643</v>
      </c>
      <c r="O20" s="305"/>
    </row>
    <row r="21" spans="1:19" x14ac:dyDescent="0.25">
      <c r="L21" s="302" t="s">
        <v>5623</v>
      </c>
      <c r="M21" s="302" t="s">
        <v>5624</v>
      </c>
      <c r="N21" s="302" t="s">
        <v>5623</v>
      </c>
      <c r="O21" s="302" t="s">
        <v>5624</v>
      </c>
    </row>
    <row r="22" spans="1:19" x14ac:dyDescent="0.25">
      <c r="A22" s="69" t="s">
        <v>5644</v>
      </c>
      <c r="B22" s="68">
        <f>B4+B19</f>
        <v>287</v>
      </c>
      <c r="D22" s="68">
        <f>D4+D19</f>
        <v>6</v>
      </c>
      <c r="E22" s="68"/>
      <c r="F22" s="68">
        <f>F4+F19</f>
        <v>0</v>
      </c>
      <c r="G22" s="68">
        <f>G4+G19</f>
        <v>10</v>
      </c>
      <c r="I22" s="68">
        <f>I4+I19</f>
        <v>0</v>
      </c>
      <c r="L22" s="60">
        <f>C57*$B$11*$B$15</f>
        <v>0.16181719848566795</v>
      </c>
      <c r="M22" s="60">
        <f>C57*$B$11*$B$16</f>
        <v>0.10591671173607355</v>
      </c>
      <c r="N22" s="60">
        <f>C57*$B$12*$B$15</f>
        <v>1.8846944294213088</v>
      </c>
      <c r="O22" s="60">
        <f>C57*$B$12*$B$16</f>
        <v>1.2336181719848567</v>
      </c>
    </row>
    <row r="23" spans="1:19" x14ac:dyDescent="0.25">
      <c r="L23" s="60">
        <f>C58*$B$11*$B$15</f>
        <v>0.16181719848566795</v>
      </c>
      <c r="M23" s="60">
        <f>C58*$B$11*$B$16</f>
        <v>0.10591671173607355</v>
      </c>
      <c r="N23" s="60">
        <f>C58*$B$12*$B$15</f>
        <v>1.8846944294213088</v>
      </c>
      <c r="O23" s="60">
        <f>C58*$B$12*$B$16</f>
        <v>1.2336181719848567</v>
      </c>
    </row>
    <row r="24" spans="1:19" hidden="1" x14ac:dyDescent="0.25">
      <c r="A24" t="s">
        <v>5645</v>
      </c>
      <c r="B24">
        <f>ROUND(B11*B22,0)</f>
        <v>23</v>
      </c>
      <c r="D24">
        <f>ROUND(D11*D22,0)</f>
        <v>0</v>
      </c>
      <c r="F24">
        <v>0</v>
      </c>
      <c r="G24">
        <f>ROUND(G11*G22,0)</f>
        <v>0</v>
      </c>
      <c r="I24">
        <v>0</v>
      </c>
      <c r="L24" s="60">
        <f>C59*$B$11*$B$15</f>
        <v>0.16181719848566795</v>
      </c>
      <c r="M24" s="60">
        <f>C59*$B$11*$B$16</f>
        <v>0.10591671173607355</v>
      </c>
      <c r="N24" s="60">
        <f>C59*$B$12*$B$15</f>
        <v>1.8846944294213088</v>
      </c>
      <c r="O24" s="60">
        <f>C59*$B$12*$B$16</f>
        <v>1.2336181719848567</v>
      </c>
    </row>
    <row r="25" spans="1:19" hidden="1" x14ac:dyDescent="0.25">
      <c r="A25" s="67" t="s">
        <v>5646</v>
      </c>
      <c r="B25">
        <f>ROUND(B24*$B$15,0)</f>
        <v>6</v>
      </c>
      <c r="D25">
        <f>ROUND(D24*$B$15,0)</f>
        <v>0</v>
      </c>
      <c r="F25">
        <v>0</v>
      </c>
      <c r="G25">
        <f>ROUND(G24*$B$15,0)</f>
        <v>0</v>
      </c>
      <c r="I25">
        <v>0</v>
      </c>
      <c r="L25" s="60">
        <f>C60*$B$11*$B$15</f>
        <v>0.16181719848566795</v>
      </c>
      <c r="M25" s="60">
        <f>C60*$B$11*$B$16</f>
        <v>0.10591671173607355</v>
      </c>
      <c r="N25" s="60">
        <f>C60*$B$12*$B$15</f>
        <v>1.8846944294213088</v>
      </c>
      <c r="O25" s="60">
        <f>C60*$B$12*$B$16</f>
        <v>1.2336181719848567</v>
      </c>
    </row>
    <row r="26" spans="1:19" hidden="1" x14ac:dyDescent="0.25">
      <c r="A26" s="67" t="s">
        <v>5647</v>
      </c>
      <c r="B26">
        <f>ROUND(B24*$B$16,0)</f>
        <v>4</v>
      </c>
      <c r="D26">
        <f>ROUND(D24*$B$16,0)</f>
        <v>0</v>
      </c>
      <c r="F26">
        <v>0</v>
      </c>
      <c r="G26">
        <f>ROUND(G24*$B$16,0)</f>
        <v>0</v>
      </c>
      <c r="I26">
        <v>0</v>
      </c>
      <c r="L26" s="60">
        <f>C61*$B$11*$B$15</f>
        <v>0.16181719848566795</v>
      </c>
      <c r="M26" s="60">
        <f>C61*$B$11*$B$16</f>
        <v>0.10591671173607355</v>
      </c>
      <c r="N26" s="60">
        <f>C61*$B$12*$B$15</f>
        <v>1.8846944294213088</v>
      </c>
      <c r="O26" s="60">
        <f>C61*$B$12*$B$16</f>
        <v>1.2336181719848567</v>
      </c>
    </row>
    <row r="27" spans="1:19" hidden="1" x14ac:dyDescent="0.25">
      <c r="A27" t="s">
        <v>5648</v>
      </c>
      <c r="B27">
        <f>B22-B24</f>
        <v>264</v>
      </c>
      <c r="D27">
        <f>D22-D24</f>
        <v>6</v>
      </c>
      <c r="F27">
        <v>0</v>
      </c>
      <c r="G27">
        <f>G22-G24</f>
        <v>10</v>
      </c>
      <c r="I27">
        <v>0</v>
      </c>
    </row>
    <row r="28" spans="1:19" hidden="1" x14ac:dyDescent="0.25">
      <c r="A28" s="67" t="s">
        <v>5649</v>
      </c>
      <c r="B28">
        <f>ROUND(B27*$B$15,0)</f>
        <v>68</v>
      </c>
      <c r="D28">
        <f>ROUND(D27*$B$15,0)</f>
        <v>2</v>
      </c>
      <c r="F28">
        <v>0</v>
      </c>
      <c r="G28">
        <f>ROUND(G27*$B$15,0)</f>
        <v>3</v>
      </c>
      <c r="I28">
        <v>0</v>
      </c>
    </row>
    <row r="29" spans="1:19" hidden="1" x14ac:dyDescent="0.25">
      <c r="A29" s="67" t="s">
        <v>5650</v>
      </c>
      <c r="B29">
        <f>ROUND(B27*$B$16,0)</f>
        <v>44</v>
      </c>
      <c r="D29">
        <f>ROUND(D27*$B$16,0)</f>
        <v>1</v>
      </c>
      <c r="F29">
        <v>0</v>
      </c>
      <c r="G29">
        <f>ROUND(G27*$B$16,0)</f>
        <v>2</v>
      </c>
      <c r="I29">
        <v>0</v>
      </c>
    </row>
    <row r="30" spans="1:19" hidden="1" x14ac:dyDescent="0.25"/>
    <row r="31" spans="1:19" hidden="1" x14ac:dyDescent="0.25"/>
    <row r="32" spans="1:19" hidden="1" x14ac:dyDescent="0.25">
      <c r="A32" s="63" t="s">
        <v>5651</v>
      </c>
      <c r="B32" s="302" t="s">
        <v>5652</v>
      </c>
      <c r="C32" s="302" t="s">
        <v>5653</v>
      </c>
      <c r="D32" s="302" t="s">
        <v>5654</v>
      </c>
      <c r="E32" s="302" t="s">
        <v>5655</v>
      </c>
      <c r="F32" s="302" t="s">
        <v>5656</v>
      </c>
      <c r="G32" s="302" t="s">
        <v>5657</v>
      </c>
      <c r="H32" s="66" t="s">
        <v>5658</v>
      </c>
      <c r="I32" s="66" t="s">
        <v>5659</v>
      </c>
      <c r="J32" s="66" t="s">
        <v>5660</v>
      </c>
    </row>
    <row r="33" spans="1:10" hidden="1" x14ac:dyDescent="0.25">
      <c r="A33" s="61">
        <v>2003</v>
      </c>
      <c r="B33" s="26">
        <v>4</v>
      </c>
      <c r="C33" s="65">
        <f t="shared" ref="C33:C47" si="8">B33/($B$4-$B$50)</f>
        <v>1.9230769230769232E-2</v>
      </c>
      <c r="D33" s="26">
        <v>0</v>
      </c>
      <c r="E33" s="65">
        <f t="shared" ref="E33:E47" si="9">D33/($D$4-$D$50)</f>
        <v>0</v>
      </c>
      <c r="F33" s="59">
        <v>0</v>
      </c>
      <c r="G33" s="65">
        <f t="shared" ref="G33:G47" si="10">F33/($G$4-$F$50)</f>
        <v>0</v>
      </c>
      <c r="H33" s="60">
        <f t="shared" ref="H33:H47" si="11">$B$22*C33</f>
        <v>5.5192307692307692</v>
      </c>
      <c r="I33" s="60">
        <f t="shared" ref="I33:I47" si="12">$D$22*E33</f>
        <v>0</v>
      </c>
      <c r="J33" s="60">
        <f t="shared" ref="J33:J47" si="13">$G$22*G33</f>
        <v>0</v>
      </c>
    </row>
    <row r="34" spans="1:10" hidden="1" x14ac:dyDescent="0.25">
      <c r="A34" s="61">
        <v>2004</v>
      </c>
      <c r="B34" s="26">
        <v>2</v>
      </c>
      <c r="C34" s="65">
        <f t="shared" si="8"/>
        <v>9.6153846153846159E-3</v>
      </c>
      <c r="D34" s="26">
        <v>0</v>
      </c>
      <c r="E34" s="65">
        <f t="shared" si="9"/>
        <v>0</v>
      </c>
      <c r="F34" s="59">
        <v>0</v>
      </c>
      <c r="G34" s="65">
        <f t="shared" si="10"/>
        <v>0</v>
      </c>
      <c r="H34" s="60">
        <f t="shared" si="11"/>
        <v>2.7596153846153846</v>
      </c>
      <c r="I34" s="60">
        <f t="shared" si="12"/>
        <v>0</v>
      </c>
      <c r="J34" s="60">
        <f t="shared" si="13"/>
        <v>0</v>
      </c>
    </row>
    <row r="35" spans="1:10" hidden="1" x14ac:dyDescent="0.25">
      <c r="A35" s="61">
        <v>2005</v>
      </c>
      <c r="B35" s="26">
        <v>5</v>
      </c>
      <c r="C35" s="65">
        <f t="shared" si="8"/>
        <v>2.403846153846154E-2</v>
      </c>
      <c r="D35" s="26">
        <v>0</v>
      </c>
      <c r="E35" s="65">
        <f t="shared" si="9"/>
        <v>0</v>
      </c>
      <c r="F35" s="59">
        <v>0</v>
      </c>
      <c r="G35" s="65">
        <f t="shared" si="10"/>
        <v>0</v>
      </c>
      <c r="H35" s="60">
        <f t="shared" si="11"/>
        <v>6.8990384615384617</v>
      </c>
      <c r="I35" s="60">
        <f t="shared" si="12"/>
        <v>0</v>
      </c>
      <c r="J35" s="60">
        <f t="shared" si="13"/>
        <v>0</v>
      </c>
    </row>
    <row r="36" spans="1:10" hidden="1" x14ac:dyDescent="0.25">
      <c r="A36" s="61">
        <v>2006</v>
      </c>
      <c r="B36" s="26">
        <v>4</v>
      </c>
      <c r="C36" s="65">
        <f t="shared" si="8"/>
        <v>1.9230769230769232E-2</v>
      </c>
      <c r="D36" s="26">
        <v>0</v>
      </c>
      <c r="E36" s="65">
        <f t="shared" si="9"/>
        <v>0</v>
      </c>
      <c r="F36" s="59">
        <v>0</v>
      </c>
      <c r="G36" s="65">
        <f t="shared" si="10"/>
        <v>0</v>
      </c>
      <c r="H36" s="60">
        <f t="shared" si="11"/>
        <v>5.5192307692307692</v>
      </c>
      <c r="I36" s="60">
        <f t="shared" si="12"/>
        <v>0</v>
      </c>
      <c r="J36" s="60">
        <f t="shared" si="13"/>
        <v>0</v>
      </c>
    </row>
    <row r="37" spans="1:10" hidden="1" x14ac:dyDescent="0.25">
      <c r="A37" s="61">
        <v>2007</v>
      </c>
      <c r="B37" s="26">
        <v>7</v>
      </c>
      <c r="C37" s="65">
        <f t="shared" si="8"/>
        <v>3.3653846153846152E-2</v>
      </c>
      <c r="D37" s="26">
        <v>0</v>
      </c>
      <c r="E37" s="65">
        <f t="shared" si="9"/>
        <v>0</v>
      </c>
      <c r="F37" s="59">
        <v>0</v>
      </c>
      <c r="G37" s="65">
        <f t="shared" si="10"/>
        <v>0</v>
      </c>
      <c r="H37" s="60">
        <f t="shared" si="11"/>
        <v>9.6586538461538449</v>
      </c>
      <c r="I37" s="60">
        <f t="shared" si="12"/>
        <v>0</v>
      </c>
      <c r="J37" s="60">
        <f t="shared" si="13"/>
        <v>0</v>
      </c>
    </row>
    <row r="38" spans="1:10" hidden="1" x14ac:dyDescent="0.25">
      <c r="A38" s="61">
        <v>2008</v>
      </c>
      <c r="B38" s="26">
        <v>9</v>
      </c>
      <c r="C38" s="65">
        <f t="shared" si="8"/>
        <v>4.3269230769230768E-2</v>
      </c>
      <c r="D38" s="26">
        <v>0</v>
      </c>
      <c r="E38" s="65">
        <f t="shared" si="9"/>
        <v>0</v>
      </c>
      <c r="F38" s="59">
        <v>0</v>
      </c>
      <c r="G38" s="65">
        <f t="shared" si="10"/>
        <v>0</v>
      </c>
      <c r="H38" s="60">
        <f t="shared" si="11"/>
        <v>12.41826923076923</v>
      </c>
      <c r="I38" s="60">
        <f t="shared" si="12"/>
        <v>0</v>
      </c>
      <c r="J38" s="60">
        <f t="shared" si="13"/>
        <v>0</v>
      </c>
    </row>
    <row r="39" spans="1:10" hidden="1" x14ac:dyDescent="0.25">
      <c r="A39" s="61">
        <v>2009</v>
      </c>
      <c r="B39" s="26">
        <v>10</v>
      </c>
      <c r="C39" s="65">
        <f t="shared" si="8"/>
        <v>4.807692307692308E-2</v>
      </c>
      <c r="D39" s="26">
        <v>0</v>
      </c>
      <c r="E39" s="65">
        <f t="shared" si="9"/>
        <v>0</v>
      </c>
      <c r="F39" s="59">
        <v>2</v>
      </c>
      <c r="G39" s="65">
        <f t="shared" si="10"/>
        <v>1</v>
      </c>
      <c r="H39" s="60">
        <f t="shared" si="11"/>
        <v>13.798076923076923</v>
      </c>
      <c r="I39" s="60">
        <f t="shared" si="12"/>
        <v>0</v>
      </c>
      <c r="J39" s="60">
        <f t="shared" si="13"/>
        <v>10</v>
      </c>
    </row>
    <row r="40" spans="1:10" hidden="1" x14ac:dyDescent="0.25">
      <c r="A40" s="61">
        <v>2010</v>
      </c>
      <c r="B40" s="26">
        <v>1</v>
      </c>
      <c r="C40" s="65">
        <f t="shared" si="8"/>
        <v>4.807692307692308E-3</v>
      </c>
      <c r="D40" s="26">
        <v>0</v>
      </c>
      <c r="E40" s="65">
        <f t="shared" si="9"/>
        <v>0</v>
      </c>
      <c r="F40" s="59">
        <v>0</v>
      </c>
      <c r="G40" s="65">
        <f t="shared" si="10"/>
        <v>0</v>
      </c>
      <c r="H40" s="60">
        <f t="shared" si="11"/>
        <v>1.3798076923076923</v>
      </c>
      <c r="I40" s="60">
        <f t="shared" si="12"/>
        <v>0</v>
      </c>
      <c r="J40" s="60">
        <f t="shared" si="13"/>
        <v>0</v>
      </c>
    </row>
    <row r="41" spans="1:10" hidden="1" x14ac:dyDescent="0.25">
      <c r="A41" s="61">
        <v>2011</v>
      </c>
      <c r="B41" s="26">
        <v>8</v>
      </c>
      <c r="C41" s="65">
        <f t="shared" si="8"/>
        <v>3.8461538461538464E-2</v>
      </c>
      <c r="D41" s="26">
        <v>0</v>
      </c>
      <c r="E41" s="65">
        <f t="shared" si="9"/>
        <v>0</v>
      </c>
      <c r="F41" s="59">
        <v>0</v>
      </c>
      <c r="G41" s="65">
        <f t="shared" si="10"/>
        <v>0</v>
      </c>
      <c r="H41" s="60">
        <f t="shared" si="11"/>
        <v>11.038461538461538</v>
      </c>
      <c r="I41" s="60">
        <f t="shared" si="12"/>
        <v>0</v>
      </c>
      <c r="J41" s="60">
        <f t="shared" si="13"/>
        <v>0</v>
      </c>
    </row>
    <row r="42" spans="1:10" hidden="1" x14ac:dyDescent="0.25">
      <c r="A42" s="61">
        <v>2012</v>
      </c>
      <c r="B42" s="26">
        <v>7</v>
      </c>
      <c r="C42" s="65">
        <f t="shared" si="8"/>
        <v>3.3653846153846152E-2</v>
      </c>
      <c r="D42" s="26">
        <v>0</v>
      </c>
      <c r="E42" s="65">
        <f t="shared" si="9"/>
        <v>0</v>
      </c>
      <c r="F42" s="59">
        <v>0</v>
      </c>
      <c r="G42" s="65">
        <f t="shared" si="10"/>
        <v>0</v>
      </c>
      <c r="H42" s="60">
        <f t="shared" si="11"/>
        <v>9.6586538461538449</v>
      </c>
      <c r="I42" s="60">
        <f t="shared" si="12"/>
        <v>0</v>
      </c>
      <c r="J42" s="60">
        <f t="shared" si="13"/>
        <v>0</v>
      </c>
    </row>
    <row r="43" spans="1:10" hidden="1" x14ac:dyDescent="0.25">
      <c r="A43" s="61">
        <v>2013</v>
      </c>
      <c r="B43" s="26">
        <v>2</v>
      </c>
      <c r="C43" s="65">
        <f t="shared" si="8"/>
        <v>9.6153846153846159E-3</v>
      </c>
      <c r="D43" s="26">
        <v>0</v>
      </c>
      <c r="E43" s="65">
        <f t="shared" si="9"/>
        <v>0</v>
      </c>
      <c r="F43" s="59">
        <v>0</v>
      </c>
      <c r="G43" s="65">
        <f t="shared" si="10"/>
        <v>0</v>
      </c>
      <c r="H43" s="60">
        <f t="shared" si="11"/>
        <v>2.7596153846153846</v>
      </c>
      <c r="I43" s="60">
        <f t="shared" si="12"/>
        <v>0</v>
      </c>
      <c r="J43" s="60">
        <f t="shared" si="13"/>
        <v>0</v>
      </c>
    </row>
    <row r="44" spans="1:10" hidden="1" x14ac:dyDescent="0.25">
      <c r="A44" s="61">
        <v>2014</v>
      </c>
      <c r="B44" s="26">
        <v>1</v>
      </c>
      <c r="C44" s="65">
        <f t="shared" si="8"/>
        <v>4.807692307692308E-3</v>
      </c>
      <c r="D44" s="26">
        <v>0</v>
      </c>
      <c r="E44" s="65">
        <f t="shared" si="9"/>
        <v>0</v>
      </c>
      <c r="F44" s="59">
        <v>0</v>
      </c>
      <c r="G44" s="65">
        <f t="shared" si="10"/>
        <v>0</v>
      </c>
      <c r="H44" s="60">
        <f t="shared" si="11"/>
        <v>1.3798076923076923</v>
      </c>
      <c r="I44" s="60">
        <f t="shared" si="12"/>
        <v>0</v>
      </c>
      <c r="J44" s="60">
        <f t="shared" si="13"/>
        <v>0</v>
      </c>
    </row>
    <row r="45" spans="1:10" hidden="1" x14ac:dyDescent="0.25">
      <c r="A45" s="61">
        <v>2015</v>
      </c>
      <c r="B45" s="26">
        <v>6</v>
      </c>
      <c r="C45" s="65">
        <f t="shared" si="8"/>
        <v>2.8846153846153848E-2</v>
      </c>
      <c r="D45" s="26">
        <v>0</v>
      </c>
      <c r="E45" s="65">
        <f t="shared" si="9"/>
        <v>0</v>
      </c>
      <c r="F45" s="59">
        <v>0</v>
      </c>
      <c r="G45" s="65">
        <f t="shared" si="10"/>
        <v>0</v>
      </c>
      <c r="H45" s="60">
        <f t="shared" si="11"/>
        <v>8.2788461538461551</v>
      </c>
      <c r="I45" s="60">
        <f t="shared" si="12"/>
        <v>0</v>
      </c>
      <c r="J45" s="60">
        <f t="shared" si="13"/>
        <v>0</v>
      </c>
    </row>
    <row r="46" spans="1:10" hidden="1" x14ac:dyDescent="0.25">
      <c r="A46" s="61">
        <v>2016</v>
      </c>
      <c r="B46" s="26">
        <v>8</v>
      </c>
      <c r="C46" s="65">
        <f t="shared" si="8"/>
        <v>3.8461538461538464E-2</v>
      </c>
      <c r="D46" s="26">
        <v>0</v>
      </c>
      <c r="E46" s="65">
        <f t="shared" si="9"/>
        <v>0</v>
      </c>
      <c r="F46" s="59">
        <v>0</v>
      </c>
      <c r="G46" s="65">
        <f t="shared" si="10"/>
        <v>0</v>
      </c>
      <c r="H46" s="60">
        <f t="shared" si="11"/>
        <v>11.038461538461538</v>
      </c>
      <c r="I46" s="60">
        <f t="shared" si="12"/>
        <v>0</v>
      </c>
      <c r="J46" s="60">
        <f t="shared" si="13"/>
        <v>0</v>
      </c>
    </row>
    <row r="47" spans="1:10" hidden="1" x14ac:dyDescent="0.25">
      <c r="A47" s="61">
        <v>2017</v>
      </c>
      <c r="B47" s="26">
        <v>10</v>
      </c>
      <c r="C47" s="65">
        <f t="shared" si="8"/>
        <v>4.807692307692308E-2</v>
      </c>
      <c r="D47" s="26">
        <v>2</v>
      </c>
      <c r="E47" s="65">
        <f t="shared" si="9"/>
        <v>0.33333333333333331</v>
      </c>
      <c r="F47" s="59">
        <v>0</v>
      </c>
      <c r="G47" s="65">
        <f t="shared" si="10"/>
        <v>0</v>
      </c>
      <c r="H47" s="60">
        <f t="shared" si="11"/>
        <v>13.798076923076923</v>
      </c>
      <c r="I47" s="60">
        <f t="shared" si="12"/>
        <v>2</v>
      </c>
      <c r="J47" s="60">
        <f t="shared" si="13"/>
        <v>0</v>
      </c>
    </row>
    <row r="48" spans="1:10" hidden="1" x14ac:dyDescent="0.25">
      <c r="A48" s="61">
        <v>2018</v>
      </c>
      <c r="B48" s="26"/>
      <c r="C48" s="65"/>
      <c r="D48" s="26"/>
      <c r="E48" s="65"/>
      <c r="F48" s="59"/>
      <c r="G48" s="65"/>
      <c r="H48" s="60"/>
      <c r="I48" s="60"/>
      <c r="J48" s="60"/>
    </row>
    <row r="49" spans="1:11" hidden="1" x14ac:dyDescent="0.25">
      <c r="A49" s="61">
        <v>2019</v>
      </c>
      <c r="B49" s="26"/>
      <c r="C49" s="65"/>
      <c r="D49" s="26"/>
      <c r="E49" s="65"/>
      <c r="F49" s="59"/>
      <c r="G49" s="65"/>
      <c r="H49" s="60"/>
      <c r="I49" s="60"/>
      <c r="J49" s="60"/>
    </row>
    <row r="50" spans="1:11" hidden="1" x14ac:dyDescent="0.25">
      <c r="A50" s="61" t="s">
        <v>112</v>
      </c>
      <c r="B50" s="26">
        <v>7</v>
      </c>
      <c r="C50" s="65" t="s">
        <v>1402</v>
      </c>
      <c r="D50" s="26">
        <v>0</v>
      </c>
      <c r="E50" s="65" t="s">
        <v>1402</v>
      </c>
      <c r="F50" s="26">
        <v>0</v>
      </c>
      <c r="G50" s="26" t="s">
        <v>1402</v>
      </c>
      <c r="H50" s="26" t="s">
        <v>1402</v>
      </c>
      <c r="I50" s="26" t="s">
        <v>1402</v>
      </c>
      <c r="J50" s="60" t="s">
        <v>1402</v>
      </c>
    </row>
    <row r="51" spans="1:11" hidden="1" x14ac:dyDescent="0.25"/>
    <row r="52" spans="1:11" hidden="1" x14ac:dyDescent="0.25">
      <c r="A52" s="64" t="s">
        <v>5661</v>
      </c>
      <c r="B52" s="59">
        <f>ROUND(AVERAGE(H33:H47),0)</f>
        <v>8</v>
      </c>
    </row>
    <row r="53" spans="1:11" hidden="1" x14ac:dyDescent="0.25">
      <c r="A53" s="64" t="s">
        <v>5662</v>
      </c>
      <c r="B53" s="60">
        <f>AVERAGE(I33:I47)</f>
        <v>0.13333333333333333</v>
      </c>
      <c r="C53">
        <f>AVERAGE(0,0,0, 1)</f>
        <v>0.25</v>
      </c>
      <c r="G53" s="57"/>
      <c r="H53" s="57"/>
    </row>
    <row r="54" spans="1:11" hidden="1" x14ac:dyDescent="0.25">
      <c r="A54" s="64" t="s">
        <v>5663</v>
      </c>
      <c r="B54" s="60">
        <f>AVERAGE(J33:J47)</f>
        <v>0.66666666666666663</v>
      </c>
      <c r="C54">
        <f>AVERAGE(0,0, 1,1)</f>
        <v>0.5</v>
      </c>
      <c r="G54" s="57"/>
      <c r="H54" s="57"/>
    </row>
    <row r="55" spans="1:11" hidden="1" x14ac:dyDescent="0.25">
      <c r="J55" s="62"/>
    </row>
    <row r="56" spans="1:11" hidden="1" x14ac:dyDescent="0.25">
      <c r="A56" s="63" t="s">
        <v>5651</v>
      </c>
      <c r="B56" s="302" t="s">
        <v>5664</v>
      </c>
      <c r="C56" s="302" t="s">
        <v>5652</v>
      </c>
      <c r="D56" s="302" t="s">
        <v>5665</v>
      </c>
      <c r="E56" s="302" t="s">
        <v>5654</v>
      </c>
      <c r="F56" s="302" t="s">
        <v>5666</v>
      </c>
      <c r="G56" s="302" t="s">
        <v>5656</v>
      </c>
      <c r="K56" s="62"/>
    </row>
    <row r="57" spans="1:11" hidden="1" x14ac:dyDescent="0.25">
      <c r="A57" s="61" t="s">
        <v>5667</v>
      </c>
      <c r="B57" s="26">
        <f>B2</f>
        <v>694</v>
      </c>
      <c r="C57" s="26">
        <f>$B$52</f>
        <v>8</v>
      </c>
      <c r="D57" s="26">
        <f>D2</f>
        <v>77</v>
      </c>
      <c r="E57" s="59">
        <v>0</v>
      </c>
      <c r="F57" s="26">
        <f>G2</f>
        <v>20</v>
      </c>
      <c r="G57" s="59">
        <v>0</v>
      </c>
      <c r="K57" s="58"/>
    </row>
    <row r="58" spans="1:11" hidden="1" x14ac:dyDescent="0.25">
      <c r="A58" s="61" t="s">
        <v>5668</v>
      </c>
      <c r="B58" s="26">
        <f>B57+C57</f>
        <v>702</v>
      </c>
      <c r="C58" s="26">
        <f>$B$52</f>
        <v>8</v>
      </c>
      <c r="D58" s="26">
        <f>D57+E57</f>
        <v>77</v>
      </c>
      <c r="E58" s="59">
        <v>0</v>
      </c>
      <c r="F58" s="60">
        <f>F57+G57</f>
        <v>20</v>
      </c>
      <c r="G58" s="59">
        <v>1</v>
      </c>
      <c r="K58" s="58"/>
    </row>
    <row r="59" spans="1:11" hidden="1" x14ac:dyDescent="0.25">
      <c r="A59" s="61" t="s">
        <v>5669</v>
      </c>
      <c r="B59" s="26">
        <f>B58+C58</f>
        <v>710</v>
      </c>
      <c r="C59" s="26">
        <f>$B$52</f>
        <v>8</v>
      </c>
      <c r="D59" s="26">
        <f>D58+E58</f>
        <v>77</v>
      </c>
      <c r="E59" s="59">
        <v>1</v>
      </c>
      <c r="F59" s="60">
        <f>F58+G58</f>
        <v>21</v>
      </c>
      <c r="G59" s="59">
        <v>0</v>
      </c>
      <c r="K59" s="58"/>
    </row>
    <row r="60" spans="1:11" hidden="1" x14ac:dyDescent="0.25">
      <c r="A60" s="61" t="s">
        <v>5670</v>
      </c>
      <c r="B60" s="26">
        <f>B59+C59</f>
        <v>718</v>
      </c>
      <c r="C60" s="26">
        <f>$B$52</f>
        <v>8</v>
      </c>
      <c r="D60" s="26">
        <f>D59+E59</f>
        <v>78</v>
      </c>
      <c r="E60" s="59">
        <v>0</v>
      </c>
      <c r="F60" s="60">
        <f>F59+G59</f>
        <v>21</v>
      </c>
      <c r="G60" s="59">
        <v>1</v>
      </c>
      <c r="K60" s="58"/>
    </row>
    <row r="61" spans="1:11" hidden="1" x14ac:dyDescent="0.25">
      <c r="A61" s="61" t="s">
        <v>5671</v>
      </c>
      <c r="B61" s="26">
        <f>B60+C60</f>
        <v>726</v>
      </c>
      <c r="C61" s="26">
        <f>$B$52</f>
        <v>8</v>
      </c>
      <c r="D61" s="26">
        <f>D60+E60</f>
        <v>78</v>
      </c>
      <c r="E61" s="59">
        <v>0</v>
      </c>
      <c r="F61" s="60">
        <f>F60+G60</f>
        <v>22</v>
      </c>
      <c r="G61" s="59">
        <v>0</v>
      </c>
      <c r="K61" s="58"/>
    </row>
    <row r="62" spans="1:11" hidden="1" x14ac:dyDescent="0.25">
      <c r="G62" s="57"/>
      <c r="H62" s="57"/>
    </row>
    <row r="63" spans="1:11" hidden="1" x14ac:dyDescent="0.25">
      <c r="G63" s="57"/>
      <c r="H63" s="57"/>
    </row>
    <row r="64" spans="1:11" hidden="1" x14ac:dyDescent="0.25">
      <c r="G64" s="57"/>
      <c r="H64" s="57"/>
    </row>
    <row r="65" spans="7:8" hidden="1" x14ac:dyDescent="0.25">
      <c r="G65" s="57"/>
      <c r="H65" s="57"/>
    </row>
    <row r="66" spans="7:8" hidden="1" x14ac:dyDescent="0.25">
      <c r="G66" s="57"/>
      <c r="H66" s="57"/>
    </row>
    <row r="67" spans="7:8" x14ac:dyDescent="0.25">
      <c r="G67" s="57"/>
      <c r="H67" s="57"/>
    </row>
    <row r="68" spans="7:8" x14ac:dyDescent="0.25">
      <c r="G68" s="57"/>
      <c r="H68" s="57"/>
    </row>
    <row r="69" spans="7:8" x14ac:dyDescent="0.25">
      <c r="G69" s="57"/>
      <c r="H69" s="57"/>
    </row>
    <row r="70" spans="7:8" x14ac:dyDescent="0.25">
      <c r="G70" s="57"/>
      <c r="H70" s="57"/>
    </row>
    <row r="71" spans="7:8" x14ac:dyDescent="0.25">
      <c r="G71" s="57"/>
      <c r="H71" s="57"/>
    </row>
    <row r="72" spans="7:8" x14ac:dyDescent="0.25">
      <c r="G72" s="57"/>
      <c r="H72" s="57"/>
    </row>
    <row r="73" spans="7:8" x14ac:dyDescent="0.25">
      <c r="G73" s="57"/>
      <c r="H73" s="57"/>
    </row>
    <row r="74" spans="7:8" x14ac:dyDescent="0.25">
      <c r="G74" s="57"/>
      <c r="H74" s="57"/>
    </row>
    <row r="75" spans="7:8" x14ac:dyDescent="0.25">
      <c r="G75" s="57"/>
      <c r="H75" s="57"/>
    </row>
    <row r="76" spans="7:8" x14ac:dyDescent="0.25">
      <c r="G76" s="57"/>
      <c r="H76" s="57"/>
    </row>
    <row r="77" spans="7:8" x14ac:dyDescent="0.25">
      <c r="G77" s="57"/>
      <c r="H77" s="57"/>
    </row>
    <row r="78" spans="7:8" x14ac:dyDescent="0.25">
      <c r="G78" s="57"/>
      <c r="H78" s="57"/>
    </row>
  </sheetData>
  <mergeCells count="6">
    <mergeCell ref="L2:M2"/>
    <mergeCell ref="N2:O2"/>
    <mergeCell ref="P2:Q2"/>
    <mergeCell ref="R2:S2"/>
    <mergeCell ref="L20:M20"/>
    <mergeCell ref="N20:O2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4781B-92FD-4E07-872C-FAD1AEF269E8}">
  <sheetPr codeName="Sheet6"/>
  <dimension ref="A1:R75"/>
  <sheetViews>
    <sheetView workbookViewId="0">
      <selection activeCell="B70" sqref="B70"/>
    </sheetView>
  </sheetViews>
  <sheetFormatPr defaultRowHeight="15" x14ac:dyDescent="0.25"/>
  <cols>
    <col min="1" max="1" width="52.5703125" bestFit="1" customWidth="1"/>
    <col min="2" max="2" width="37" bestFit="1" customWidth="1"/>
    <col min="3" max="3" width="44.42578125" customWidth="1"/>
    <col min="4" max="4" width="37" bestFit="1" customWidth="1"/>
    <col min="5" max="5" width="43.42578125" customWidth="1"/>
    <col min="6" max="6" width="37.5703125" bestFit="1" customWidth="1"/>
    <col min="7" max="7" width="43.42578125" bestFit="1" customWidth="1"/>
    <col min="8" max="10" width="29.5703125" customWidth="1"/>
    <col min="11" max="16" width="17.5703125" hidden="1" customWidth="1"/>
    <col min="17" max="19" width="0" hidden="1" customWidth="1"/>
  </cols>
  <sheetData>
    <row r="1" spans="1:18" x14ac:dyDescent="0.25">
      <c r="A1" t="s">
        <v>5672</v>
      </c>
      <c r="B1" s="62" t="s">
        <v>5610</v>
      </c>
      <c r="D1" s="62" t="s">
        <v>5611</v>
      </c>
      <c r="E1" s="62"/>
      <c r="F1" s="62" t="s">
        <v>5613</v>
      </c>
      <c r="H1" s="62"/>
    </row>
    <row r="2" spans="1:18" x14ac:dyDescent="0.25">
      <c r="A2" s="74" t="s">
        <v>5615</v>
      </c>
      <c r="B2">
        <v>229</v>
      </c>
      <c r="C2" t="s">
        <v>5616</v>
      </c>
      <c r="D2">
        <v>21</v>
      </c>
      <c r="E2" t="s">
        <v>5673</v>
      </c>
      <c r="F2">
        <v>7</v>
      </c>
      <c r="G2" t="s">
        <v>5673</v>
      </c>
      <c r="K2" s="303" t="s">
        <v>5619</v>
      </c>
      <c r="L2" s="303"/>
      <c r="M2" s="303" t="s">
        <v>5620</v>
      </c>
      <c r="N2" s="303"/>
      <c r="O2" s="303" t="s">
        <v>5621</v>
      </c>
      <c r="P2" s="303"/>
      <c r="Q2" s="303" t="s">
        <v>5622</v>
      </c>
      <c r="R2" s="303"/>
    </row>
    <row r="3" spans="1:18" x14ac:dyDescent="0.25">
      <c r="K3" s="302" t="s">
        <v>5623</v>
      </c>
      <c r="L3" s="302" t="s">
        <v>5624</v>
      </c>
      <c r="M3" s="302" t="s">
        <v>5623</v>
      </c>
      <c r="N3" s="302" t="s">
        <v>5624</v>
      </c>
      <c r="O3" s="302" t="s">
        <v>5623</v>
      </c>
      <c r="P3" s="302" t="s">
        <v>5624</v>
      </c>
      <c r="Q3" s="302" t="s">
        <v>5623</v>
      </c>
      <c r="R3" s="302" t="s">
        <v>5624</v>
      </c>
    </row>
    <row r="4" spans="1:18" x14ac:dyDescent="0.25">
      <c r="A4" s="67" t="s">
        <v>5674</v>
      </c>
      <c r="B4">
        <v>68</v>
      </c>
      <c r="D4">
        <v>3</v>
      </c>
      <c r="F4">
        <v>1</v>
      </c>
      <c r="K4" s="60">
        <f t="shared" ref="K4:K18" si="0">$B$25*C33</f>
        <v>0</v>
      </c>
      <c r="L4" s="60">
        <f t="shared" ref="L4:L18" si="1">$B$26*C33</f>
        <v>0</v>
      </c>
      <c r="M4" s="60">
        <f t="shared" ref="M4:M18" si="2">$D$25*E33</f>
        <v>0</v>
      </c>
      <c r="N4" s="60">
        <f t="shared" ref="N4:N18" si="3">$D$26*E33</f>
        <v>0</v>
      </c>
      <c r="O4" s="60">
        <f t="shared" ref="O4:O18" si="4">$B$28*C33</f>
        <v>0</v>
      </c>
      <c r="P4" s="60">
        <f t="shared" ref="P4:P18" si="5">$B$29*C33</f>
        <v>0</v>
      </c>
      <c r="Q4" s="60">
        <f t="shared" ref="Q4:Q18" si="6">$D$28*E33</f>
        <v>0</v>
      </c>
      <c r="R4" s="60">
        <f t="shared" ref="R4:R18" si="7">$D$29*E33</f>
        <v>0</v>
      </c>
    </row>
    <row r="5" spans="1:18" x14ac:dyDescent="0.25">
      <c r="A5" s="67" t="s">
        <v>5675</v>
      </c>
      <c r="B5">
        <v>101</v>
      </c>
      <c r="D5">
        <v>18</v>
      </c>
      <c r="F5">
        <v>1</v>
      </c>
      <c r="K5" s="60">
        <f t="shared" si="0"/>
        <v>0</v>
      </c>
      <c r="L5" s="60">
        <f t="shared" si="1"/>
        <v>0</v>
      </c>
      <c r="M5" s="60">
        <f t="shared" si="2"/>
        <v>0</v>
      </c>
      <c r="N5" s="60">
        <f t="shared" si="3"/>
        <v>0</v>
      </c>
      <c r="O5" s="60">
        <f t="shared" si="4"/>
        <v>0</v>
      </c>
      <c r="P5" s="60">
        <f t="shared" si="5"/>
        <v>0</v>
      </c>
      <c r="Q5" s="60">
        <f t="shared" si="6"/>
        <v>0</v>
      </c>
      <c r="R5" s="60">
        <f t="shared" si="7"/>
        <v>0</v>
      </c>
    </row>
    <row r="6" spans="1:18" x14ac:dyDescent="0.25">
      <c r="A6" s="67" t="s">
        <v>5676</v>
      </c>
      <c r="B6">
        <v>96</v>
      </c>
      <c r="D6">
        <v>2</v>
      </c>
      <c r="F6">
        <v>5</v>
      </c>
      <c r="K6" s="60">
        <f t="shared" si="0"/>
        <v>0</v>
      </c>
      <c r="L6" s="60">
        <f t="shared" si="1"/>
        <v>0</v>
      </c>
      <c r="M6" s="60">
        <f t="shared" si="2"/>
        <v>0</v>
      </c>
      <c r="N6" s="60">
        <f t="shared" si="3"/>
        <v>0</v>
      </c>
      <c r="O6" s="60">
        <f t="shared" si="4"/>
        <v>0</v>
      </c>
      <c r="P6" s="60">
        <f t="shared" si="5"/>
        <v>0</v>
      </c>
      <c r="Q6" s="60">
        <f t="shared" si="6"/>
        <v>0</v>
      </c>
      <c r="R6" s="60">
        <f t="shared" si="7"/>
        <v>0</v>
      </c>
    </row>
    <row r="7" spans="1:18" x14ac:dyDescent="0.25">
      <c r="A7" s="67" t="s">
        <v>5628</v>
      </c>
      <c r="B7" s="71">
        <f>B4/(B4+B5)</f>
        <v>0.40236686390532544</v>
      </c>
      <c r="D7" s="71">
        <f>D4/(D4+D5)</f>
        <v>0.14285714285714285</v>
      </c>
      <c r="F7" s="71">
        <f>F4/(F4+F5)</f>
        <v>0.5</v>
      </c>
      <c r="H7" s="71"/>
      <c r="K7" s="60">
        <f t="shared" si="0"/>
        <v>0</v>
      </c>
      <c r="L7" s="60">
        <f t="shared" si="1"/>
        <v>0</v>
      </c>
      <c r="M7" s="60">
        <f t="shared" si="2"/>
        <v>0</v>
      </c>
      <c r="N7" s="60">
        <f t="shared" si="3"/>
        <v>0</v>
      </c>
      <c r="O7" s="60">
        <f t="shared" si="4"/>
        <v>0</v>
      </c>
      <c r="P7" s="60">
        <f t="shared" si="5"/>
        <v>0</v>
      </c>
      <c r="Q7" s="60">
        <f t="shared" si="6"/>
        <v>0</v>
      </c>
      <c r="R7" s="60">
        <f t="shared" si="7"/>
        <v>0</v>
      </c>
    </row>
    <row r="8" spans="1:18" x14ac:dyDescent="0.25">
      <c r="A8" s="67" t="s">
        <v>5629</v>
      </c>
      <c r="B8" s="71">
        <f>B5/(B4+B5)</f>
        <v>0.59763313609467461</v>
      </c>
      <c r="D8" s="71">
        <f>D5/(D4+D5)</f>
        <v>0.8571428571428571</v>
      </c>
      <c r="F8" s="71">
        <f>F5/(F4+F5)</f>
        <v>0.5</v>
      </c>
      <c r="H8" s="71"/>
      <c r="K8" s="60">
        <f t="shared" si="0"/>
        <v>0</v>
      </c>
      <c r="L8" s="60">
        <f t="shared" si="1"/>
        <v>0</v>
      </c>
      <c r="M8" s="60">
        <f t="shared" si="2"/>
        <v>0</v>
      </c>
      <c r="N8" s="60">
        <f t="shared" si="3"/>
        <v>0</v>
      </c>
      <c r="O8" s="60">
        <f t="shared" si="4"/>
        <v>0</v>
      </c>
      <c r="P8" s="60">
        <f t="shared" si="5"/>
        <v>0</v>
      </c>
      <c r="Q8" s="60">
        <f t="shared" si="6"/>
        <v>0</v>
      </c>
      <c r="R8" s="60">
        <f t="shared" si="7"/>
        <v>0</v>
      </c>
    </row>
    <row r="9" spans="1:18" hidden="1" x14ac:dyDescent="0.25">
      <c r="A9" s="67" t="s">
        <v>5630</v>
      </c>
      <c r="D9">
        <v>2</v>
      </c>
      <c r="F9">
        <v>2</v>
      </c>
      <c r="K9" s="60">
        <f t="shared" si="0"/>
        <v>0</v>
      </c>
      <c r="L9" s="60">
        <f t="shared" si="1"/>
        <v>0</v>
      </c>
      <c r="M9" s="60">
        <f t="shared" si="2"/>
        <v>0</v>
      </c>
      <c r="N9" s="60">
        <f t="shared" si="3"/>
        <v>0</v>
      </c>
      <c r="O9" s="60">
        <f t="shared" si="4"/>
        <v>0</v>
      </c>
      <c r="P9" s="60">
        <f t="shared" si="5"/>
        <v>0</v>
      </c>
      <c r="Q9" s="60">
        <f t="shared" si="6"/>
        <v>0</v>
      </c>
      <c r="R9" s="60">
        <f t="shared" si="7"/>
        <v>0</v>
      </c>
    </row>
    <row r="10" spans="1:18" hidden="1" x14ac:dyDescent="0.25">
      <c r="A10" s="67" t="s">
        <v>5631</v>
      </c>
      <c r="D10">
        <v>0</v>
      </c>
      <c r="F10">
        <v>0</v>
      </c>
      <c r="K10" s="60">
        <f t="shared" si="0"/>
        <v>0</v>
      </c>
      <c r="L10" s="60">
        <f t="shared" si="1"/>
        <v>0</v>
      </c>
      <c r="M10" s="60">
        <f t="shared" si="2"/>
        <v>0</v>
      </c>
      <c r="N10" s="60">
        <f t="shared" si="3"/>
        <v>0</v>
      </c>
      <c r="O10" s="60">
        <f t="shared" si="4"/>
        <v>0</v>
      </c>
      <c r="P10" s="60">
        <f t="shared" si="5"/>
        <v>0</v>
      </c>
      <c r="Q10" s="60">
        <f t="shared" si="6"/>
        <v>0</v>
      </c>
      <c r="R10" s="60">
        <f t="shared" si="7"/>
        <v>0</v>
      </c>
    </row>
    <row r="11" spans="1:18" hidden="1" x14ac:dyDescent="0.25">
      <c r="A11" s="67" t="s">
        <v>5632</v>
      </c>
      <c r="B11" s="71">
        <f>B10/B4</f>
        <v>0</v>
      </c>
      <c r="D11" s="71">
        <f>D10/D4</f>
        <v>0</v>
      </c>
      <c r="F11" s="71">
        <f>F10/F4</f>
        <v>0</v>
      </c>
      <c r="H11" s="70"/>
      <c r="K11" s="60">
        <f t="shared" si="0"/>
        <v>0</v>
      </c>
      <c r="L11" s="60">
        <f t="shared" si="1"/>
        <v>0</v>
      </c>
      <c r="M11" s="60">
        <f t="shared" si="2"/>
        <v>0</v>
      </c>
      <c r="N11" s="60">
        <f t="shared" si="3"/>
        <v>0</v>
      </c>
      <c r="O11" s="60">
        <f t="shared" si="4"/>
        <v>0</v>
      </c>
      <c r="P11" s="60">
        <f t="shared" si="5"/>
        <v>0</v>
      </c>
      <c r="Q11" s="60">
        <f t="shared" si="6"/>
        <v>0</v>
      </c>
      <c r="R11" s="60">
        <f t="shared" si="7"/>
        <v>0</v>
      </c>
    </row>
    <row r="12" spans="1:18" hidden="1" x14ac:dyDescent="0.25">
      <c r="A12" s="67" t="s">
        <v>5633</v>
      </c>
      <c r="B12" s="71">
        <f>1-B11</f>
        <v>1</v>
      </c>
      <c r="D12" s="71">
        <f>1-D11</f>
        <v>1</v>
      </c>
      <c r="F12" s="71">
        <f>1-F11</f>
        <v>1</v>
      </c>
      <c r="H12" s="70"/>
      <c r="K12" s="60">
        <f t="shared" si="0"/>
        <v>0</v>
      </c>
      <c r="L12" s="60">
        <f t="shared" si="1"/>
        <v>0</v>
      </c>
      <c r="M12" s="60">
        <f t="shared" si="2"/>
        <v>0</v>
      </c>
      <c r="N12" s="60">
        <f t="shared" si="3"/>
        <v>0</v>
      </c>
      <c r="O12" s="60">
        <f t="shared" si="4"/>
        <v>0</v>
      </c>
      <c r="P12" s="60">
        <f t="shared" si="5"/>
        <v>0</v>
      </c>
      <c r="Q12" s="60">
        <f t="shared" si="6"/>
        <v>0</v>
      </c>
      <c r="R12" s="60">
        <f t="shared" si="7"/>
        <v>0</v>
      </c>
    </row>
    <row r="13" spans="1:18" hidden="1" x14ac:dyDescent="0.25">
      <c r="A13" s="67" t="s">
        <v>5634</v>
      </c>
      <c r="B13" s="73"/>
      <c r="D13">
        <v>0</v>
      </c>
      <c r="F13">
        <v>2</v>
      </c>
      <c r="K13" s="60">
        <f t="shared" si="0"/>
        <v>0</v>
      </c>
      <c r="L13" s="60">
        <f t="shared" si="1"/>
        <v>0</v>
      </c>
      <c r="M13" s="60">
        <f t="shared" si="2"/>
        <v>0</v>
      </c>
      <c r="N13" s="60">
        <f t="shared" si="3"/>
        <v>0</v>
      </c>
      <c r="O13" s="60">
        <f t="shared" si="4"/>
        <v>0</v>
      </c>
      <c r="P13" s="60">
        <f t="shared" si="5"/>
        <v>0</v>
      </c>
      <c r="Q13" s="60">
        <f t="shared" si="6"/>
        <v>0</v>
      </c>
      <c r="R13" s="60">
        <f t="shared" si="7"/>
        <v>0</v>
      </c>
    </row>
    <row r="14" spans="1:18" hidden="1" x14ac:dyDescent="0.25">
      <c r="A14" s="67" t="s">
        <v>5636</v>
      </c>
      <c r="B14" s="73"/>
      <c r="D14">
        <v>2</v>
      </c>
      <c r="F14">
        <v>0</v>
      </c>
      <c r="K14" s="60">
        <f t="shared" si="0"/>
        <v>0</v>
      </c>
      <c r="L14" s="60">
        <f t="shared" si="1"/>
        <v>0</v>
      </c>
      <c r="M14" s="60">
        <f t="shared" si="2"/>
        <v>0</v>
      </c>
      <c r="N14" s="60">
        <f t="shared" si="3"/>
        <v>0</v>
      </c>
      <c r="O14" s="60">
        <f t="shared" si="4"/>
        <v>0</v>
      </c>
      <c r="P14" s="60">
        <f t="shared" si="5"/>
        <v>0</v>
      </c>
      <c r="Q14" s="60">
        <f t="shared" si="6"/>
        <v>0</v>
      </c>
      <c r="R14" s="60">
        <f t="shared" si="7"/>
        <v>0</v>
      </c>
    </row>
    <row r="15" spans="1:18" hidden="1" x14ac:dyDescent="0.25">
      <c r="A15" s="67" t="s">
        <v>5637</v>
      </c>
      <c r="B15" s="71">
        <f>B13/B4</f>
        <v>0</v>
      </c>
      <c r="D15" s="71">
        <f>D13/D4</f>
        <v>0</v>
      </c>
      <c r="F15" s="71">
        <f>F13/F4</f>
        <v>2</v>
      </c>
      <c r="H15" s="70"/>
      <c r="K15" s="60">
        <f t="shared" si="0"/>
        <v>0</v>
      </c>
      <c r="L15" s="60">
        <f t="shared" si="1"/>
        <v>0</v>
      </c>
      <c r="M15" s="60">
        <f t="shared" si="2"/>
        <v>0</v>
      </c>
      <c r="N15" s="60">
        <f t="shared" si="3"/>
        <v>0</v>
      </c>
      <c r="O15" s="60">
        <f t="shared" si="4"/>
        <v>0</v>
      </c>
      <c r="P15" s="60">
        <f t="shared" si="5"/>
        <v>0</v>
      </c>
      <c r="Q15" s="60">
        <f t="shared" si="6"/>
        <v>0</v>
      </c>
      <c r="R15" s="60">
        <f t="shared" si="7"/>
        <v>0</v>
      </c>
    </row>
    <row r="16" spans="1:18" hidden="1" x14ac:dyDescent="0.25">
      <c r="A16" s="67" t="s">
        <v>5638</v>
      </c>
      <c r="B16" s="71">
        <f>B14/B4</f>
        <v>0</v>
      </c>
      <c r="D16" s="71">
        <f>D14/D4</f>
        <v>0.66666666666666663</v>
      </c>
      <c r="F16" s="71">
        <f>F14/F4</f>
        <v>0</v>
      </c>
      <c r="H16" s="70"/>
      <c r="K16" s="60">
        <f t="shared" si="0"/>
        <v>0</v>
      </c>
      <c r="L16" s="60">
        <f t="shared" si="1"/>
        <v>0</v>
      </c>
      <c r="M16" s="60">
        <f t="shared" si="2"/>
        <v>0</v>
      </c>
      <c r="N16" s="60">
        <f t="shared" si="3"/>
        <v>0</v>
      </c>
      <c r="O16" s="60">
        <f t="shared" si="4"/>
        <v>0</v>
      </c>
      <c r="P16" s="60">
        <f t="shared" si="5"/>
        <v>0</v>
      </c>
      <c r="Q16" s="60">
        <f t="shared" si="6"/>
        <v>0</v>
      </c>
      <c r="R16" s="60">
        <f t="shared" si="7"/>
        <v>0</v>
      </c>
    </row>
    <row r="17" spans="1:18" x14ac:dyDescent="0.25">
      <c r="K17" s="60">
        <f t="shared" si="0"/>
        <v>0</v>
      </c>
      <c r="L17" s="60">
        <f t="shared" si="1"/>
        <v>0</v>
      </c>
      <c r="M17" s="60">
        <f t="shared" si="2"/>
        <v>0</v>
      </c>
      <c r="N17" s="60">
        <f t="shared" si="3"/>
        <v>0</v>
      </c>
      <c r="O17" s="60">
        <f t="shared" si="4"/>
        <v>0</v>
      </c>
      <c r="P17" s="60">
        <f t="shared" si="5"/>
        <v>0</v>
      </c>
      <c r="Q17" s="60">
        <f t="shared" si="6"/>
        <v>0</v>
      </c>
      <c r="R17" s="60">
        <f t="shared" si="7"/>
        <v>0</v>
      </c>
    </row>
    <row r="18" spans="1:18" x14ac:dyDescent="0.25">
      <c r="A18" s="69" t="s">
        <v>5677</v>
      </c>
      <c r="K18" s="60">
        <f t="shared" si="0"/>
        <v>0</v>
      </c>
      <c r="L18" s="60">
        <f t="shared" si="1"/>
        <v>0</v>
      </c>
      <c r="M18" s="60">
        <f t="shared" si="2"/>
        <v>0</v>
      </c>
      <c r="N18" s="60">
        <f t="shared" si="3"/>
        <v>0</v>
      </c>
      <c r="O18" s="60">
        <f t="shared" si="4"/>
        <v>0</v>
      </c>
      <c r="P18" s="60">
        <f t="shared" si="5"/>
        <v>0</v>
      </c>
      <c r="Q18" s="60">
        <f t="shared" si="6"/>
        <v>0</v>
      </c>
      <c r="R18" s="60">
        <f t="shared" si="7"/>
        <v>0</v>
      </c>
    </row>
    <row r="19" spans="1:18" x14ac:dyDescent="0.25">
      <c r="A19" s="67" t="s">
        <v>5678</v>
      </c>
      <c r="B19">
        <f>ROUND(B6*B7,0)</f>
        <v>39</v>
      </c>
      <c r="D19">
        <f>ROUND(D6*D7,0)</f>
        <v>0</v>
      </c>
      <c r="F19">
        <f>ROUND(F6*F7,0)</f>
        <v>3</v>
      </c>
      <c r="K19" s="26" t="s">
        <v>1402</v>
      </c>
      <c r="L19" s="26" t="s">
        <v>1402</v>
      </c>
      <c r="M19" s="26" t="s">
        <v>1402</v>
      </c>
      <c r="N19" s="26" t="s">
        <v>1402</v>
      </c>
      <c r="O19" s="26" t="s">
        <v>1402</v>
      </c>
      <c r="P19" s="26" t="s">
        <v>1402</v>
      </c>
      <c r="Q19" s="26" t="s">
        <v>1402</v>
      </c>
      <c r="R19" s="26" t="s">
        <v>1402</v>
      </c>
    </row>
    <row r="20" spans="1:18" x14ac:dyDescent="0.25">
      <c r="A20" s="67" t="s">
        <v>5679</v>
      </c>
      <c r="B20">
        <f>ROUND(B6*B8,0)</f>
        <v>57</v>
      </c>
      <c r="D20">
        <f>ROUND(D6*D8,0)</f>
        <v>2</v>
      </c>
      <c r="F20">
        <f>ROUND(F6*F8,0)</f>
        <v>3</v>
      </c>
      <c r="K20" s="304" t="s">
        <v>5642</v>
      </c>
      <c r="L20" s="305"/>
      <c r="M20" s="304" t="s">
        <v>5643</v>
      </c>
      <c r="N20" s="305"/>
    </row>
    <row r="21" spans="1:18" x14ac:dyDescent="0.25">
      <c r="K21" s="302" t="s">
        <v>5623</v>
      </c>
      <c r="L21" s="302" t="s">
        <v>5624</v>
      </c>
      <c r="M21" s="302" t="s">
        <v>5623</v>
      </c>
      <c r="N21" s="302" t="s">
        <v>5624</v>
      </c>
    </row>
    <row r="22" spans="1:18" x14ac:dyDescent="0.25">
      <c r="A22" s="69" t="s">
        <v>5680</v>
      </c>
      <c r="B22" s="68">
        <f>B4+B19</f>
        <v>107</v>
      </c>
      <c r="D22" s="68">
        <f>D4+D19</f>
        <v>3</v>
      </c>
      <c r="F22" s="68">
        <f>F4+F19</f>
        <v>4</v>
      </c>
      <c r="H22" s="68"/>
      <c r="K22" s="60">
        <f>C55*$B$11*$B$15</f>
        <v>0</v>
      </c>
      <c r="L22" s="60">
        <f>C55*$B$11*$B$16</f>
        <v>0</v>
      </c>
      <c r="M22" s="60">
        <f>C55*$B$12*$B$15</f>
        <v>0</v>
      </c>
      <c r="N22" s="60">
        <f>C55*$B$12*$B$16</f>
        <v>0</v>
      </c>
    </row>
    <row r="23" spans="1:18" x14ac:dyDescent="0.25">
      <c r="K23" s="60">
        <f>C56*$B$11*$B$15</f>
        <v>0</v>
      </c>
      <c r="L23" s="60">
        <f>C56*$B$11*$B$16</f>
        <v>0</v>
      </c>
      <c r="M23" s="60">
        <f>C56*$B$12*$B$15</f>
        <v>0</v>
      </c>
      <c r="N23" s="60">
        <f>C56*$B$12*$B$16</f>
        <v>0</v>
      </c>
    </row>
    <row r="24" spans="1:18" hidden="1" x14ac:dyDescent="0.25">
      <c r="A24" t="s">
        <v>5645</v>
      </c>
      <c r="B24">
        <f>ROUND(B11*B22,0)</f>
        <v>0</v>
      </c>
      <c r="D24">
        <f>ROUND(D11*D22,0)</f>
        <v>0</v>
      </c>
      <c r="F24">
        <v>0</v>
      </c>
      <c r="G24">
        <f>ROUND(F11*F22,0)</f>
        <v>0</v>
      </c>
      <c r="I24">
        <v>0</v>
      </c>
      <c r="L24" s="60">
        <f>C57*$B$11*$B$15</f>
        <v>0</v>
      </c>
      <c r="M24" s="60">
        <f>C57*$B$11*$B$16</f>
        <v>0</v>
      </c>
      <c r="N24" s="60">
        <f>C57*$B$12*$B$15</f>
        <v>0</v>
      </c>
      <c r="O24" s="60">
        <f>C57*$B$12*$B$16</f>
        <v>0</v>
      </c>
    </row>
    <row r="25" spans="1:18" hidden="1" x14ac:dyDescent="0.25">
      <c r="A25" s="67" t="s">
        <v>5646</v>
      </c>
      <c r="B25">
        <f>ROUND(B24*$B$15,0)</f>
        <v>0</v>
      </c>
      <c r="D25">
        <f>ROUND(D24*$B$15,0)</f>
        <v>0</v>
      </c>
      <c r="F25">
        <v>0</v>
      </c>
      <c r="G25">
        <f>ROUND(G24*$B$15,0)</f>
        <v>0</v>
      </c>
      <c r="I25">
        <v>0</v>
      </c>
      <c r="L25" s="60">
        <f>C58*$B$11*$B$15</f>
        <v>0</v>
      </c>
      <c r="M25" s="60">
        <f>C58*$B$11*$B$16</f>
        <v>0</v>
      </c>
      <c r="N25" s="60">
        <f>C58*$B$12*$B$15</f>
        <v>0</v>
      </c>
      <c r="O25" s="60">
        <f>C58*$B$12*$B$16</f>
        <v>0</v>
      </c>
    </row>
    <row r="26" spans="1:18" hidden="1" x14ac:dyDescent="0.25">
      <c r="A26" s="67" t="s">
        <v>5647</v>
      </c>
      <c r="B26">
        <f>ROUND(B24*$B$16,0)</f>
        <v>0</v>
      </c>
      <c r="D26">
        <f>ROUND(D24*$B$16,0)</f>
        <v>0</v>
      </c>
      <c r="F26">
        <v>0</v>
      </c>
      <c r="G26">
        <f>ROUND(G24*$B$16,0)</f>
        <v>0</v>
      </c>
      <c r="I26">
        <v>0</v>
      </c>
      <c r="L26" s="60" t="e">
        <f>#REF!*$B$11*$B$15</f>
        <v>#REF!</v>
      </c>
      <c r="M26" s="60" t="e">
        <f>#REF!*$B$11*$B$16</f>
        <v>#REF!</v>
      </c>
      <c r="N26" s="60" t="e">
        <f>#REF!*$B$12*$B$15</f>
        <v>#REF!</v>
      </c>
      <c r="O26" s="60" t="e">
        <f>#REF!*$B$12*$B$16</f>
        <v>#REF!</v>
      </c>
    </row>
    <row r="27" spans="1:18" hidden="1" x14ac:dyDescent="0.25">
      <c r="A27" t="s">
        <v>5648</v>
      </c>
      <c r="B27">
        <f>B22-B24</f>
        <v>107</v>
      </c>
      <c r="D27">
        <f>D22-D24</f>
        <v>3</v>
      </c>
      <c r="F27">
        <v>0</v>
      </c>
      <c r="G27">
        <f>F22-G24</f>
        <v>4</v>
      </c>
      <c r="I27">
        <v>0</v>
      </c>
    </row>
    <row r="28" spans="1:18" hidden="1" x14ac:dyDescent="0.25">
      <c r="A28" s="67" t="s">
        <v>5649</v>
      </c>
      <c r="B28">
        <f>ROUND(B27*$B$15,0)</f>
        <v>0</v>
      </c>
      <c r="D28">
        <f>ROUND(D27*$B$15,0)</f>
        <v>0</v>
      </c>
      <c r="F28">
        <v>0</v>
      </c>
      <c r="G28">
        <f>ROUND(G27*$B$15,0)</f>
        <v>0</v>
      </c>
      <c r="I28">
        <v>0</v>
      </c>
    </row>
    <row r="29" spans="1:18" hidden="1" x14ac:dyDescent="0.25">
      <c r="A29" s="67" t="s">
        <v>5650</v>
      </c>
      <c r="B29">
        <f>ROUND(B27*$B$16,0)</f>
        <v>0</v>
      </c>
      <c r="D29">
        <f>ROUND(D27*$B$16,0)</f>
        <v>0</v>
      </c>
      <c r="F29">
        <v>0</v>
      </c>
      <c r="G29">
        <f>ROUND(G27*$B$16,0)</f>
        <v>0</v>
      </c>
      <c r="I29">
        <v>0</v>
      </c>
    </row>
    <row r="30" spans="1:18" hidden="1" x14ac:dyDescent="0.25"/>
    <row r="31" spans="1:18" hidden="1" x14ac:dyDescent="0.25"/>
    <row r="32" spans="1:18" hidden="1" x14ac:dyDescent="0.25">
      <c r="A32" s="63" t="s">
        <v>5651</v>
      </c>
      <c r="B32" s="302" t="s">
        <v>5681</v>
      </c>
      <c r="C32" s="302" t="s">
        <v>5653</v>
      </c>
      <c r="D32" s="302" t="s">
        <v>5682</v>
      </c>
      <c r="E32" s="302" t="s">
        <v>5655</v>
      </c>
      <c r="F32" s="302" t="s">
        <v>5683</v>
      </c>
      <c r="G32" s="302" t="s">
        <v>5657</v>
      </c>
      <c r="H32" s="66" t="s">
        <v>5684</v>
      </c>
      <c r="I32" s="66" t="s">
        <v>5685</v>
      </c>
      <c r="J32" s="66" t="s">
        <v>5686</v>
      </c>
    </row>
    <row r="33" spans="1:10" hidden="1" x14ac:dyDescent="0.25">
      <c r="A33" s="61">
        <v>2003</v>
      </c>
      <c r="B33" s="26">
        <v>2</v>
      </c>
      <c r="C33" s="65">
        <f t="shared" ref="C33:C47" si="8">B33/($B$4-$B$48)</f>
        <v>3.2258064516129031E-2</v>
      </c>
      <c r="D33" s="26">
        <v>0</v>
      </c>
      <c r="E33" s="65">
        <f t="shared" ref="E33:E47" si="9">D33/($D$4-$D$48)</f>
        <v>0</v>
      </c>
      <c r="F33" s="59">
        <v>0</v>
      </c>
      <c r="G33" s="65">
        <f t="shared" ref="G33:G47" si="10">F33/($F$4-$F$48)</f>
        <v>0</v>
      </c>
      <c r="H33" s="60">
        <f t="shared" ref="H33:H47" si="11">$B$22*C33</f>
        <v>3.4516129032258065</v>
      </c>
      <c r="I33" s="60">
        <f t="shared" ref="I33:I47" si="12">$D$22*E33</f>
        <v>0</v>
      </c>
      <c r="J33" s="60">
        <f t="shared" ref="J33:J47" si="13">$F$22*G33</f>
        <v>0</v>
      </c>
    </row>
    <row r="34" spans="1:10" hidden="1" x14ac:dyDescent="0.25">
      <c r="A34" s="61">
        <v>2004</v>
      </c>
      <c r="B34" s="26">
        <v>2</v>
      </c>
      <c r="C34" s="65">
        <f t="shared" si="8"/>
        <v>3.2258064516129031E-2</v>
      </c>
      <c r="D34" s="26">
        <v>0</v>
      </c>
      <c r="E34" s="65">
        <f t="shared" si="9"/>
        <v>0</v>
      </c>
      <c r="F34" s="59">
        <v>0</v>
      </c>
      <c r="G34" s="65">
        <f t="shared" si="10"/>
        <v>0</v>
      </c>
      <c r="H34" s="60">
        <f t="shared" si="11"/>
        <v>3.4516129032258065</v>
      </c>
      <c r="I34" s="60">
        <f t="shared" si="12"/>
        <v>0</v>
      </c>
      <c r="J34" s="60">
        <f t="shared" si="13"/>
        <v>0</v>
      </c>
    </row>
    <row r="35" spans="1:10" hidden="1" x14ac:dyDescent="0.25">
      <c r="A35" s="61">
        <v>2005</v>
      </c>
      <c r="B35" s="26">
        <v>3</v>
      </c>
      <c r="C35" s="65">
        <f t="shared" si="8"/>
        <v>4.8387096774193547E-2</v>
      </c>
      <c r="D35" s="26">
        <v>0</v>
      </c>
      <c r="E35" s="65">
        <f t="shared" si="9"/>
        <v>0</v>
      </c>
      <c r="F35" s="59">
        <v>0</v>
      </c>
      <c r="G35" s="65">
        <f t="shared" si="10"/>
        <v>0</v>
      </c>
      <c r="H35" s="60">
        <f t="shared" si="11"/>
        <v>5.17741935483871</v>
      </c>
      <c r="I35" s="60">
        <f t="shared" si="12"/>
        <v>0</v>
      </c>
      <c r="J35" s="60">
        <f t="shared" si="13"/>
        <v>0</v>
      </c>
    </row>
    <row r="36" spans="1:10" hidden="1" x14ac:dyDescent="0.25">
      <c r="A36" s="61">
        <v>2006</v>
      </c>
      <c r="B36" s="26">
        <v>2</v>
      </c>
      <c r="C36" s="65">
        <f t="shared" si="8"/>
        <v>3.2258064516129031E-2</v>
      </c>
      <c r="D36" s="26">
        <v>0</v>
      </c>
      <c r="E36" s="65">
        <f t="shared" si="9"/>
        <v>0</v>
      </c>
      <c r="F36" s="59">
        <v>0</v>
      </c>
      <c r="G36" s="65">
        <f t="shared" si="10"/>
        <v>0</v>
      </c>
      <c r="H36" s="60">
        <f t="shared" si="11"/>
        <v>3.4516129032258065</v>
      </c>
      <c r="I36" s="60">
        <f t="shared" si="12"/>
        <v>0</v>
      </c>
      <c r="J36" s="60">
        <f t="shared" si="13"/>
        <v>0</v>
      </c>
    </row>
    <row r="37" spans="1:10" hidden="1" x14ac:dyDescent="0.25">
      <c r="A37" s="61">
        <v>2007</v>
      </c>
      <c r="B37" s="26">
        <v>4</v>
      </c>
      <c r="C37" s="65">
        <f t="shared" si="8"/>
        <v>6.4516129032258063E-2</v>
      </c>
      <c r="D37" s="26">
        <v>0</v>
      </c>
      <c r="E37" s="65">
        <f t="shared" si="9"/>
        <v>0</v>
      </c>
      <c r="F37" s="59">
        <v>0</v>
      </c>
      <c r="G37" s="65">
        <f t="shared" si="10"/>
        <v>0</v>
      </c>
      <c r="H37" s="60">
        <f t="shared" si="11"/>
        <v>6.903225806451613</v>
      </c>
      <c r="I37" s="60">
        <f t="shared" si="12"/>
        <v>0</v>
      </c>
      <c r="J37" s="60">
        <f t="shared" si="13"/>
        <v>0</v>
      </c>
    </row>
    <row r="38" spans="1:10" hidden="1" x14ac:dyDescent="0.25">
      <c r="A38" s="61">
        <v>2008</v>
      </c>
      <c r="B38" s="26">
        <v>5</v>
      </c>
      <c r="C38" s="65">
        <f t="shared" si="8"/>
        <v>8.0645161290322578E-2</v>
      </c>
      <c r="D38" s="26">
        <v>0</v>
      </c>
      <c r="E38" s="65">
        <f t="shared" si="9"/>
        <v>0</v>
      </c>
      <c r="F38" s="59">
        <v>0</v>
      </c>
      <c r="G38" s="65">
        <f t="shared" si="10"/>
        <v>0</v>
      </c>
      <c r="H38" s="60">
        <f t="shared" si="11"/>
        <v>8.629032258064516</v>
      </c>
      <c r="I38" s="60">
        <f t="shared" si="12"/>
        <v>0</v>
      </c>
      <c r="J38" s="60">
        <f t="shared" si="13"/>
        <v>0</v>
      </c>
    </row>
    <row r="39" spans="1:10" hidden="1" x14ac:dyDescent="0.25">
      <c r="A39" s="61">
        <v>2009</v>
      </c>
      <c r="B39" s="26">
        <v>4</v>
      </c>
      <c r="C39" s="65">
        <f t="shared" si="8"/>
        <v>6.4516129032258063E-2</v>
      </c>
      <c r="D39" s="26">
        <v>0</v>
      </c>
      <c r="E39" s="65">
        <f t="shared" si="9"/>
        <v>0</v>
      </c>
      <c r="F39" s="59">
        <v>1</v>
      </c>
      <c r="G39" s="65">
        <f t="shared" si="10"/>
        <v>1</v>
      </c>
      <c r="H39" s="60">
        <f t="shared" si="11"/>
        <v>6.903225806451613</v>
      </c>
      <c r="I39" s="60">
        <f t="shared" si="12"/>
        <v>0</v>
      </c>
      <c r="J39" s="60">
        <f t="shared" si="13"/>
        <v>4</v>
      </c>
    </row>
    <row r="40" spans="1:10" hidden="1" x14ac:dyDescent="0.25">
      <c r="A40" s="61">
        <v>2010</v>
      </c>
      <c r="B40" s="26">
        <v>1</v>
      </c>
      <c r="C40" s="65">
        <f t="shared" si="8"/>
        <v>1.6129032258064516E-2</v>
      </c>
      <c r="D40" s="26">
        <v>0</v>
      </c>
      <c r="E40" s="65">
        <f t="shared" si="9"/>
        <v>0</v>
      </c>
      <c r="F40" s="59">
        <v>0</v>
      </c>
      <c r="G40" s="65">
        <f t="shared" si="10"/>
        <v>0</v>
      </c>
      <c r="H40" s="60">
        <f t="shared" si="11"/>
        <v>1.7258064516129032</v>
      </c>
      <c r="I40" s="60">
        <f t="shared" si="12"/>
        <v>0</v>
      </c>
      <c r="J40" s="60">
        <f t="shared" si="13"/>
        <v>0</v>
      </c>
    </row>
    <row r="41" spans="1:10" hidden="1" x14ac:dyDescent="0.25">
      <c r="A41" s="61">
        <v>2011</v>
      </c>
      <c r="B41" s="26">
        <v>3</v>
      </c>
      <c r="C41" s="65">
        <f t="shared" si="8"/>
        <v>4.8387096774193547E-2</v>
      </c>
      <c r="D41" s="26">
        <v>0</v>
      </c>
      <c r="E41" s="65">
        <f t="shared" si="9"/>
        <v>0</v>
      </c>
      <c r="F41" s="59">
        <v>0</v>
      </c>
      <c r="G41" s="65">
        <f t="shared" si="10"/>
        <v>0</v>
      </c>
      <c r="H41" s="60">
        <f t="shared" si="11"/>
        <v>5.17741935483871</v>
      </c>
      <c r="I41" s="60">
        <f t="shared" si="12"/>
        <v>0</v>
      </c>
      <c r="J41" s="60">
        <f t="shared" si="13"/>
        <v>0</v>
      </c>
    </row>
    <row r="42" spans="1:10" hidden="1" x14ac:dyDescent="0.25">
      <c r="A42" s="61">
        <v>2012</v>
      </c>
      <c r="B42" s="26">
        <v>3</v>
      </c>
      <c r="C42" s="65">
        <f t="shared" si="8"/>
        <v>4.8387096774193547E-2</v>
      </c>
      <c r="D42" s="26">
        <v>0</v>
      </c>
      <c r="E42" s="65">
        <f t="shared" si="9"/>
        <v>0</v>
      </c>
      <c r="F42" s="59">
        <v>0</v>
      </c>
      <c r="G42" s="65">
        <f t="shared" si="10"/>
        <v>0</v>
      </c>
      <c r="H42" s="60">
        <f t="shared" si="11"/>
        <v>5.17741935483871</v>
      </c>
      <c r="I42" s="60">
        <f t="shared" si="12"/>
        <v>0</v>
      </c>
      <c r="J42" s="60">
        <f t="shared" si="13"/>
        <v>0</v>
      </c>
    </row>
    <row r="43" spans="1:10" hidden="1" x14ac:dyDescent="0.25">
      <c r="A43" s="61">
        <v>2013</v>
      </c>
      <c r="B43" s="26">
        <v>1</v>
      </c>
      <c r="C43" s="65">
        <f t="shared" si="8"/>
        <v>1.6129032258064516E-2</v>
      </c>
      <c r="D43" s="26">
        <v>0</v>
      </c>
      <c r="E43" s="65">
        <f t="shared" si="9"/>
        <v>0</v>
      </c>
      <c r="F43" s="59">
        <v>0</v>
      </c>
      <c r="G43" s="65">
        <f t="shared" si="10"/>
        <v>0</v>
      </c>
      <c r="H43" s="60">
        <f t="shared" si="11"/>
        <v>1.7258064516129032</v>
      </c>
      <c r="I43" s="60">
        <f t="shared" si="12"/>
        <v>0</v>
      </c>
      <c r="J43" s="60">
        <f t="shared" si="13"/>
        <v>0</v>
      </c>
    </row>
    <row r="44" spans="1:10" hidden="1" x14ac:dyDescent="0.25">
      <c r="A44" s="61">
        <v>2014</v>
      </c>
      <c r="B44" s="26">
        <v>1</v>
      </c>
      <c r="C44" s="65">
        <f t="shared" si="8"/>
        <v>1.6129032258064516E-2</v>
      </c>
      <c r="D44" s="26">
        <v>0</v>
      </c>
      <c r="E44" s="65">
        <f t="shared" si="9"/>
        <v>0</v>
      </c>
      <c r="F44" s="59">
        <v>0</v>
      </c>
      <c r="G44" s="65">
        <f t="shared" si="10"/>
        <v>0</v>
      </c>
      <c r="H44" s="60">
        <f t="shared" si="11"/>
        <v>1.7258064516129032</v>
      </c>
      <c r="I44" s="60">
        <f t="shared" si="12"/>
        <v>0</v>
      </c>
      <c r="J44" s="60">
        <f t="shared" si="13"/>
        <v>0</v>
      </c>
    </row>
    <row r="45" spans="1:10" hidden="1" x14ac:dyDescent="0.25">
      <c r="A45" s="61">
        <v>2015</v>
      </c>
      <c r="B45" s="26">
        <v>4</v>
      </c>
      <c r="C45" s="65">
        <f t="shared" si="8"/>
        <v>6.4516129032258063E-2</v>
      </c>
      <c r="D45" s="26">
        <v>0</v>
      </c>
      <c r="E45" s="65">
        <f t="shared" si="9"/>
        <v>0</v>
      </c>
      <c r="F45" s="59">
        <v>0</v>
      </c>
      <c r="G45" s="65">
        <f t="shared" si="10"/>
        <v>0</v>
      </c>
      <c r="H45" s="60">
        <f t="shared" si="11"/>
        <v>6.903225806451613</v>
      </c>
      <c r="I45" s="60">
        <f t="shared" si="12"/>
        <v>0</v>
      </c>
      <c r="J45" s="60">
        <f t="shared" si="13"/>
        <v>0</v>
      </c>
    </row>
    <row r="46" spans="1:10" hidden="1" x14ac:dyDescent="0.25">
      <c r="A46" s="61">
        <v>2016</v>
      </c>
      <c r="B46" s="26">
        <v>5</v>
      </c>
      <c r="C46" s="65">
        <f t="shared" si="8"/>
        <v>8.0645161290322578E-2</v>
      </c>
      <c r="D46" s="26">
        <v>0</v>
      </c>
      <c r="E46" s="65">
        <f t="shared" si="9"/>
        <v>0</v>
      </c>
      <c r="F46" s="59">
        <v>0</v>
      </c>
      <c r="G46" s="65">
        <f t="shared" si="10"/>
        <v>0</v>
      </c>
      <c r="H46" s="60">
        <f t="shared" si="11"/>
        <v>8.629032258064516</v>
      </c>
      <c r="I46" s="60">
        <f t="shared" si="12"/>
        <v>0</v>
      </c>
      <c r="J46" s="60">
        <f t="shared" si="13"/>
        <v>0</v>
      </c>
    </row>
    <row r="47" spans="1:10" hidden="1" x14ac:dyDescent="0.25">
      <c r="A47" s="61">
        <v>2017</v>
      </c>
      <c r="B47" s="26">
        <v>6</v>
      </c>
      <c r="C47" s="65">
        <f t="shared" si="8"/>
        <v>9.6774193548387094E-2</v>
      </c>
      <c r="D47" s="26">
        <v>1</v>
      </c>
      <c r="E47" s="65">
        <f t="shared" si="9"/>
        <v>0.33333333333333331</v>
      </c>
      <c r="F47" s="59">
        <v>0</v>
      </c>
      <c r="G47" s="65">
        <f t="shared" si="10"/>
        <v>0</v>
      </c>
      <c r="H47" s="60">
        <f t="shared" si="11"/>
        <v>10.35483870967742</v>
      </c>
      <c r="I47" s="60">
        <f t="shared" si="12"/>
        <v>1</v>
      </c>
      <c r="J47" s="60">
        <f t="shared" si="13"/>
        <v>0</v>
      </c>
    </row>
    <row r="48" spans="1:10" hidden="1" x14ac:dyDescent="0.25">
      <c r="A48" s="61" t="s">
        <v>112</v>
      </c>
      <c r="B48" s="26">
        <v>6</v>
      </c>
      <c r="C48" s="65" t="s">
        <v>1402</v>
      </c>
      <c r="D48" s="26">
        <v>0</v>
      </c>
      <c r="E48" s="65" t="s">
        <v>1402</v>
      </c>
      <c r="F48" s="26">
        <v>0</v>
      </c>
      <c r="G48" s="26" t="s">
        <v>1402</v>
      </c>
      <c r="H48" s="26" t="s">
        <v>1402</v>
      </c>
      <c r="I48" s="26" t="s">
        <v>1402</v>
      </c>
      <c r="J48" s="60" t="s">
        <v>1402</v>
      </c>
    </row>
    <row r="49" spans="1:11" hidden="1" x14ac:dyDescent="0.25"/>
    <row r="50" spans="1:11" hidden="1" x14ac:dyDescent="0.25">
      <c r="A50" s="64" t="s">
        <v>5687</v>
      </c>
      <c r="B50" s="59">
        <f>ROUND(AVERAGE(H33:H47),0)</f>
        <v>5</v>
      </c>
    </row>
    <row r="51" spans="1:11" hidden="1" x14ac:dyDescent="0.25">
      <c r="A51" s="64" t="s">
        <v>5688</v>
      </c>
      <c r="B51" s="60">
        <f>AVERAGE(I33:I47)</f>
        <v>6.6666666666666666E-2</v>
      </c>
      <c r="C51" s="84">
        <f>AVERAGE(E56:E58)</f>
        <v>0.33333333333333331</v>
      </c>
      <c r="G51" s="57"/>
      <c r="H51" s="57"/>
    </row>
    <row r="52" spans="1:11" hidden="1" x14ac:dyDescent="0.25">
      <c r="A52" s="64" t="s">
        <v>5689</v>
      </c>
      <c r="B52" s="60">
        <f>AVERAGE(J33:J47)</f>
        <v>0.26666666666666666</v>
      </c>
      <c r="C52" s="84">
        <f>AVERAGE(G56:G58)</f>
        <v>0.33333333333333331</v>
      </c>
      <c r="G52" s="57"/>
      <c r="H52" s="57"/>
    </row>
    <row r="53" spans="1:11" hidden="1" x14ac:dyDescent="0.25">
      <c r="J53" s="62"/>
    </row>
    <row r="54" spans="1:11" hidden="1" x14ac:dyDescent="0.25">
      <c r="A54" s="63" t="s">
        <v>5651</v>
      </c>
      <c r="B54" s="302" t="s">
        <v>5690</v>
      </c>
      <c r="C54" s="302" t="s">
        <v>5691</v>
      </c>
      <c r="D54" s="302" t="s">
        <v>5692</v>
      </c>
      <c r="E54" s="302" t="s">
        <v>5693</v>
      </c>
      <c r="F54" s="302" t="s">
        <v>5694</v>
      </c>
      <c r="G54" s="302" t="s">
        <v>5695</v>
      </c>
      <c r="K54" s="62"/>
    </row>
    <row r="55" spans="1:11" hidden="1" x14ac:dyDescent="0.25">
      <c r="A55" s="61" t="s">
        <v>5667</v>
      </c>
      <c r="B55" s="26">
        <f>B22</f>
        <v>107</v>
      </c>
      <c r="C55" s="26">
        <f>$B$50</f>
        <v>5</v>
      </c>
      <c r="D55" s="26">
        <f>D2</f>
        <v>21</v>
      </c>
      <c r="E55" s="59">
        <v>0</v>
      </c>
      <c r="F55" s="26">
        <f>F2</f>
        <v>7</v>
      </c>
      <c r="G55" s="59">
        <v>0</v>
      </c>
      <c r="K55" s="58"/>
    </row>
    <row r="56" spans="1:11" hidden="1" x14ac:dyDescent="0.25">
      <c r="A56" s="61" t="s">
        <v>5668</v>
      </c>
      <c r="B56" s="26">
        <f>B55+C55</f>
        <v>112</v>
      </c>
      <c r="C56" s="26">
        <f>$B$50</f>
        <v>5</v>
      </c>
      <c r="D56" s="26">
        <f>D55+E55</f>
        <v>21</v>
      </c>
      <c r="E56" s="59">
        <v>0</v>
      </c>
      <c r="F56" s="60">
        <f>F55+G55</f>
        <v>7</v>
      </c>
      <c r="G56" s="59">
        <v>0</v>
      </c>
      <c r="K56" s="58"/>
    </row>
    <row r="57" spans="1:11" hidden="1" x14ac:dyDescent="0.25">
      <c r="A57" s="61" t="s">
        <v>5669</v>
      </c>
      <c r="B57" s="26">
        <f>B56+C56</f>
        <v>117</v>
      </c>
      <c r="C57" s="26">
        <f>$B$50</f>
        <v>5</v>
      </c>
      <c r="D57" s="26">
        <f>D56+E56</f>
        <v>21</v>
      </c>
      <c r="E57" s="59">
        <v>1</v>
      </c>
      <c r="F57" s="60">
        <f>F56+G56</f>
        <v>7</v>
      </c>
      <c r="G57" s="59">
        <v>1</v>
      </c>
      <c r="K57" s="58"/>
    </row>
    <row r="58" spans="1:11" hidden="1" x14ac:dyDescent="0.25">
      <c r="A58" s="61" t="s">
        <v>5670</v>
      </c>
      <c r="B58" s="26">
        <f>B57+C57</f>
        <v>122</v>
      </c>
      <c r="C58" s="26">
        <f>$B$50</f>
        <v>5</v>
      </c>
      <c r="D58" s="26">
        <f>D57+E57</f>
        <v>22</v>
      </c>
      <c r="E58" s="59">
        <v>0</v>
      </c>
      <c r="F58" s="60">
        <f>F57+G57</f>
        <v>8</v>
      </c>
      <c r="G58" s="59">
        <v>0</v>
      </c>
      <c r="K58" s="58"/>
    </row>
    <row r="59" spans="1:11" hidden="1" x14ac:dyDescent="0.25">
      <c r="G59" s="57"/>
      <c r="H59" s="57"/>
    </row>
    <row r="60" spans="1:11" hidden="1" x14ac:dyDescent="0.25">
      <c r="G60" s="57"/>
      <c r="H60" s="57"/>
    </row>
    <row r="61" spans="1:11" x14ac:dyDescent="0.25">
      <c r="G61" s="57"/>
      <c r="H61" s="57"/>
    </row>
    <row r="62" spans="1:11" x14ac:dyDescent="0.25">
      <c r="G62" s="57"/>
      <c r="H62" s="57"/>
    </row>
    <row r="63" spans="1:11" x14ac:dyDescent="0.25">
      <c r="G63" s="57"/>
      <c r="H63" s="57"/>
    </row>
    <row r="64" spans="1:11" x14ac:dyDescent="0.25">
      <c r="G64" s="57"/>
      <c r="H64" s="57"/>
    </row>
    <row r="65" spans="7:8" x14ac:dyDescent="0.25">
      <c r="G65" s="57"/>
      <c r="H65" s="57"/>
    </row>
    <row r="66" spans="7:8" x14ac:dyDescent="0.25">
      <c r="G66" s="57"/>
      <c r="H66" s="57"/>
    </row>
    <row r="67" spans="7:8" x14ac:dyDescent="0.25">
      <c r="G67" s="57"/>
      <c r="H67" s="57"/>
    </row>
    <row r="68" spans="7:8" x14ac:dyDescent="0.25">
      <c r="G68" s="57"/>
      <c r="H68" s="57"/>
    </row>
    <row r="69" spans="7:8" x14ac:dyDescent="0.25">
      <c r="G69" s="57"/>
      <c r="H69" s="57"/>
    </row>
    <row r="70" spans="7:8" x14ac:dyDescent="0.25">
      <c r="G70" s="57"/>
      <c r="H70" s="57"/>
    </row>
    <row r="71" spans="7:8" x14ac:dyDescent="0.25">
      <c r="G71" s="57"/>
      <c r="H71" s="57"/>
    </row>
    <row r="72" spans="7:8" x14ac:dyDescent="0.25">
      <c r="G72" s="57"/>
      <c r="H72" s="57"/>
    </row>
    <row r="73" spans="7:8" x14ac:dyDescent="0.25">
      <c r="G73" s="57"/>
      <c r="H73" s="57"/>
    </row>
    <row r="74" spans="7:8" x14ac:dyDescent="0.25">
      <c r="G74" s="57"/>
      <c r="H74" s="57"/>
    </row>
    <row r="75" spans="7:8" x14ac:dyDescent="0.25">
      <c r="G75" s="57"/>
      <c r="H75" s="57"/>
    </row>
  </sheetData>
  <mergeCells count="6">
    <mergeCell ref="K2:L2"/>
    <mergeCell ref="M2:N2"/>
    <mergeCell ref="O2:P2"/>
    <mergeCell ref="Q2:R2"/>
    <mergeCell ref="K20:L20"/>
    <mergeCell ref="M20:N2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B3F0D-3865-40CC-9E71-526608CF5EE8}">
  <sheetPr codeName="Sheet7"/>
  <dimension ref="C2:K62"/>
  <sheetViews>
    <sheetView workbookViewId="0">
      <selection activeCell="D3" sqref="D3"/>
    </sheetView>
  </sheetViews>
  <sheetFormatPr defaultRowHeight="15" x14ac:dyDescent="0.25"/>
  <cols>
    <col min="3" max="3" width="31.5703125" customWidth="1"/>
    <col min="4" max="6" width="29.5703125" customWidth="1"/>
    <col min="8" max="8" width="42.5703125" customWidth="1"/>
    <col min="9" max="11" width="29.5703125" customWidth="1"/>
  </cols>
  <sheetData>
    <row r="2" spans="3:11" ht="45" x14ac:dyDescent="0.25">
      <c r="C2" s="76" t="s">
        <v>5696</v>
      </c>
      <c r="D2" s="77" t="s">
        <v>5697</v>
      </c>
      <c r="E2" s="77" t="s">
        <v>5698</v>
      </c>
      <c r="F2" s="77" t="s">
        <v>5699</v>
      </c>
      <c r="H2" s="76" t="s">
        <v>5700</v>
      </c>
      <c r="I2" s="77" t="s">
        <v>5701</v>
      </c>
      <c r="J2" s="77" t="s">
        <v>5702</v>
      </c>
      <c r="K2" s="77" t="s">
        <v>5703</v>
      </c>
    </row>
    <row r="3" spans="3:11" x14ac:dyDescent="0.25">
      <c r="C3" s="47" t="s">
        <v>5704</v>
      </c>
      <c r="D3" s="83">
        <f>Turbine_Counts!B2</f>
        <v>694</v>
      </c>
      <c r="E3" s="83">
        <f>Turbine_Counts!D2</f>
        <v>77</v>
      </c>
      <c r="F3" s="83">
        <f>Turbine_Counts!G2</f>
        <v>20</v>
      </c>
      <c r="H3" s="47" t="s">
        <v>5705</v>
      </c>
      <c r="I3" s="83">
        <f>Facility_Counts!B2</f>
        <v>229</v>
      </c>
      <c r="J3" s="83">
        <f>Facility_Counts!D2</f>
        <v>21</v>
      </c>
      <c r="K3" s="83">
        <f>Facility_Counts!F2</f>
        <v>7</v>
      </c>
    </row>
    <row r="4" spans="3:11" x14ac:dyDescent="0.25">
      <c r="C4" s="47" t="s">
        <v>5706</v>
      </c>
      <c r="D4" s="26">
        <f>Turbine_Counts!B4</f>
        <v>215</v>
      </c>
      <c r="E4" s="26">
        <f>Turbine_Counts!D4</f>
        <v>6</v>
      </c>
      <c r="F4" s="26">
        <f>Turbine_Counts!G4</f>
        <v>2</v>
      </c>
      <c r="H4" s="47" t="s">
        <v>5707</v>
      </c>
      <c r="I4" s="26">
        <f>Facility_Counts!B4</f>
        <v>68</v>
      </c>
      <c r="J4" s="26">
        <f>Facility_Counts!D4</f>
        <v>3</v>
      </c>
      <c r="K4" s="26">
        <f>Facility_Counts!F4</f>
        <v>1</v>
      </c>
    </row>
    <row r="5" spans="3:11" x14ac:dyDescent="0.25">
      <c r="C5" s="47" t="s">
        <v>5708</v>
      </c>
      <c r="D5" s="26">
        <f>Turbine_Counts!B5</f>
        <v>305</v>
      </c>
      <c r="E5" s="26">
        <f>Turbine_Counts!D5</f>
        <v>67</v>
      </c>
      <c r="F5" s="26">
        <f>Turbine_Counts!G5</f>
        <v>2</v>
      </c>
      <c r="H5" s="47" t="s">
        <v>5709</v>
      </c>
      <c r="I5" s="26">
        <f>Facility_Counts!B5</f>
        <v>101</v>
      </c>
      <c r="J5" s="26">
        <f>Facility_Counts!D5</f>
        <v>18</v>
      </c>
      <c r="K5" s="26">
        <f>Facility_Counts!F5</f>
        <v>1</v>
      </c>
    </row>
    <row r="6" spans="3:11" x14ac:dyDescent="0.25">
      <c r="C6" s="26" t="s">
        <v>5628</v>
      </c>
      <c r="D6" s="65">
        <f>Turbine_Counts!B7</f>
        <v>0.41346153846153844</v>
      </c>
      <c r="E6" s="65">
        <f>Turbine_Counts!D7</f>
        <v>8.2191780821917804E-2</v>
      </c>
      <c r="F6" s="65">
        <f>Turbine_Counts!G7</f>
        <v>0.5</v>
      </c>
      <c r="H6" s="26" t="s">
        <v>5628</v>
      </c>
      <c r="I6" s="65">
        <f>Facility_Counts!B7</f>
        <v>0.40236686390532544</v>
      </c>
      <c r="J6" s="82">
        <f>Facility_Counts!D7</f>
        <v>0.14285714285714285</v>
      </c>
      <c r="K6" s="82">
        <f>Facility_Counts!F7</f>
        <v>0.5</v>
      </c>
    </row>
    <row r="7" spans="3:11" x14ac:dyDescent="0.25">
      <c r="C7" s="26" t="s">
        <v>5629</v>
      </c>
      <c r="D7" s="65">
        <f>Turbine_Counts!B8</f>
        <v>0.58653846153846156</v>
      </c>
      <c r="E7" s="65">
        <f>Turbine_Counts!D8</f>
        <v>0.9178082191780822</v>
      </c>
      <c r="F7" s="65">
        <f>Turbine_Counts!G8</f>
        <v>0.5</v>
      </c>
      <c r="H7" s="26" t="s">
        <v>5629</v>
      </c>
      <c r="I7" s="65">
        <f>Facility_Counts!B8</f>
        <v>0.59763313609467461</v>
      </c>
      <c r="J7" s="82">
        <f>Facility_Counts!D8</f>
        <v>0.8571428571428571</v>
      </c>
      <c r="K7" s="82">
        <f>Facility_Counts!F8</f>
        <v>0.5</v>
      </c>
    </row>
    <row r="8" spans="3:11" x14ac:dyDescent="0.25">
      <c r="C8" s="47" t="s">
        <v>5710</v>
      </c>
      <c r="D8" s="26">
        <f>Turbine_Counts!B6</f>
        <v>174</v>
      </c>
      <c r="E8" s="26">
        <f>Turbine_Counts!D6</f>
        <v>4</v>
      </c>
      <c r="F8" s="26">
        <f>Turbine_Counts!G6</f>
        <v>16</v>
      </c>
      <c r="H8" s="47" t="s">
        <v>5711</v>
      </c>
      <c r="I8" s="26">
        <f>Facility_Counts!B6</f>
        <v>96</v>
      </c>
      <c r="J8" s="26">
        <f>Facility_Counts!D6</f>
        <v>2</v>
      </c>
      <c r="K8" s="26">
        <f>Facility_Counts!F6</f>
        <v>5</v>
      </c>
    </row>
    <row r="9" spans="3:11" x14ac:dyDescent="0.25">
      <c r="C9" s="26" t="s">
        <v>5712</v>
      </c>
      <c r="D9" s="26">
        <f>Turbine_Counts!B19</f>
        <v>72</v>
      </c>
      <c r="E9" s="26">
        <f>Turbine_Counts!D19</f>
        <v>0</v>
      </c>
      <c r="F9" s="26">
        <f>Turbine_Counts!G19</f>
        <v>8</v>
      </c>
      <c r="H9" s="26" t="s">
        <v>5713</v>
      </c>
      <c r="I9" s="26">
        <f>Facility_Counts!B19</f>
        <v>39</v>
      </c>
      <c r="J9" s="26">
        <f>Facility_Counts!D19</f>
        <v>0</v>
      </c>
      <c r="K9" s="26">
        <f>Facility_Counts!F19</f>
        <v>3</v>
      </c>
    </row>
    <row r="10" spans="3:11" x14ac:dyDescent="0.25">
      <c r="C10" s="26" t="s">
        <v>5714</v>
      </c>
      <c r="D10" s="26">
        <f>Turbine_Counts!B20</f>
        <v>102</v>
      </c>
      <c r="E10" s="26">
        <f>Turbine_Counts!D20</f>
        <v>4</v>
      </c>
      <c r="F10" s="26">
        <f>Turbine_Counts!G20</f>
        <v>8</v>
      </c>
      <c r="H10" s="26" t="s">
        <v>5715</v>
      </c>
      <c r="I10" s="26">
        <f>Facility_Counts!B20</f>
        <v>57</v>
      </c>
      <c r="J10" s="26">
        <f>Facility_Counts!D20</f>
        <v>2</v>
      </c>
      <c r="K10" s="26">
        <f>Facility_Counts!F20</f>
        <v>3</v>
      </c>
    </row>
    <row r="11" spans="3:11" x14ac:dyDescent="0.25">
      <c r="C11" s="78" t="s">
        <v>5644</v>
      </c>
      <c r="D11" s="81">
        <f>Turbine_Counts!B22</f>
        <v>287</v>
      </c>
      <c r="E11" s="81">
        <f>Turbine_Counts!D22</f>
        <v>6</v>
      </c>
      <c r="F11" s="81">
        <f>Turbine_Counts!G22</f>
        <v>10</v>
      </c>
      <c r="H11" s="78" t="s">
        <v>5716</v>
      </c>
      <c r="I11" s="81">
        <f>Facility_Counts!B22</f>
        <v>107</v>
      </c>
      <c r="J11" s="81">
        <f>Facility_Counts!D22</f>
        <v>3</v>
      </c>
      <c r="K11" s="81">
        <f>Facility_Counts!F22</f>
        <v>4</v>
      </c>
    </row>
    <row r="15" spans="3:11" ht="45" hidden="1" x14ac:dyDescent="0.25">
      <c r="C15" s="78" t="s">
        <v>5651</v>
      </c>
      <c r="D15" s="77" t="s">
        <v>5717</v>
      </c>
      <c r="E15" s="77" t="s">
        <v>5718</v>
      </c>
      <c r="F15" s="77" t="s">
        <v>5719</v>
      </c>
      <c r="H15" s="78" t="s">
        <v>5651</v>
      </c>
      <c r="I15" s="77" t="s">
        <v>5720</v>
      </c>
      <c r="J15" s="77" t="s">
        <v>5721</v>
      </c>
      <c r="K15" s="77" t="s">
        <v>5722</v>
      </c>
    </row>
    <row r="16" spans="3:11" hidden="1" x14ac:dyDescent="0.25">
      <c r="C16" s="47">
        <v>2003</v>
      </c>
      <c r="D16" s="26">
        <f>Turbine_Counts!B33</f>
        <v>4</v>
      </c>
      <c r="E16" s="26">
        <f>Turbine_Counts!D33</f>
        <v>0</v>
      </c>
      <c r="F16" s="59">
        <f>Turbine_Counts!F33</f>
        <v>0</v>
      </c>
      <c r="H16" s="47">
        <v>2003</v>
      </c>
      <c r="I16" s="26">
        <f>Facility_Counts!B33</f>
        <v>2</v>
      </c>
      <c r="J16" s="26">
        <f>Facility_Counts!D33</f>
        <v>0</v>
      </c>
      <c r="K16" s="59">
        <f>Facility_Counts!F33</f>
        <v>0</v>
      </c>
    </row>
    <row r="17" spans="3:11" hidden="1" x14ac:dyDescent="0.25">
      <c r="C17" s="47">
        <v>2004</v>
      </c>
      <c r="D17" s="26">
        <f>Turbine_Counts!B34</f>
        <v>2</v>
      </c>
      <c r="E17" s="26">
        <f>Turbine_Counts!D34</f>
        <v>0</v>
      </c>
      <c r="F17" s="59">
        <f>Turbine_Counts!F34</f>
        <v>0</v>
      </c>
      <c r="H17" s="47">
        <v>2004</v>
      </c>
      <c r="I17" s="26">
        <f>Facility_Counts!B34</f>
        <v>2</v>
      </c>
      <c r="J17" s="26">
        <f>Facility_Counts!D34</f>
        <v>0</v>
      </c>
      <c r="K17" s="59">
        <f>Facility_Counts!F34</f>
        <v>0</v>
      </c>
    </row>
    <row r="18" spans="3:11" hidden="1" x14ac:dyDescent="0.25">
      <c r="C18" s="47">
        <v>2005</v>
      </c>
      <c r="D18" s="26">
        <f>Turbine_Counts!B35</f>
        <v>5</v>
      </c>
      <c r="E18" s="26">
        <f>Turbine_Counts!D35</f>
        <v>0</v>
      </c>
      <c r="F18" s="59">
        <f>Turbine_Counts!F35</f>
        <v>0</v>
      </c>
      <c r="H18" s="47">
        <v>2005</v>
      </c>
      <c r="I18" s="26">
        <f>Facility_Counts!B35</f>
        <v>3</v>
      </c>
      <c r="J18" s="26">
        <f>Facility_Counts!D35</f>
        <v>0</v>
      </c>
      <c r="K18" s="59">
        <f>Facility_Counts!F35</f>
        <v>0</v>
      </c>
    </row>
    <row r="19" spans="3:11" hidden="1" x14ac:dyDescent="0.25">
      <c r="C19" s="47">
        <v>2006</v>
      </c>
      <c r="D19" s="26">
        <f>Turbine_Counts!B36</f>
        <v>4</v>
      </c>
      <c r="E19" s="26">
        <f>Turbine_Counts!D36</f>
        <v>0</v>
      </c>
      <c r="F19" s="59">
        <f>Turbine_Counts!F36</f>
        <v>0</v>
      </c>
      <c r="H19" s="47">
        <v>2006</v>
      </c>
      <c r="I19" s="26">
        <f>Facility_Counts!B36</f>
        <v>2</v>
      </c>
      <c r="J19" s="26">
        <f>Facility_Counts!D36</f>
        <v>0</v>
      </c>
      <c r="K19" s="59">
        <f>Facility_Counts!F36</f>
        <v>0</v>
      </c>
    </row>
    <row r="20" spans="3:11" hidden="1" x14ac:dyDescent="0.25">
      <c r="C20" s="47">
        <v>2007</v>
      </c>
      <c r="D20" s="26">
        <f>Turbine_Counts!B37</f>
        <v>7</v>
      </c>
      <c r="E20" s="26">
        <f>Turbine_Counts!D37</f>
        <v>0</v>
      </c>
      <c r="F20" s="59">
        <f>Turbine_Counts!F37</f>
        <v>0</v>
      </c>
      <c r="H20" s="47">
        <v>2007</v>
      </c>
      <c r="I20" s="26">
        <f>Facility_Counts!B37</f>
        <v>4</v>
      </c>
      <c r="J20" s="26">
        <f>Facility_Counts!D37</f>
        <v>0</v>
      </c>
      <c r="K20" s="59">
        <f>Facility_Counts!F37</f>
        <v>0</v>
      </c>
    </row>
    <row r="21" spans="3:11" hidden="1" x14ac:dyDescent="0.25">
      <c r="C21" s="47">
        <v>2008</v>
      </c>
      <c r="D21" s="26">
        <f>Turbine_Counts!B38</f>
        <v>9</v>
      </c>
      <c r="E21" s="26">
        <f>Turbine_Counts!D38</f>
        <v>0</v>
      </c>
      <c r="F21" s="59">
        <f>Turbine_Counts!F38</f>
        <v>0</v>
      </c>
      <c r="H21" s="47">
        <v>2008</v>
      </c>
      <c r="I21" s="26">
        <f>Facility_Counts!B38</f>
        <v>5</v>
      </c>
      <c r="J21" s="26">
        <f>Facility_Counts!D38</f>
        <v>0</v>
      </c>
      <c r="K21" s="59">
        <f>Facility_Counts!F38</f>
        <v>0</v>
      </c>
    </row>
    <row r="22" spans="3:11" hidden="1" x14ac:dyDescent="0.25">
      <c r="C22" s="47">
        <v>2009</v>
      </c>
      <c r="D22" s="26">
        <f>Turbine_Counts!B39</f>
        <v>10</v>
      </c>
      <c r="E22" s="26">
        <f>Turbine_Counts!D39</f>
        <v>0</v>
      </c>
      <c r="F22" s="59">
        <f>Turbine_Counts!F39</f>
        <v>2</v>
      </c>
      <c r="H22" s="47">
        <v>2009</v>
      </c>
      <c r="I22" s="26">
        <f>Facility_Counts!B39</f>
        <v>4</v>
      </c>
      <c r="J22" s="26">
        <f>Facility_Counts!D39</f>
        <v>0</v>
      </c>
      <c r="K22" s="59">
        <f>Facility_Counts!F39</f>
        <v>1</v>
      </c>
    </row>
    <row r="23" spans="3:11" hidden="1" x14ac:dyDescent="0.25">
      <c r="C23" s="47">
        <v>2010</v>
      </c>
      <c r="D23" s="26">
        <f>Turbine_Counts!B40</f>
        <v>1</v>
      </c>
      <c r="E23" s="26">
        <f>Turbine_Counts!D40</f>
        <v>0</v>
      </c>
      <c r="F23" s="59">
        <f>Turbine_Counts!F40</f>
        <v>0</v>
      </c>
      <c r="H23" s="47">
        <v>2010</v>
      </c>
      <c r="I23" s="26">
        <f>Facility_Counts!B40</f>
        <v>1</v>
      </c>
      <c r="J23" s="26">
        <f>Facility_Counts!D40</f>
        <v>0</v>
      </c>
      <c r="K23" s="59">
        <f>Facility_Counts!F40</f>
        <v>0</v>
      </c>
    </row>
    <row r="24" spans="3:11" hidden="1" x14ac:dyDescent="0.25">
      <c r="C24" s="47">
        <v>2011</v>
      </c>
      <c r="D24" s="26">
        <f>Turbine_Counts!B41</f>
        <v>8</v>
      </c>
      <c r="E24" s="26">
        <f>Turbine_Counts!D41</f>
        <v>0</v>
      </c>
      <c r="F24" s="59">
        <f>Turbine_Counts!F41</f>
        <v>0</v>
      </c>
      <c r="H24" s="47">
        <v>2011</v>
      </c>
      <c r="I24" s="26">
        <f>Facility_Counts!B41</f>
        <v>3</v>
      </c>
      <c r="J24" s="26">
        <f>Facility_Counts!D41</f>
        <v>0</v>
      </c>
      <c r="K24" s="59">
        <f>Facility_Counts!F41</f>
        <v>0</v>
      </c>
    </row>
    <row r="25" spans="3:11" hidden="1" x14ac:dyDescent="0.25">
      <c r="C25" s="47">
        <v>2012</v>
      </c>
      <c r="D25" s="26">
        <f>Turbine_Counts!B42</f>
        <v>7</v>
      </c>
      <c r="E25" s="26">
        <f>Turbine_Counts!D42</f>
        <v>0</v>
      </c>
      <c r="F25" s="59">
        <f>Turbine_Counts!F42</f>
        <v>0</v>
      </c>
      <c r="H25" s="47">
        <v>2012</v>
      </c>
      <c r="I25" s="26">
        <f>Facility_Counts!B42</f>
        <v>3</v>
      </c>
      <c r="J25" s="26">
        <f>Facility_Counts!D42</f>
        <v>0</v>
      </c>
      <c r="K25" s="59">
        <f>Facility_Counts!F42</f>
        <v>0</v>
      </c>
    </row>
    <row r="26" spans="3:11" hidden="1" x14ac:dyDescent="0.25">
      <c r="C26" s="47">
        <v>2013</v>
      </c>
      <c r="D26" s="26">
        <f>Turbine_Counts!B43</f>
        <v>2</v>
      </c>
      <c r="E26" s="26">
        <f>Turbine_Counts!D43</f>
        <v>0</v>
      </c>
      <c r="F26" s="59">
        <f>Turbine_Counts!F43</f>
        <v>0</v>
      </c>
      <c r="H26" s="47">
        <v>2013</v>
      </c>
      <c r="I26" s="26">
        <f>Facility_Counts!B43</f>
        <v>1</v>
      </c>
      <c r="J26" s="26">
        <f>Facility_Counts!D43</f>
        <v>0</v>
      </c>
      <c r="K26" s="59">
        <f>Facility_Counts!F43</f>
        <v>0</v>
      </c>
    </row>
    <row r="27" spans="3:11" hidden="1" x14ac:dyDescent="0.25">
      <c r="C27" s="47">
        <v>2014</v>
      </c>
      <c r="D27" s="26">
        <f>Turbine_Counts!B44</f>
        <v>1</v>
      </c>
      <c r="E27" s="26">
        <f>Turbine_Counts!D44</f>
        <v>0</v>
      </c>
      <c r="F27" s="59">
        <f>Turbine_Counts!F44</f>
        <v>0</v>
      </c>
      <c r="H27" s="47">
        <v>2014</v>
      </c>
      <c r="I27" s="26">
        <f>Facility_Counts!B44</f>
        <v>1</v>
      </c>
      <c r="J27" s="26">
        <f>Facility_Counts!D44</f>
        <v>0</v>
      </c>
      <c r="K27" s="59">
        <f>Facility_Counts!F44</f>
        <v>0</v>
      </c>
    </row>
    <row r="28" spans="3:11" hidden="1" x14ac:dyDescent="0.25">
      <c r="C28" s="47">
        <v>2015</v>
      </c>
      <c r="D28" s="26">
        <f>Turbine_Counts!B45</f>
        <v>6</v>
      </c>
      <c r="E28" s="26">
        <f>Turbine_Counts!D45</f>
        <v>0</v>
      </c>
      <c r="F28" s="59">
        <f>Turbine_Counts!F45</f>
        <v>0</v>
      </c>
      <c r="H28" s="47">
        <v>2015</v>
      </c>
      <c r="I28" s="26">
        <f>Facility_Counts!B45</f>
        <v>4</v>
      </c>
      <c r="J28" s="26">
        <f>Facility_Counts!D45</f>
        <v>0</v>
      </c>
      <c r="K28" s="59">
        <f>Facility_Counts!F45</f>
        <v>0</v>
      </c>
    </row>
    <row r="29" spans="3:11" hidden="1" x14ac:dyDescent="0.25">
      <c r="C29" s="47">
        <v>2016</v>
      </c>
      <c r="D29" s="26">
        <f>Turbine_Counts!B46</f>
        <v>8</v>
      </c>
      <c r="E29" s="26">
        <f>Turbine_Counts!D46</f>
        <v>0</v>
      </c>
      <c r="F29" s="59">
        <f>Turbine_Counts!F46</f>
        <v>0</v>
      </c>
      <c r="H29" s="47">
        <v>2016</v>
      </c>
      <c r="I29" s="26">
        <f>Facility_Counts!B46</f>
        <v>5</v>
      </c>
      <c r="J29" s="26">
        <f>Facility_Counts!D46</f>
        <v>0</v>
      </c>
      <c r="K29" s="59">
        <f>Facility_Counts!F46</f>
        <v>0</v>
      </c>
    </row>
    <row r="30" spans="3:11" hidden="1" x14ac:dyDescent="0.25">
      <c r="C30" s="47">
        <v>2017</v>
      </c>
      <c r="D30" s="26">
        <f>Turbine_Counts!B47</f>
        <v>10</v>
      </c>
      <c r="E30" s="26">
        <f>Turbine_Counts!D47</f>
        <v>2</v>
      </c>
      <c r="F30" s="59">
        <f>Turbine_Counts!F47</f>
        <v>0</v>
      </c>
      <c r="H30" s="47">
        <v>2017</v>
      </c>
      <c r="I30" s="26">
        <f>Facility_Counts!B47</f>
        <v>6</v>
      </c>
      <c r="J30" s="26">
        <f>Facility_Counts!D47</f>
        <v>1</v>
      </c>
      <c r="K30" s="59">
        <f>Facility_Counts!F47</f>
        <v>0</v>
      </c>
    </row>
    <row r="31" spans="3:11" hidden="1" x14ac:dyDescent="0.25">
      <c r="C31" s="25" t="s">
        <v>5723</v>
      </c>
      <c r="D31" s="26">
        <f>SUM(D16:D30)</f>
        <v>84</v>
      </c>
      <c r="E31" s="26">
        <f>SUM(E16:E30)</f>
        <v>2</v>
      </c>
      <c r="F31" s="26">
        <f>SUM(F16:F30)</f>
        <v>2</v>
      </c>
      <c r="H31" s="76" t="s">
        <v>5723</v>
      </c>
      <c r="I31" s="81">
        <f>SUM(I16:I30)</f>
        <v>46</v>
      </c>
      <c r="J31" s="81">
        <f>SUM(J16:J30)</f>
        <v>1</v>
      </c>
      <c r="K31" s="81">
        <f>SUM(K16:K30)</f>
        <v>1</v>
      </c>
    </row>
    <row r="34" spans="3:11" ht="45" hidden="1" x14ac:dyDescent="0.25">
      <c r="C34" s="78" t="s">
        <v>5651</v>
      </c>
      <c r="D34" s="77" t="s">
        <v>5717</v>
      </c>
      <c r="E34" s="77" t="s">
        <v>5718</v>
      </c>
      <c r="F34" s="77" t="s">
        <v>5719</v>
      </c>
      <c r="H34" s="78" t="s">
        <v>5651</v>
      </c>
      <c r="I34" s="77" t="s">
        <v>5720</v>
      </c>
      <c r="J34" s="77" t="s">
        <v>5721</v>
      </c>
      <c r="K34" s="77" t="s">
        <v>5722</v>
      </c>
    </row>
    <row r="35" spans="3:11" hidden="1" x14ac:dyDescent="0.25">
      <c r="C35" s="47">
        <v>2003</v>
      </c>
      <c r="D35" s="60">
        <f>Turbine_Counts!H33</f>
        <v>5.5192307692307692</v>
      </c>
      <c r="E35" s="60">
        <f>Turbine_Counts!I33</f>
        <v>0</v>
      </c>
      <c r="F35" s="60">
        <f>Turbine_Counts!J33</f>
        <v>0</v>
      </c>
      <c r="H35" s="47">
        <v>2003</v>
      </c>
      <c r="I35" s="60">
        <f>Facility_Counts!H33</f>
        <v>3.4516129032258065</v>
      </c>
      <c r="J35" s="26">
        <f>Facility_Counts!I33</f>
        <v>0</v>
      </c>
      <c r="K35" s="59">
        <f>Facility_Counts!J33</f>
        <v>0</v>
      </c>
    </row>
    <row r="36" spans="3:11" hidden="1" x14ac:dyDescent="0.25">
      <c r="C36" s="47">
        <v>2004</v>
      </c>
      <c r="D36" s="60">
        <f>Turbine_Counts!H34</f>
        <v>2.7596153846153846</v>
      </c>
      <c r="E36" s="60">
        <f>Turbine_Counts!I34</f>
        <v>0</v>
      </c>
      <c r="F36" s="60">
        <f>Turbine_Counts!J34</f>
        <v>0</v>
      </c>
      <c r="H36" s="47">
        <v>2004</v>
      </c>
      <c r="I36" s="60">
        <f>Facility_Counts!H34</f>
        <v>3.4516129032258065</v>
      </c>
      <c r="J36" s="26">
        <f>Facility_Counts!I34</f>
        <v>0</v>
      </c>
      <c r="K36" s="59">
        <f>Facility_Counts!J34</f>
        <v>0</v>
      </c>
    </row>
    <row r="37" spans="3:11" hidden="1" x14ac:dyDescent="0.25">
      <c r="C37" s="47">
        <v>2005</v>
      </c>
      <c r="D37" s="60">
        <f>Turbine_Counts!H35</f>
        <v>6.8990384615384617</v>
      </c>
      <c r="E37" s="60">
        <f>Turbine_Counts!I35</f>
        <v>0</v>
      </c>
      <c r="F37" s="60">
        <f>Turbine_Counts!J35</f>
        <v>0</v>
      </c>
      <c r="H37" s="47">
        <v>2005</v>
      </c>
      <c r="I37" s="60">
        <f>Facility_Counts!H35</f>
        <v>5.17741935483871</v>
      </c>
      <c r="J37" s="26">
        <f>Facility_Counts!I35</f>
        <v>0</v>
      </c>
      <c r="K37" s="59">
        <f>Facility_Counts!J35</f>
        <v>0</v>
      </c>
    </row>
    <row r="38" spans="3:11" hidden="1" x14ac:dyDescent="0.25">
      <c r="C38" s="47">
        <v>2006</v>
      </c>
      <c r="D38" s="60">
        <f>Turbine_Counts!H36</f>
        <v>5.5192307692307692</v>
      </c>
      <c r="E38" s="60">
        <f>Turbine_Counts!I36</f>
        <v>0</v>
      </c>
      <c r="F38" s="60">
        <f>Turbine_Counts!J36</f>
        <v>0</v>
      </c>
      <c r="H38" s="47">
        <v>2006</v>
      </c>
      <c r="I38" s="60">
        <f>Facility_Counts!H36</f>
        <v>3.4516129032258065</v>
      </c>
      <c r="J38" s="26">
        <f>Facility_Counts!I36</f>
        <v>0</v>
      </c>
      <c r="K38" s="59">
        <f>Facility_Counts!J36</f>
        <v>0</v>
      </c>
    </row>
    <row r="39" spans="3:11" hidden="1" x14ac:dyDescent="0.25">
      <c r="C39" s="47">
        <v>2007</v>
      </c>
      <c r="D39" s="60">
        <f>Turbine_Counts!H37</f>
        <v>9.6586538461538449</v>
      </c>
      <c r="E39" s="60">
        <f>Turbine_Counts!I37</f>
        <v>0</v>
      </c>
      <c r="F39" s="60">
        <f>Turbine_Counts!J37</f>
        <v>0</v>
      </c>
      <c r="H39" s="47">
        <v>2007</v>
      </c>
      <c r="I39" s="60">
        <f>Facility_Counts!H37</f>
        <v>6.903225806451613</v>
      </c>
      <c r="J39" s="26">
        <f>Facility_Counts!I37</f>
        <v>0</v>
      </c>
      <c r="K39" s="59">
        <f>Facility_Counts!J37</f>
        <v>0</v>
      </c>
    </row>
    <row r="40" spans="3:11" hidden="1" x14ac:dyDescent="0.25">
      <c r="C40" s="47">
        <v>2008</v>
      </c>
      <c r="D40" s="60">
        <f>Turbine_Counts!H38</f>
        <v>12.41826923076923</v>
      </c>
      <c r="E40" s="60">
        <f>Turbine_Counts!I38</f>
        <v>0</v>
      </c>
      <c r="F40" s="60">
        <f>Turbine_Counts!J38</f>
        <v>0</v>
      </c>
      <c r="H40" s="47">
        <v>2008</v>
      </c>
      <c r="I40" s="60">
        <f>Facility_Counts!H38</f>
        <v>8.629032258064516</v>
      </c>
      <c r="J40" s="26">
        <f>Facility_Counts!I38</f>
        <v>0</v>
      </c>
      <c r="K40" s="59">
        <f>Facility_Counts!J38</f>
        <v>0</v>
      </c>
    </row>
    <row r="41" spans="3:11" hidden="1" x14ac:dyDescent="0.25">
      <c r="C41" s="47">
        <v>2009</v>
      </c>
      <c r="D41" s="60">
        <f>Turbine_Counts!H39</f>
        <v>13.798076923076923</v>
      </c>
      <c r="E41" s="60">
        <f>Turbine_Counts!I39</f>
        <v>0</v>
      </c>
      <c r="F41" s="60">
        <f>Turbine_Counts!J39</f>
        <v>10</v>
      </c>
      <c r="H41" s="47">
        <v>2009</v>
      </c>
      <c r="I41" s="60">
        <f>Facility_Counts!H39</f>
        <v>6.903225806451613</v>
      </c>
      <c r="J41" s="26">
        <f>Facility_Counts!I39</f>
        <v>0</v>
      </c>
      <c r="K41" s="60">
        <f>Facility_Counts!J39</f>
        <v>4</v>
      </c>
    </row>
    <row r="42" spans="3:11" hidden="1" x14ac:dyDescent="0.25">
      <c r="C42" s="47">
        <v>2010</v>
      </c>
      <c r="D42" s="60">
        <f>Turbine_Counts!H40</f>
        <v>1.3798076923076923</v>
      </c>
      <c r="E42" s="60">
        <f>Turbine_Counts!I40</f>
        <v>0</v>
      </c>
      <c r="F42" s="60">
        <f>Turbine_Counts!J40</f>
        <v>0</v>
      </c>
      <c r="H42" s="47">
        <v>2010</v>
      </c>
      <c r="I42" s="60">
        <f>Facility_Counts!H40</f>
        <v>1.7258064516129032</v>
      </c>
      <c r="J42" s="26">
        <f>Facility_Counts!I40</f>
        <v>0</v>
      </c>
      <c r="K42" s="59">
        <f>Facility_Counts!J40</f>
        <v>0</v>
      </c>
    </row>
    <row r="43" spans="3:11" hidden="1" x14ac:dyDescent="0.25">
      <c r="C43" s="47">
        <v>2011</v>
      </c>
      <c r="D43" s="60">
        <f>Turbine_Counts!H41</f>
        <v>11.038461538461538</v>
      </c>
      <c r="E43" s="60">
        <f>Turbine_Counts!I41</f>
        <v>0</v>
      </c>
      <c r="F43" s="60">
        <f>Turbine_Counts!J41</f>
        <v>0</v>
      </c>
      <c r="H43" s="47">
        <v>2011</v>
      </c>
      <c r="I43" s="60">
        <f>Facility_Counts!H41</f>
        <v>5.17741935483871</v>
      </c>
      <c r="J43" s="26">
        <f>Facility_Counts!I41</f>
        <v>0</v>
      </c>
      <c r="K43" s="59">
        <f>Facility_Counts!J41</f>
        <v>0</v>
      </c>
    </row>
    <row r="44" spans="3:11" hidden="1" x14ac:dyDescent="0.25">
      <c r="C44" s="47">
        <v>2012</v>
      </c>
      <c r="D44" s="60">
        <f>Turbine_Counts!H42</f>
        <v>9.6586538461538449</v>
      </c>
      <c r="E44" s="60">
        <f>Turbine_Counts!I42</f>
        <v>0</v>
      </c>
      <c r="F44" s="60">
        <f>Turbine_Counts!J42</f>
        <v>0</v>
      </c>
      <c r="H44" s="47">
        <v>2012</v>
      </c>
      <c r="I44" s="60">
        <f>Facility_Counts!H42</f>
        <v>5.17741935483871</v>
      </c>
      <c r="J44" s="26">
        <f>Facility_Counts!I42</f>
        <v>0</v>
      </c>
      <c r="K44" s="59">
        <f>Facility_Counts!J42</f>
        <v>0</v>
      </c>
    </row>
    <row r="45" spans="3:11" hidden="1" x14ac:dyDescent="0.25">
      <c r="C45" s="47">
        <v>2013</v>
      </c>
      <c r="D45" s="60">
        <f>Turbine_Counts!H43</f>
        <v>2.7596153846153846</v>
      </c>
      <c r="E45" s="60">
        <f>Turbine_Counts!I43</f>
        <v>0</v>
      </c>
      <c r="F45" s="60">
        <f>Turbine_Counts!J43</f>
        <v>0</v>
      </c>
      <c r="H45" s="47">
        <v>2013</v>
      </c>
      <c r="I45" s="60">
        <f>Facility_Counts!H43</f>
        <v>1.7258064516129032</v>
      </c>
      <c r="J45" s="26">
        <f>Facility_Counts!I43</f>
        <v>0</v>
      </c>
      <c r="K45" s="59">
        <f>Facility_Counts!J43</f>
        <v>0</v>
      </c>
    </row>
    <row r="46" spans="3:11" hidden="1" x14ac:dyDescent="0.25">
      <c r="C46" s="47">
        <v>2014</v>
      </c>
      <c r="D46" s="60">
        <f>Turbine_Counts!H44</f>
        <v>1.3798076923076923</v>
      </c>
      <c r="E46" s="60">
        <f>Turbine_Counts!I44</f>
        <v>0</v>
      </c>
      <c r="F46" s="60">
        <f>Turbine_Counts!J44</f>
        <v>0</v>
      </c>
      <c r="H46" s="47">
        <v>2014</v>
      </c>
      <c r="I46" s="60">
        <f>Facility_Counts!H44</f>
        <v>1.7258064516129032</v>
      </c>
      <c r="J46" s="26">
        <f>Facility_Counts!I44</f>
        <v>0</v>
      </c>
      <c r="K46" s="59">
        <f>Facility_Counts!J44</f>
        <v>0</v>
      </c>
    </row>
    <row r="47" spans="3:11" hidden="1" x14ac:dyDescent="0.25">
      <c r="C47" s="47">
        <v>2015</v>
      </c>
      <c r="D47" s="60">
        <f>Turbine_Counts!H45</f>
        <v>8.2788461538461551</v>
      </c>
      <c r="E47" s="60">
        <f>Turbine_Counts!I45</f>
        <v>0</v>
      </c>
      <c r="F47" s="60">
        <f>Turbine_Counts!J45</f>
        <v>0</v>
      </c>
      <c r="H47" s="47">
        <v>2015</v>
      </c>
      <c r="I47" s="60">
        <f>Facility_Counts!H45</f>
        <v>6.903225806451613</v>
      </c>
      <c r="J47" s="26">
        <f>Facility_Counts!I45</f>
        <v>0</v>
      </c>
      <c r="K47" s="59">
        <f>Facility_Counts!J45</f>
        <v>0</v>
      </c>
    </row>
    <row r="48" spans="3:11" hidden="1" x14ac:dyDescent="0.25">
      <c r="C48" s="47">
        <v>2016</v>
      </c>
      <c r="D48" s="60">
        <f>Turbine_Counts!H46</f>
        <v>11.038461538461538</v>
      </c>
      <c r="E48" s="60">
        <f>Turbine_Counts!I46</f>
        <v>0</v>
      </c>
      <c r="F48" s="60">
        <f>Turbine_Counts!J46</f>
        <v>0</v>
      </c>
      <c r="H48" s="47">
        <v>2016</v>
      </c>
      <c r="I48" s="60">
        <f>Facility_Counts!H46</f>
        <v>8.629032258064516</v>
      </c>
      <c r="J48" s="26">
        <f>Facility_Counts!I46</f>
        <v>0</v>
      </c>
      <c r="K48" s="59">
        <f>Facility_Counts!J46</f>
        <v>0</v>
      </c>
    </row>
    <row r="49" spans="3:11" hidden="1" x14ac:dyDescent="0.25">
      <c r="C49" s="47">
        <v>2017</v>
      </c>
      <c r="D49" s="60">
        <f>Turbine_Counts!H47</f>
        <v>13.798076923076923</v>
      </c>
      <c r="E49" s="60">
        <f>Turbine_Counts!I47</f>
        <v>2</v>
      </c>
      <c r="F49" s="60">
        <f>Turbine_Counts!J47</f>
        <v>0</v>
      </c>
      <c r="H49" s="47">
        <v>2017</v>
      </c>
      <c r="I49" s="60">
        <f>Facility_Counts!H47</f>
        <v>10.35483870967742</v>
      </c>
      <c r="J49" s="60">
        <f>Facility_Counts!I47</f>
        <v>1</v>
      </c>
      <c r="K49" s="59">
        <f>Facility_Counts!J47</f>
        <v>0</v>
      </c>
    </row>
    <row r="50" spans="3:11" hidden="1" x14ac:dyDescent="0.25">
      <c r="C50" s="76" t="s">
        <v>5723</v>
      </c>
      <c r="D50" s="81">
        <f>SUM(D35:D49)</f>
        <v>115.90384615384613</v>
      </c>
      <c r="E50" s="81">
        <f>SUM(E35:E49)</f>
        <v>2</v>
      </c>
      <c r="F50" s="81">
        <f>SUM(F35:F49)</f>
        <v>10</v>
      </c>
      <c r="H50" s="76" t="s">
        <v>5723</v>
      </c>
      <c r="I50" s="80">
        <f>SUM(I35:I49)</f>
        <v>79.387096774193566</v>
      </c>
      <c r="J50" s="81">
        <f>SUM(J35:J49)</f>
        <v>1</v>
      </c>
      <c r="K50" s="81">
        <f>SUM(K35:K49)</f>
        <v>4</v>
      </c>
    </row>
    <row r="51" spans="3:11" hidden="1" x14ac:dyDescent="0.25">
      <c r="C51" s="76" t="s">
        <v>5724</v>
      </c>
      <c r="D51" s="80">
        <f>ROUND(AVERAGE(D35:D49),0)</f>
        <v>8</v>
      </c>
      <c r="E51" s="79">
        <f>ROUND(AVERAGE(E35:E49),1)</f>
        <v>0.1</v>
      </c>
      <c r="F51" s="79">
        <f>ROUND(AVERAGE(F35:F49),1)</f>
        <v>0.7</v>
      </c>
      <c r="H51" s="76" t="s">
        <v>5724</v>
      </c>
      <c r="I51" s="80">
        <f>ROUND(AVERAGE(I35:I49),0)</f>
        <v>5</v>
      </c>
      <c r="J51" s="79">
        <f>ROUND(AVERAGE(J35:J49),1)</f>
        <v>0.1</v>
      </c>
      <c r="K51" s="79">
        <f>ROUND(AVERAGE(K35:K49),1)</f>
        <v>0.3</v>
      </c>
    </row>
    <row r="52" spans="3:11" hidden="1" x14ac:dyDescent="0.25"/>
    <row r="53" spans="3:11" hidden="1" x14ac:dyDescent="0.25"/>
    <row r="54" spans="3:11" hidden="1" x14ac:dyDescent="0.25"/>
    <row r="55" spans="3:11" ht="60" hidden="1" x14ac:dyDescent="0.25">
      <c r="C55" s="78" t="s">
        <v>5651</v>
      </c>
      <c r="D55" s="77" t="s">
        <v>5725</v>
      </c>
      <c r="E55" s="77" t="s">
        <v>5726</v>
      </c>
      <c r="F55" s="77" t="s">
        <v>5727</v>
      </c>
      <c r="H55" s="78" t="s">
        <v>5651</v>
      </c>
      <c r="I55" s="77" t="s">
        <v>5728</v>
      </c>
      <c r="J55" s="77" t="s">
        <v>5729</v>
      </c>
      <c r="K55" s="77" t="s">
        <v>5730</v>
      </c>
    </row>
    <row r="56" spans="3:11" hidden="1" x14ac:dyDescent="0.25">
      <c r="C56" s="47">
        <v>2018</v>
      </c>
      <c r="D56" s="26">
        <f>Turbine_Counts!C55</f>
        <v>0</v>
      </c>
      <c r="E56" s="59">
        <f>Turbine_Counts!E55</f>
        <v>0</v>
      </c>
      <c r="F56" s="59">
        <f>Turbine_Counts!G55</f>
        <v>0</v>
      </c>
      <c r="H56" s="47">
        <v>2018</v>
      </c>
      <c r="I56" s="26">
        <f>Facility_Counts!C55</f>
        <v>5</v>
      </c>
      <c r="J56" s="59">
        <f>Facility_Counts!E55</f>
        <v>0</v>
      </c>
      <c r="K56" s="59">
        <f>Facility_Counts!G55</f>
        <v>0</v>
      </c>
    </row>
    <row r="57" spans="3:11" hidden="1" x14ac:dyDescent="0.25">
      <c r="C57" s="47">
        <v>2019</v>
      </c>
      <c r="D57" s="26" t="str">
        <f>Turbine_Counts!C56</f>
        <v># New Gas Turbines Constructed</v>
      </c>
      <c r="E57" s="59" t="str">
        <f>Turbine_Counts!E56</f>
        <v># New Oil Turbines Constructed</v>
      </c>
      <c r="F57" s="59" t="str">
        <f>Turbine_Counts!G56</f>
        <v># New LFG Turbines Constructed</v>
      </c>
      <c r="H57" s="47">
        <v>2019</v>
      </c>
      <c r="I57" s="26">
        <f>Facility_Counts!C56</f>
        <v>5</v>
      </c>
      <c r="J57" s="59">
        <f>Facility_Counts!E56</f>
        <v>0</v>
      </c>
      <c r="K57" s="59">
        <f>Facility_Counts!G56</f>
        <v>0</v>
      </c>
    </row>
    <row r="58" spans="3:11" hidden="1" x14ac:dyDescent="0.25">
      <c r="C58" s="47">
        <v>2020</v>
      </c>
      <c r="D58" s="26">
        <f>Turbine_Counts!C57</f>
        <v>8</v>
      </c>
      <c r="E58" s="59">
        <f>Turbine_Counts!E57</f>
        <v>0</v>
      </c>
      <c r="F58" s="59">
        <f>Turbine_Counts!G57</f>
        <v>0</v>
      </c>
      <c r="H58" s="47">
        <v>2020</v>
      </c>
      <c r="I58" s="26">
        <f>Facility_Counts!C57</f>
        <v>5</v>
      </c>
      <c r="J58" s="59">
        <f>Facility_Counts!E57</f>
        <v>1</v>
      </c>
      <c r="K58" s="59">
        <f>Facility_Counts!G57</f>
        <v>1</v>
      </c>
    </row>
    <row r="59" spans="3:11" hidden="1" x14ac:dyDescent="0.25">
      <c r="C59" s="47">
        <v>2021</v>
      </c>
      <c r="D59" s="26">
        <f>Turbine_Counts!C58</f>
        <v>8</v>
      </c>
      <c r="E59" s="59">
        <f>Turbine_Counts!E58</f>
        <v>0</v>
      </c>
      <c r="F59" s="59">
        <f>Turbine_Counts!G58</f>
        <v>1</v>
      </c>
      <c r="H59" s="47">
        <v>2021</v>
      </c>
      <c r="I59" s="26">
        <f>Facility_Counts!C58</f>
        <v>5</v>
      </c>
      <c r="J59" s="59">
        <f>Facility_Counts!E58</f>
        <v>0</v>
      </c>
      <c r="K59" s="59">
        <f>Facility_Counts!G58</f>
        <v>0</v>
      </c>
    </row>
    <row r="60" spans="3:11" hidden="1" x14ac:dyDescent="0.25">
      <c r="C60" s="76" t="s">
        <v>5723</v>
      </c>
      <c r="D60" s="26">
        <f>SUM(D56:D59)</f>
        <v>16</v>
      </c>
      <c r="E60" s="26">
        <f>SUM(E56:E59)</f>
        <v>0</v>
      </c>
      <c r="F60" s="26">
        <f>SUM(F56:F59)</f>
        <v>1</v>
      </c>
      <c r="H60" s="76" t="s">
        <v>5723</v>
      </c>
      <c r="I60" s="26">
        <f>SUM(I56:I59)</f>
        <v>20</v>
      </c>
      <c r="J60" s="26">
        <f>SUM(J56:J59)</f>
        <v>1</v>
      </c>
      <c r="K60" s="26">
        <f>SUM(K56:K59)</f>
        <v>1</v>
      </c>
    </row>
    <row r="61" spans="3:11" hidden="1" x14ac:dyDescent="0.25">
      <c r="C61" s="76" t="s">
        <v>5724</v>
      </c>
      <c r="D61" s="26">
        <f>AVERAGE(D56:D59)</f>
        <v>5.333333333333333</v>
      </c>
      <c r="E61" s="26">
        <f>AVERAGE(E56:E59)</f>
        <v>0</v>
      </c>
      <c r="F61" s="26">
        <f>AVERAGE(F56:F59)</f>
        <v>0.33333333333333331</v>
      </c>
      <c r="H61" s="76" t="s">
        <v>5724</v>
      </c>
      <c r="I61" s="26">
        <f>AVERAGE(I56:I59)</f>
        <v>5</v>
      </c>
      <c r="J61" s="26">
        <f>AVERAGE(J56:J59)</f>
        <v>0.25</v>
      </c>
      <c r="K61" s="26">
        <f>AVERAGE(K56:K59)</f>
        <v>0.25</v>
      </c>
    </row>
    <row r="62" spans="3:11" hidden="1" x14ac:dyDescent="0.25"/>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84DEF-0518-458A-B2AF-FBF56D6CE534}">
  <sheetPr codeName="Sheet8">
    <tabColor theme="0" tint="-0.499984740745262"/>
  </sheetPr>
  <dimension ref="A1:BK162"/>
  <sheetViews>
    <sheetView zoomScale="80" zoomScaleNormal="80" workbookViewId="0">
      <pane xSplit="2" ySplit="1" topLeftCell="AP26" activePane="bottomRight" state="frozen"/>
      <selection pane="topRight" activeCell="C1" sqref="C1"/>
      <selection pane="bottomLeft" activeCell="A2" sqref="A2"/>
      <selection pane="bottomRight" activeCell="BF142" sqref="BF142"/>
    </sheetView>
  </sheetViews>
  <sheetFormatPr defaultRowHeight="15" x14ac:dyDescent="0.25"/>
  <cols>
    <col min="1" max="1" width="18.5703125" bestFit="1" customWidth="1"/>
    <col min="2" max="2" width="35" customWidth="1"/>
    <col min="3" max="3" width="53" bestFit="1" customWidth="1"/>
    <col min="4" max="4" width="5.42578125" bestFit="1" customWidth="1"/>
    <col min="5" max="5" width="100.42578125" bestFit="1" customWidth="1"/>
    <col min="6" max="6" width="14.42578125" bestFit="1" customWidth="1"/>
    <col min="7" max="7" width="15.5703125" bestFit="1" customWidth="1"/>
    <col min="8" max="8" width="19.5703125" customWidth="1"/>
    <col min="9" max="9" width="10.5703125" bestFit="1" customWidth="1"/>
    <col min="12" max="12" width="29.5703125" customWidth="1"/>
    <col min="14" max="14" width="16.42578125" customWidth="1"/>
    <col min="16" max="16" width="10.42578125" bestFit="1" customWidth="1"/>
    <col min="23" max="23" width="11.42578125" customWidth="1"/>
    <col min="31" max="31" width="10.42578125" customWidth="1"/>
    <col min="47" max="54" width="9.42578125" hidden="1" customWidth="1"/>
    <col min="58" max="58" width="9.5703125" customWidth="1"/>
    <col min="59" max="59" width="16.5703125" bestFit="1" customWidth="1"/>
    <col min="60" max="60" width="17.5703125" customWidth="1"/>
    <col min="61" max="61" width="16" customWidth="1"/>
    <col min="62" max="62" width="27.42578125" customWidth="1"/>
  </cols>
  <sheetData>
    <row r="1" spans="1:63" s="108" customFormat="1" ht="27.6" customHeight="1" x14ac:dyDescent="0.25">
      <c r="A1" s="97" t="s">
        <v>0</v>
      </c>
      <c r="B1" s="97" t="s">
        <v>5731</v>
      </c>
      <c r="C1" s="97" t="s">
        <v>5732</v>
      </c>
      <c r="D1" s="97" t="s">
        <v>5733</v>
      </c>
      <c r="E1" s="98" t="s">
        <v>6</v>
      </c>
      <c r="F1" s="97" t="s">
        <v>23</v>
      </c>
      <c r="G1" s="97" t="s">
        <v>5734</v>
      </c>
      <c r="H1" s="99" t="s">
        <v>5735</v>
      </c>
      <c r="I1" s="100" t="s">
        <v>5186</v>
      </c>
      <c r="J1" s="98" t="s">
        <v>5187</v>
      </c>
      <c r="K1" s="98" t="s">
        <v>5</v>
      </c>
      <c r="L1" s="101" t="s">
        <v>6</v>
      </c>
      <c r="M1" s="98" t="s">
        <v>7</v>
      </c>
      <c r="N1" s="2" t="s">
        <v>8</v>
      </c>
      <c r="O1" s="2" t="s">
        <v>9</v>
      </c>
      <c r="P1" s="102" t="s">
        <v>11</v>
      </c>
      <c r="Q1" s="5" t="s">
        <v>12</v>
      </c>
      <c r="R1" s="88" t="s">
        <v>13</v>
      </c>
      <c r="S1" s="5" t="s">
        <v>14</v>
      </c>
      <c r="T1" s="6" t="s">
        <v>5188</v>
      </c>
      <c r="U1" s="6" t="s">
        <v>5189</v>
      </c>
      <c r="V1" s="6" t="s">
        <v>5190</v>
      </c>
      <c r="W1" s="88" t="s">
        <v>18</v>
      </c>
      <c r="X1" s="88" t="s">
        <v>19</v>
      </c>
      <c r="Y1" s="6" t="s">
        <v>20</v>
      </c>
      <c r="Z1" s="6" t="s">
        <v>21</v>
      </c>
      <c r="AA1" s="6" t="s">
        <v>22</v>
      </c>
      <c r="AB1" s="88" t="s">
        <v>23</v>
      </c>
      <c r="AC1" s="7" t="s">
        <v>24</v>
      </c>
      <c r="AD1" s="7" t="s">
        <v>25</v>
      </c>
      <c r="AE1" s="6" t="s">
        <v>26</v>
      </c>
      <c r="AF1" s="6" t="s">
        <v>27</v>
      </c>
      <c r="AG1" s="88" t="s">
        <v>28</v>
      </c>
      <c r="AH1" s="6" t="s">
        <v>29</v>
      </c>
      <c r="AI1" s="6" t="s">
        <v>5736</v>
      </c>
      <c r="AJ1" s="103" t="s">
        <v>31</v>
      </c>
      <c r="AK1" s="104" t="s">
        <v>32</v>
      </c>
      <c r="AL1" s="11" t="s">
        <v>2</v>
      </c>
      <c r="AM1" s="104" t="s">
        <v>33</v>
      </c>
      <c r="AN1" s="104" t="s">
        <v>34</v>
      </c>
      <c r="AO1" s="104" t="s">
        <v>35</v>
      </c>
      <c r="AP1" s="104" t="s">
        <v>36</v>
      </c>
      <c r="AQ1" s="104" t="s">
        <v>37</v>
      </c>
      <c r="AR1" s="105" t="s">
        <v>38</v>
      </c>
      <c r="AS1" s="104" t="s">
        <v>39</v>
      </c>
      <c r="AT1" s="104" t="s">
        <v>40</v>
      </c>
      <c r="AU1" s="106" t="s">
        <v>2</v>
      </c>
      <c r="AV1" s="106" t="s">
        <v>41</v>
      </c>
      <c r="AW1" s="106" t="s">
        <v>42</v>
      </c>
      <c r="AX1" s="106" t="s">
        <v>5187</v>
      </c>
      <c r="AY1" s="106" t="s">
        <v>43</v>
      </c>
      <c r="AZ1" s="106" t="s">
        <v>44</v>
      </c>
      <c r="BA1" s="106" t="s">
        <v>45</v>
      </c>
      <c r="BB1" s="106" t="s">
        <v>46</v>
      </c>
      <c r="BC1" s="107" t="s">
        <v>47</v>
      </c>
      <c r="BD1" s="107" t="s">
        <v>5737</v>
      </c>
      <c r="BE1" s="107" t="s">
        <v>5738</v>
      </c>
      <c r="BF1" s="107" t="s">
        <v>5739</v>
      </c>
      <c r="BG1" s="107" t="s">
        <v>5740</v>
      </c>
      <c r="BH1" s="107" t="s">
        <v>5741</v>
      </c>
      <c r="BI1" s="107" t="s">
        <v>5742</v>
      </c>
      <c r="BJ1" s="107" t="s">
        <v>5743</v>
      </c>
      <c r="BK1" s="107"/>
    </row>
    <row r="2" spans="1:63" x14ac:dyDescent="0.25">
      <c r="A2" s="89">
        <v>220</v>
      </c>
      <c r="B2" s="89" t="s">
        <v>5273</v>
      </c>
      <c r="C2" s="89" t="s">
        <v>5267</v>
      </c>
      <c r="D2" s="89" t="s">
        <v>2741</v>
      </c>
      <c r="E2" s="89" t="s">
        <v>5744</v>
      </c>
      <c r="F2" s="89">
        <v>7.5166593599999993</v>
      </c>
      <c r="G2" s="89" t="s">
        <v>100</v>
      </c>
      <c r="I2" s="42" t="s">
        <v>529</v>
      </c>
      <c r="J2" s="42"/>
      <c r="K2" s="43"/>
      <c r="L2" s="43" t="s">
        <v>5262</v>
      </c>
      <c r="M2" s="42" t="s">
        <v>529</v>
      </c>
      <c r="N2" s="43" t="s">
        <v>59</v>
      </c>
      <c r="O2" s="43" t="s">
        <v>53</v>
      </c>
      <c r="P2" s="42">
        <v>20200201</v>
      </c>
      <c r="Q2" s="43" t="s">
        <v>108</v>
      </c>
      <c r="R2" s="42" t="s">
        <v>109</v>
      </c>
      <c r="S2" s="42" t="s">
        <v>53</v>
      </c>
      <c r="T2" s="42" t="s">
        <v>57</v>
      </c>
      <c r="U2" s="42" t="s">
        <v>5264</v>
      </c>
      <c r="V2" s="42" t="s">
        <v>59</v>
      </c>
      <c r="W2" s="42"/>
      <c r="X2" s="43" t="s">
        <v>59</v>
      </c>
      <c r="Y2" s="43"/>
      <c r="Z2" s="42" t="s">
        <v>5745</v>
      </c>
      <c r="AA2" s="42" t="s">
        <v>84</v>
      </c>
      <c r="AB2" s="95">
        <v>7.5166593599999993</v>
      </c>
      <c r="AC2" s="45"/>
      <c r="AD2" s="45"/>
      <c r="AE2" s="96">
        <v>39753</v>
      </c>
      <c r="AF2" s="42">
        <v>1</v>
      </c>
      <c r="AG2" s="42" t="s">
        <v>101</v>
      </c>
      <c r="AH2" s="43" t="s">
        <v>59</v>
      </c>
      <c r="AI2" s="43"/>
      <c r="AJ2" s="43" t="s">
        <v>5273</v>
      </c>
      <c r="AK2" s="43" t="s">
        <v>5267</v>
      </c>
      <c r="AL2" s="42" t="s">
        <v>5268</v>
      </c>
      <c r="AM2" s="46" t="s">
        <v>440</v>
      </c>
      <c r="AN2" s="42" t="s">
        <v>2741</v>
      </c>
      <c r="AO2" s="45" t="s">
        <v>5269</v>
      </c>
      <c r="AP2" s="43" t="s">
        <v>5270</v>
      </c>
      <c r="AQ2" s="42" t="s">
        <v>5271</v>
      </c>
      <c r="AR2" s="46" t="s">
        <v>5272</v>
      </c>
      <c r="AS2" s="45">
        <v>-74.019440000000003</v>
      </c>
      <c r="AT2" s="45">
        <v>41.242750000000001</v>
      </c>
      <c r="AU2" t="s">
        <v>5268</v>
      </c>
      <c r="AV2" t="s">
        <v>5273</v>
      </c>
      <c r="AW2" t="s">
        <v>5274</v>
      </c>
      <c r="AX2" t="e">
        <v>#N/A</v>
      </c>
      <c r="AY2" t="e">
        <v>#N/A</v>
      </c>
      <c r="AZ2" t="e">
        <v>#N/A</v>
      </c>
      <c r="BA2" t="e">
        <v>#N/A</v>
      </c>
      <c r="BB2" t="e">
        <v>#N/A</v>
      </c>
      <c r="BC2" s="21" t="s">
        <v>119</v>
      </c>
      <c r="BD2" s="21" t="s">
        <v>5746</v>
      </c>
      <c r="BE2" s="21"/>
      <c r="BF2" s="21">
        <f>Y2</f>
        <v>0</v>
      </c>
      <c r="BG2" s="21" t="str">
        <f>V2</f>
        <v/>
      </c>
      <c r="BH2" s="21" t="str">
        <f>AG2</f>
        <v>New</v>
      </c>
      <c r="BI2" s="21" t="s">
        <v>710</v>
      </c>
      <c r="BJ2" t="s">
        <v>5747</v>
      </c>
    </row>
    <row r="3" spans="1:63" x14ac:dyDescent="0.25">
      <c r="A3" s="89">
        <v>220</v>
      </c>
      <c r="B3" s="89" t="s">
        <v>5273</v>
      </c>
      <c r="C3" s="89" t="s">
        <v>5267</v>
      </c>
      <c r="D3" s="89" t="s">
        <v>2741</v>
      </c>
      <c r="E3" s="89" t="s">
        <v>5748</v>
      </c>
      <c r="F3" s="89">
        <v>7.5166593599999993</v>
      </c>
      <c r="G3" s="89" t="s">
        <v>100</v>
      </c>
      <c r="I3" s="15" t="s">
        <v>3329</v>
      </c>
      <c r="J3" s="15"/>
      <c r="K3" s="16"/>
      <c r="L3" s="16" t="s">
        <v>5262</v>
      </c>
      <c r="M3" s="15" t="s">
        <v>3329</v>
      </c>
      <c r="N3" s="16" t="s">
        <v>59</v>
      </c>
      <c r="O3" s="16" t="s">
        <v>53</v>
      </c>
      <c r="P3" s="15">
        <v>20200201</v>
      </c>
      <c r="Q3" s="16" t="s">
        <v>108</v>
      </c>
      <c r="R3" s="15" t="s">
        <v>109</v>
      </c>
      <c r="S3" s="15" t="s">
        <v>53</v>
      </c>
      <c r="T3" s="15" t="s">
        <v>57</v>
      </c>
      <c r="U3" s="15" t="s">
        <v>5264</v>
      </c>
      <c r="V3" s="15" t="s">
        <v>59</v>
      </c>
      <c r="W3" s="15"/>
      <c r="X3" s="16" t="s">
        <v>59</v>
      </c>
      <c r="Y3" s="16"/>
      <c r="Z3" s="15" t="s">
        <v>5745</v>
      </c>
      <c r="AA3" s="15" t="s">
        <v>84</v>
      </c>
      <c r="AB3" s="90">
        <v>7.5166593599999993</v>
      </c>
      <c r="AC3" s="18"/>
      <c r="AD3" s="18"/>
      <c r="AE3" s="24">
        <v>39753</v>
      </c>
      <c r="AF3" s="15">
        <v>1</v>
      </c>
      <c r="AG3" s="15" t="s">
        <v>101</v>
      </c>
      <c r="AH3" s="16" t="s">
        <v>59</v>
      </c>
      <c r="AI3" s="16"/>
      <c r="AJ3" s="16" t="s">
        <v>5273</v>
      </c>
      <c r="AK3" s="16" t="s">
        <v>5267</v>
      </c>
      <c r="AL3" s="15" t="s">
        <v>5268</v>
      </c>
      <c r="AM3" s="20" t="s">
        <v>440</v>
      </c>
      <c r="AN3" s="15" t="s">
        <v>2741</v>
      </c>
      <c r="AO3" s="18" t="s">
        <v>5269</v>
      </c>
      <c r="AP3" s="16" t="s">
        <v>5270</v>
      </c>
      <c r="AQ3" s="15" t="s">
        <v>5271</v>
      </c>
      <c r="AR3" s="20" t="s">
        <v>5272</v>
      </c>
      <c r="AS3" s="18">
        <v>-74.019379999999998</v>
      </c>
      <c r="AT3" s="18">
        <v>41.242649999999998</v>
      </c>
      <c r="AU3" t="s">
        <v>5268</v>
      </c>
      <c r="AV3" t="s">
        <v>5273</v>
      </c>
      <c r="AW3" t="s">
        <v>5274</v>
      </c>
      <c r="AX3" t="e">
        <v>#N/A</v>
      </c>
      <c r="AY3" t="e">
        <v>#N/A</v>
      </c>
      <c r="AZ3" t="e">
        <v>#N/A</v>
      </c>
      <c r="BA3" t="e">
        <v>#N/A</v>
      </c>
      <c r="BB3" t="e">
        <v>#N/A</v>
      </c>
      <c r="BC3" s="21" t="s">
        <v>119</v>
      </c>
      <c r="BD3" s="21" t="s">
        <v>5746</v>
      </c>
      <c r="BE3" s="21"/>
      <c r="BF3" s="21">
        <f t="shared" ref="BF3:BF62" si="0">Y3</f>
        <v>0</v>
      </c>
      <c r="BG3" s="21" t="str">
        <f t="shared" ref="BG3:BG62" si="1">V3</f>
        <v/>
      </c>
      <c r="BH3" s="21" t="str">
        <f t="shared" ref="BH3:BH62" si="2">AG3</f>
        <v>New</v>
      </c>
      <c r="BI3" s="21" t="s">
        <v>710</v>
      </c>
      <c r="BJ3" t="s">
        <v>5747</v>
      </c>
    </row>
    <row r="4" spans="1:63" x14ac:dyDescent="0.25">
      <c r="A4" s="89">
        <v>220</v>
      </c>
      <c r="B4" s="89" t="s">
        <v>5273</v>
      </c>
      <c r="C4" s="89" t="s">
        <v>5267</v>
      </c>
      <c r="D4" s="89" t="s">
        <v>2741</v>
      </c>
      <c r="E4" s="89" t="s">
        <v>5749</v>
      </c>
      <c r="F4" s="89">
        <v>11.856629999999999</v>
      </c>
      <c r="G4" s="89" t="s">
        <v>100</v>
      </c>
      <c r="I4" s="15" t="s">
        <v>120</v>
      </c>
      <c r="J4" s="15"/>
      <c r="K4" s="16"/>
      <c r="L4" s="16" t="s">
        <v>5276</v>
      </c>
      <c r="M4" s="15" t="s">
        <v>120</v>
      </c>
      <c r="N4" s="16" t="s">
        <v>59</v>
      </c>
      <c r="O4" s="16" t="s">
        <v>53</v>
      </c>
      <c r="P4" s="15">
        <v>20200201</v>
      </c>
      <c r="Q4" s="16" t="s">
        <v>108</v>
      </c>
      <c r="R4" s="15" t="s">
        <v>109</v>
      </c>
      <c r="S4" s="15" t="s">
        <v>53</v>
      </c>
      <c r="T4" s="15" t="s">
        <v>57</v>
      </c>
      <c r="U4" s="15" t="s">
        <v>5278</v>
      </c>
      <c r="V4" s="15" t="s">
        <v>59</v>
      </c>
      <c r="W4" s="26" t="s">
        <v>100</v>
      </c>
      <c r="X4" s="16" t="s">
        <v>5279</v>
      </c>
      <c r="Y4" s="16" t="s">
        <v>100</v>
      </c>
      <c r="Z4" s="15" t="s">
        <v>5750</v>
      </c>
      <c r="AA4" s="15" t="s">
        <v>3540</v>
      </c>
      <c r="AB4" s="90">
        <v>11.856629999999999</v>
      </c>
      <c r="AC4" s="18"/>
      <c r="AD4" s="18"/>
      <c r="AE4" s="24">
        <v>42309</v>
      </c>
      <c r="AF4" s="15">
        <v>1</v>
      </c>
      <c r="AG4" s="15" t="s">
        <v>101</v>
      </c>
      <c r="AH4" s="16" t="s">
        <v>59</v>
      </c>
      <c r="AI4" s="16"/>
      <c r="AJ4" s="16" t="s">
        <v>5273</v>
      </c>
      <c r="AK4" s="16" t="s">
        <v>5267</v>
      </c>
      <c r="AL4" s="15" t="s">
        <v>5268</v>
      </c>
      <c r="AM4" s="20" t="s">
        <v>440</v>
      </c>
      <c r="AN4" s="15" t="s">
        <v>2741</v>
      </c>
      <c r="AO4" s="18" t="s">
        <v>5269</v>
      </c>
      <c r="AP4" s="16" t="s">
        <v>5270</v>
      </c>
      <c r="AQ4" s="15" t="s">
        <v>5271</v>
      </c>
      <c r="AR4" s="20" t="s">
        <v>5272</v>
      </c>
      <c r="AS4" s="18">
        <v>-74.019319999999993</v>
      </c>
      <c r="AT4" s="18">
        <v>41.24286</v>
      </c>
      <c r="AU4" t="s">
        <v>5268</v>
      </c>
      <c r="AV4" t="s">
        <v>5273</v>
      </c>
      <c r="AW4" t="s">
        <v>5274</v>
      </c>
      <c r="AX4" t="e">
        <v>#N/A</v>
      </c>
      <c r="AY4" t="e">
        <v>#N/A</v>
      </c>
      <c r="AZ4" t="e">
        <v>#N/A</v>
      </c>
      <c r="BA4" t="e">
        <v>#N/A</v>
      </c>
      <c r="BB4" t="e">
        <v>#N/A</v>
      </c>
      <c r="BC4" s="21" t="s">
        <v>139</v>
      </c>
      <c r="BD4" s="21" t="s">
        <v>5746</v>
      </c>
      <c r="BE4" s="21"/>
      <c r="BF4" s="21" t="str">
        <f t="shared" si="0"/>
        <v>Yes</v>
      </c>
      <c r="BG4" s="21" t="str">
        <f t="shared" si="1"/>
        <v/>
      </c>
      <c r="BH4" s="21" t="str">
        <f t="shared" si="2"/>
        <v>New</v>
      </c>
      <c r="BI4" s="21" t="s">
        <v>643</v>
      </c>
      <c r="BJ4" t="s">
        <v>5751</v>
      </c>
    </row>
    <row r="5" spans="1:63" x14ac:dyDescent="0.25">
      <c r="A5" s="89">
        <v>220</v>
      </c>
      <c r="B5" s="89" t="s">
        <v>5273</v>
      </c>
      <c r="C5" s="89" t="s">
        <v>5267</v>
      </c>
      <c r="D5" s="89" t="s">
        <v>2741</v>
      </c>
      <c r="E5" s="89" t="s">
        <v>5752</v>
      </c>
      <c r="F5" s="89">
        <v>11.856629999999999</v>
      </c>
      <c r="G5" s="89" t="s">
        <v>100</v>
      </c>
      <c r="I5" s="15" t="s">
        <v>3333</v>
      </c>
      <c r="J5" s="15"/>
      <c r="K5" s="16"/>
      <c r="L5" s="16" t="s">
        <v>5281</v>
      </c>
      <c r="M5" s="15" t="s">
        <v>3333</v>
      </c>
      <c r="N5" s="16" t="s">
        <v>59</v>
      </c>
      <c r="O5" s="16" t="s">
        <v>53</v>
      </c>
      <c r="P5" s="15">
        <v>20200201</v>
      </c>
      <c r="Q5" s="16" t="s">
        <v>108</v>
      </c>
      <c r="R5" s="15" t="s">
        <v>109</v>
      </c>
      <c r="S5" s="15" t="s">
        <v>53</v>
      </c>
      <c r="T5" s="15" t="s">
        <v>57</v>
      </c>
      <c r="U5" s="15" t="s">
        <v>5278</v>
      </c>
      <c r="V5" s="15" t="s">
        <v>59</v>
      </c>
      <c r="W5" s="26" t="s">
        <v>100</v>
      </c>
      <c r="X5" s="16" t="s">
        <v>5279</v>
      </c>
      <c r="Y5" s="16" t="s">
        <v>100</v>
      </c>
      <c r="Z5" s="15" t="s">
        <v>5750</v>
      </c>
      <c r="AA5" s="15" t="s">
        <v>3540</v>
      </c>
      <c r="AB5" s="90">
        <v>11.856629999999999</v>
      </c>
      <c r="AC5" s="18"/>
      <c r="AD5" s="18"/>
      <c r="AE5" s="24">
        <v>42644</v>
      </c>
      <c r="AF5" s="15">
        <v>1</v>
      </c>
      <c r="AG5" s="15" t="s">
        <v>101</v>
      </c>
      <c r="AH5" s="16" t="s">
        <v>59</v>
      </c>
      <c r="AI5" s="16"/>
      <c r="AJ5" s="16" t="s">
        <v>5273</v>
      </c>
      <c r="AK5" s="16" t="s">
        <v>5267</v>
      </c>
      <c r="AL5" s="15" t="s">
        <v>5268</v>
      </c>
      <c r="AM5" s="20" t="s">
        <v>440</v>
      </c>
      <c r="AN5" s="15" t="s">
        <v>2741</v>
      </c>
      <c r="AO5" s="18" t="s">
        <v>5269</v>
      </c>
      <c r="AP5" s="16" t="s">
        <v>5270</v>
      </c>
      <c r="AQ5" s="15" t="s">
        <v>5271</v>
      </c>
      <c r="AR5" s="20" t="s">
        <v>5272</v>
      </c>
      <c r="AS5" s="18">
        <v>-74.019390000000001</v>
      </c>
      <c r="AT5" s="18">
        <v>41.242620000000002</v>
      </c>
      <c r="AU5" t="s">
        <v>5268</v>
      </c>
      <c r="AV5" t="s">
        <v>5273</v>
      </c>
      <c r="AW5" t="s">
        <v>5274</v>
      </c>
      <c r="AX5" t="e">
        <v>#N/A</v>
      </c>
      <c r="AY5" t="e">
        <v>#N/A</v>
      </c>
      <c r="AZ5" t="e">
        <v>#N/A</v>
      </c>
      <c r="BA5" t="e">
        <v>#N/A</v>
      </c>
      <c r="BB5" t="e">
        <v>#N/A</v>
      </c>
      <c r="BC5" s="21" t="s">
        <v>139</v>
      </c>
      <c r="BD5" s="21" t="s">
        <v>5746</v>
      </c>
      <c r="BE5" s="21"/>
      <c r="BF5" s="21" t="str">
        <f t="shared" si="0"/>
        <v>Yes</v>
      </c>
      <c r="BG5" s="21" t="str">
        <f t="shared" si="1"/>
        <v/>
      </c>
      <c r="BH5" s="21" t="str">
        <f t="shared" si="2"/>
        <v>New</v>
      </c>
      <c r="BI5" s="21" t="s">
        <v>643</v>
      </c>
      <c r="BJ5" t="s">
        <v>5751</v>
      </c>
    </row>
    <row r="6" spans="1:63" x14ac:dyDescent="0.25">
      <c r="A6" s="89">
        <v>220</v>
      </c>
      <c r="B6" s="89" t="s">
        <v>5273</v>
      </c>
      <c r="C6" s="89" t="s">
        <v>5267</v>
      </c>
      <c r="D6" s="89" t="s">
        <v>2741</v>
      </c>
      <c r="E6" s="89" t="s">
        <v>5753</v>
      </c>
      <c r="F6" s="89">
        <v>11.856629999999999</v>
      </c>
      <c r="G6" s="89" t="s">
        <v>100</v>
      </c>
      <c r="I6" s="15" t="s">
        <v>3346</v>
      </c>
      <c r="J6" s="15"/>
      <c r="K6" s="16"/>
      <c r="L6" s="16" t="s">
        <v>5281</v>
      </c>
      <c r="M6" s="15" t="s">
        <v>3346</v>
      </c>
      <c r="N6" s="16" t="s">
        <v>59</v>
      </c>
      <c r="O6" s="16" t="s">
        <v>53</v>
      </c>
      <c r="P6" s="15">
        <v>20200201</v>
      </c>
      <c r="Q6" s="16" t="s">
        <v>108</v>
      </c>
      <c r="R6" s="15" t="s">
        <v>109</v>
      </c>
      <c r="S6" s="15" t="s">
        <v>53</v>
      </c>
      <c r="T6" s="15" t="s">
        <v>57</v>
      </c>
      <c r="U6" s="15" t="s">
        <v>5278</v>
      </c>
      <c r="V6" s="15" t="s">
        <v>59</v>
      </c>
      <c r="W6" s="26" t="s">
        <v>100</v>
      </c>
      <c r="X6" s="16" t="s">
        <v>5279</v>
      </c>
      <c r="Y6" s="16" t="s">
        <v>100</v>
      </c>
      <c r="Z6" s="15" t="s">
        <v>5750</v>
      </c>
      <c r="AA6" s="15" t="s">
        <v>3540</v>
      </c>
      <c r="AB6" s="90">
        <v>11.856629999999999</v>
      </c>
      <c r="AC6" s="18"/>
      <c r="AD6" s="18"/>
      <c r="AE6" s="24">
        <v>42644</v>
      </c>
      <c r="AF6" s="15">
        <v>1</v>
      </c>
      <c r="AG6" s="15" t="s">
        <v>101</v>
      </c>
      <c r="AH6" s="16" t="s">
        <v>59</v>
      </c>
      <c r="AI6" s="16"/>
      <c r="AJ6" s="16" t="s">
        <v>5273</v>
      </c>
      <c r="AK6" s="16" t="s">
        <v>5267</v>
      </c>
      <c r="AL6" s="15" t="s">
        <v>5268</v>
      </c>
      <c r="AM6" s="20" t="s">
        <v>440</v>
      </c>
      <c r="AN6" s="15" t="s">
        <v>2741</v>
      </c>
      <c r="AO6" s="18" t="s">
        <v>5269</v>
      </c>
      <c r="AP6" s="16" t="s">
        <v>5270</v>
      </c>
      <c r="AQ6" s="15" t="s">
        <v>5271</v>
      </c>
      <c r="AR6" s="20" t="s">
        <v>5272</v>
      </c>
      <c r="AS6" s="18">
        <v>-74.019409999999993</v>
      </c>
      <c r="AT6" s="18">
        <v>41.242530000000002</v>
      </c>
      <c r="AU6" t="s">
        <v>5268</v>
      </c>
      <c r="AV6" t="s">
        <v>5273</v>
      </c>
      <c r="AW6" t="s">
        <v>5274</v>
      </c>
      <c r="AX6" t="e">
        <v>#N/A</v>
      </c>
      <c r="AY6" t="e">
        <v>#N/A</v>
      </c>
      <c r="AZ6" t="e">
        <v>#N/A</v>
      </c>
      <c r="BA6" t="e">
        <v>#N/A</v>
      </c>
      <c r="BB6" t="e">
        <v>#N/A</v>
      </c>
      <c r="BC6" s="21" t="s">
        <v>139</v>
      </c>
      <c r="BD6" s="21" t="s">
        <v>5746</v>
      </c>
      <c r="BE6" s="21"/>
      <c r="BF6" s="21" t="str">
        <f t="shared" si="0"/>
        <v>Yes</v>
      </c>
      <c r="BG6" s="21" t="str">
        <f t="shared" si="1"/>
        <v/>
      </c>
      <c r="BH6" s="21" t="str">
        <f t="shared" si="2"/>
        <v>New</v>
      </c>
      <c r="BI6" s="21" t="s">
        <v>643</v>
      </c>
      <c r="BJ6" t="s">
        <v>5751</v>
      </c>
    </row>
    <row r="7" spans="1:63" x14ac:dyDescent="0.25">
      <c r="A7" s="89">
        <v>283</v>
      </c>
      <c r="B7" s="89" t="s">
        <v>5290</v>
      </c>
      <c r="C7" s="89" t="s">
        <v>5290</v>
      </c>
      <c r="D7" s="89" t="s">
        <v>5292</v>
      </c>
      <c r="E7" s="89" t="s">
        <v>5754</v>
      </c>
      <c r="F7" s="89">
        <v>5.9482952550000006</v>
      </c>
      <c r="G7" s="89" t="s">
        <v>100</v>
      </c>
      <c r="H7" s="89" t="s">
        <v>5755</v>
      </c>
      <c r="I7" s="15" t="s">
        <v>5284</v>
      </c>
      <c r="J7" s="15"/>
      <c r="K7" s="16"/>
      <c r="L7" s="16" t="s">
        <v>589</v>
      </c>
      <c r="M7" s="15" t="s">
        <v>5285</v>
      </c>
      <c r="N7" s="16" t="s">
        <v>59</v>
      </c>
      <c r="O7" s="16" t="s">
        <v>53</v>
      </c>
      <c r="P7" s="15">
        <v>20100201</v>
      </c>
      <c r="Q7" s="16" t="s">
        <v>215</v>
      </c>
      <c r="R7" s="15" t="s">
        <v>109</v>
      </c>
      <c r="S7" s="15" t="s">
        <v>53</v>
      </c>
      <c r="T7" s="15" t="s">
        <v>57</v>
      </c>
      <c r="U7" s="15" t="s">
        <v>5287</v>
      </c>
      <c r="V7" s="15" t="s">
        <v>59</v>
      </c>
      <c r="W7" s="26" t="s">
        <v>100</v>
      </c>
      <c r="X7" s="16" t="s">
        <v>5288</v>
      </c>
      <c r="Y7" s="16" t="s">
        <v>53</v>
      </c>
      <c r="Z7" s="15" t="s">
        <v>5756</v>
      </c>
      <c r="AA7" s="15" t="s">
        <v>84</v>
      </c>
      <c r="AB7" s="90">
        <v>5.9482952550000006</v>
      </c>
      <c r="AC7" s="18"/>
      <c r="AD7" s="18"/>
      <c r="AE7" s="19"/>
      <c r="AF7" s="15">
        <v>1</v>
      </c>
      <c r="AG7" s="15" t="s">
        <v>112</v>
      </c>
      <c r="AH7" s="16" t="s">
        <v>5757</v>
      </c>
      <c r="AI7" s="16"/>
      <c r="AJ7" s="16" t="s">
        <v>5290</v>
      </c>
      <c r="AK7" s="16" t="s">
        <v>5290</v>
      </c>
      <c r="AL7" s="15" t="s">
        <v>5291</v>
      </c>
      <c r="AM7" s="20">
        <v>1</v>
      </c>
      <c r="AN7" s="15" t="s">
        <v>5292</v>
      </c>
      <c r="AO7" s="18" t="s">
        <v>5293</v>
      </c>
      <c r="AP7" s="16" t="s">
        <v>5294</v>
      </c>
      <c r="AQ7" s="15" t="s">
        <v>5295</v>
      </c>
      <c r="AR7" s="20" t="s">
        <v>5296</v>
      </c>
      <c r="AS7" s="18">
        <v>-71.755460563200003</v>
      </c>
      <c r="AT7" s="18">
        <v>41.9678496075</v>
      </c>
      <c r="AU7" t="s">
        <v>5291</v>
      </c>
      <c r="AV7" t="e">
        <v>#N/A</v>
      </c>
      <c r="AW7" t="e">
        <v>#N/A</v>
      </c>
      <c r="AX7" t="e">
        <v>#N/A</v>
      </c>
      <c r="AY7" t="e">
        <v>#N/A</v>
      </c>
      <c r="AZ7" t="e">
        <v>#N/A</v>
      </c>
      <c r="BA7" t="e">
        <v>#N/A</v>
      </c>
      <c r="BB7" t="e">
        <v>#N/A</v>
      </c>
      <c r="BC7" s="21" t="s">
        <v>139</v>
      </c>
      <c r="BD7" s="21" t="s">
        <v>5746</v>
      </c>
      <c r="BE7" s="21"/>
      <c r="BF7" s="21" t="str">
        <f t="shared" si="0"/>
        <v>No</v>
      </c>
      <c r="BG7" s="21" t="str">
        <f t="shared" si="1"/>
        <v/>
      </c>
      <c r="BH7" s="21" t="str">
        <f t="shared" si="2"/>
        <v>Unknown</v>
      </c>
      <c r="BI7" s="21" t="s">
        <v>2109</v>
      </c>
      <c r="BJ7" t="s">
        <v>5758</v>
      </c>
    </row>
    <row r="8" spans="1:63" x14ac:dyDescent="0.25">
      <c r="A8" s="89">
        <v>283</v>
      </c>
      <c r="B8" s="89" t="s">
        <v>5290</v>
      </c>
      <c r="C8" s="89" t="s">
        <v>5290</v>
      </c>
      <c r="D8" s="89" t="s">
        <v>5292</v>
      </c>
      <c r="E8" s="89" t="s">
        <v>5759</v>
      </c>
      <c r="F8" s="89"/>
      <c r="G8" s="89" t="s">
        <v>100</v>
      </c>
      <c r="H8" s="89" t="s">
        <v>5755</v>
      </c>
      <c r="V8" t="s">
        <v>5760</v>
      </c>
      <c r="Y8" s="16" t="s">
        <v>53</v>
      </c>
      <c r="AG8" s="15" t="s">
        <v>112</v>
      </c>
      <c r="BC8" s="21" t="s">
        <v>139</v>
      </c>
      <c r="BD8" s="21" t="s">
        <v>5746</v>
      </c>
      <c r="BE8" s="21"/>
      <c r="BF8" s="21" t="str">
        <f t="shared" si="0"/>
        <v>No</v>
      </c>
      <c r="BG8" s="21" t="str">
        <f t="shared" si="1"/>
        <v xml:space="preserve"> </v>
      </c>
      <c r="BH8" s="21" t="str">
        <f t="shared" si="2"/>
        <v>Unknown</v>
      </c>
      <c r="BI8" s="21" t="s">
        <v>2109</v>
      </c>
      <c r="BJ8" t="s">
        <v>5758</v>
      </c>
    </row>
    <row r="9" spans="1:63" x14ac:dyDescent="0.25">
      <c r="A9" s="89">
        <v>22</v>
      </c>
      <c r="B9" s="89" t="s">
        <v>253</v>
      </c>
      <c r="C9" s="89" t="s">
        <v>253</v>
      </c>
      <c r="D9" s="89" t="s">
        <v>254</v>
      </c>
      <c r="E9" s="89" t="s">
        <v>246</v>
      </c>
      <c r="F9" s="89">
        <v>15.386174999999998</v>
      </c>
      <c r="G9" s="89" t="s">
        <v>100</v>
      </c>
      <c r="H9" t="s">
        <v>5761</v>
      </c>
      <c r="I9" s="15" t="s">
        <v>245</v>
      </c>
      <c r="J9" s="15"/>
      <c r="K9" s="16"/>
      <c r="L9" s="16" t="s">
        <v>5762</v>
      </c>
      <c r="M9" s="15" t="s">
        <v>247</v>
      </c>
      <c r="N9" s="16" t="s">
        <v>5763</v>
      </c>
      <c r="O9" s="16" t="s">
        <v>53</v>
      </c>
      <c r="P9" s="15">
        <v>20100801</v>
      </c>
      <c r="Q9" s="16" t="s">
        <v>249</v>
      </c>
      <c r="R9" s="15" t="s">
        <v>56</v>
      </c>
      <c r="S9" s="15" t="s">
        <v>53</v>
      </c>
      <c r="T9" s="15" t="s">
        <v>59</v>
      </c>
      <c r="U9" s="15" t="s">
        <v>59</v>
      </c>
      <c r="V9" s="15" t="s">
        <v>59</v>
      </c>
      <c r="W9" s="15" t="s">
        <v>100</v>
      </c>
      <c r="X9" s="16" t="s">
        <v>130</v>
      </c>
      <c r="Y9" s="16" t="s">
        <v>53</v>
      </c>
      <c r="Z9" s="15" t="s">
        <v>5764</v>
      </c>
      <c r="AA9" s="15" t="s">
        <v>84</v>
      </c>
      <c r="AB9" s="90">
        <f>Z9*Sheet1!$B$4*Sheet1!$B$3</f>
        <v>15.386174999999998</v>
      </c>
      <c r="AC9" s="18">
        <v>59.2</v>
      </c>
      <c r="AD9" s="18" t="s">
        <v>131</v>
      </c>
      <c r="AE9" s="24">
        <v>39814</v>
      </c>
      <c r="AF9" s="15">
        <v>2</v>
      </c>
      <c r="AG9" s="15" t="s">
        <v>101</v>
      </c>
      <c r="AH9" s="16" t="s">
        <v>5765</v>
      </c>
      <c r="AI9" s="16"/>
      <c r="AJ9" s="16" t="str" cm="1">
        <f t="array" ref="AJ9">_xlfn.IFS(ISTEXT(AY9),AY9,ISTEXT(AV9),AV9, TRUE, AK9)</f>
        <v>BMW MANUFACTURING CO LLC</v>
      </c>
      <c r="AK9" s="16" t="s">
        <v>253</v>
      </c>
      <c r="AL9" s="15" t="s">
        <v>244</v>
      </c>
      <c r="AM9" s="20">
        <v>4</v>
      </c>
      <c r="AN9" s="15" t="s">
        <v>254</v>
      </c>
      <c r="AO9" s="18" t="s">
        <v>255</v>
      </c>
      <c r="AP9" s="16" t="s">
        <v>256</v>
      </c>
      <c r="AQ9" s="15" t="s">
        <v>257</v>
      </c>
      <c r="AR9" s="20" t="s">
        <v>258</v>
      </c>
      <c r="AS9" s="18">
        <v>-82.178903620699998</v>
      </c>
      <c r="AT9" s="18">
        <v>34.904906763200003</v>
      </c>
      <c r="AU9" t="s">
        <v>244</v>
      </c>
      <c r="AV9" t="e">
        <v>#N/A</v>
      </c>
      <c r="AW9" t="e">
        <v>#N/A</v>
      </c>
      <c r="AX9" t="e">
        <v>#N/A</v>
      </c>
      <c r="AY9" t="e">
        <v>#N/A</v>
      </c>
      <c r="AZ9" t="e">
        <v>#N/A</v>
      </c>
      <c r="BA9" t="e">
        <v>#N/A</v>
      </c>
      <c r="BB9" t="e">
        <v>#N/A</v>
      </c>
      <c r="BC9" s="21" t="s">
        <v>72</v>
      </c>
      <c r="BD9" s="21" t="s">
        <v>5766</v>
      </c>
      <c r="BE9" s="21"/>
      <c r="BF9" s="21" t="str">
        <f t="shared" si="0"/>
        <v>No</v>
      </c>
      <c r="BG9" s="21" t="str">
        <f t="shared" si="1"/>
        <v/>
      </c>
      <c r="BH9" s="21" t="str">
        <f t="shared" si="2"/>
        <v>New</v>
      </c>
      <c r="BI9" s="21" t="s">
        <v>2109</v>
      </c>
      <c r="BJ9" t="s">
        <v>5767</v>
      </c>
    </row>
    <row r="10" spans="1:63" x14ac:dyDescent="0.25">
      <c r="A10" s="89">
        <v>22</v>
      </c>
      <c r="B10" s="89" t="s">
        <v>253</v>
      </c>
      <c r="C10" s="89" t="s">
        <v>253</v>
      </c>
      <c r="D10" s="89" t="s">
        <v>254</v>
      </c>
      <c r="E10" s="89" t="s">
        <v>259</v>
      </c>
      <c r="F10" s="89">
        <v>15.386174999999998</v>
      </c>
      <c r="G10" s="89" t="s">
        <v>100</v>
      </c>
      <c r="H10" t="s">
        <v>5761</v>
      </c>
      <c r="V10" t="s">
        <v>5760</v>
      </c>
      <c r="Y10" s="16" t="s">
        <v>53</v>
      </c>
      <c r="AG10" s="15" t="s">
        <v>101</v>
      </c>
      <c r="BC10" s="21" t="s">
        <v>72</v>
      </c>
      <c r="BD10" s="21" t="s">
        <v>5766</v>
      </c>
      <c r="BE10" s="21"/>
      <c r="BF10" s="21" t="str">
        <f t="shared" si="0"/>
        <v>No</v>
      </c>
      <c r="BG10" s="21" t="str">
        <f t="shared" si="1"/>
        <v xml:space="preserve"> </v>
      </c>
      <c r="BH10" s="21" t="str">
        <f t="shared" si="2"/>
        <v>New</v>
      </c>
      <c r="BI10" s="21" t="s">
        <v>2109</v>
      </c>
      <c r="BJ10" t="s">
        <v>5767</v>
      </c>
    </row>
    <row r="11" spans="1:63" x14ac:dyDescent="0.25">
      <c r="A11" s="89">
        <v>159</v>
      </c>
      <c r="B11" s="89" t="s">
        <v>5768</v>
      </c>
      <c r="C11" s="89" t="s">
        <v>5768</v>
      </c>
      <c r="D11" s="89" t="s">
        <v>67</v>
      </c>
      <c r="E11" s="89" t="s">
        <v>5769</v>
      </c>
      <c r="F11" s="89">
        <v>6.3</v>
      </c>
      <c r="G11" s="89" t="s">
        <v>100</v>
      </c>
      <c r="I11" s="15" t="s">
        <v>5227</v>
      </c>
      <c r="J11" s="15"/>
      <c r="K11" s="16"/>
      <c r="L11" s="16" t="s">
        <v>589</v>
      </c>
      <c r="M11" s="15" t="s">
        <v>5228</v>
      </c>
      <c r="N11" s="16" t="s">
        <v>5229</v>
      </c>
      <c r="O11" s="16" t="s">
        <v>53</v>
      </c>
      <c r="P11" s="15">
        <v>20100801</v>
      </c>
      <c r="Q11" s="16" t="s">
        <v>249</v>
      </c>
      <c r="R11" s="15" t="s">
        <v>56</v>
      </c>
      <c r="S11" s="15" t="s">
        <v>53</v>
      </c>
      <c r="T11" s="15" t="s">
        <v>57</v>
      </c>
      <c r="U11" s="15" t="s">
        <v>5230</v>
      </c>
      <c r="V11" s="15" t="s">
        <v>205</v>
      </c>
      <c r="W11" s="15"/>
      <c r="X11" s="16" t="s">
        <v>2156</v>
      </c>
      <c r="Y11" s="16" t="s">
        <v>100</v>
      </c>
      <c r="Z11" s="15">
        <v>6.3</v>
      </c>
      <c r="AA11" s="15" t="s">
        <v>185</v>
      </c>
      <c r="AB11" s="15">
        <v>6.3</v>
      </c>
      <c r="AC11" s="18"/>
      <c r="AD11" s="18"/>
      <c r="AE11" s="19"/>
      <c r="AF11" s="19">
        <v>1</v>
      </c>
      <c r="AG11" s="15" t="s">
        <v>112</v>
      </c>
      <c r="AH11" s="16" t="s">
        <v>59</v>
      </c>
      <c r="AI11" s="16"/>
      <c r="AJ11" s="16" t="str" cm="1">
        <f t="array" ref="AJ11">_xlfn.IFS(ISTEXT(AY11),AY11,ISTEXT(AV11),AV11, TRUE, AK11)</f>
        <v>RIDGEWOOD POWER MANAGEMENT,LLC</v>
      </c>
      <c r="AK11" s="16" t="s">
        <v>5232</v>
      </c>
      <c r="AL11" s="15" t="s">
        <v>5233</v>
      </c>
      <c r="AM11" s="20">
        <v>9</v>
      </c>
      <c r="AN11" s="15" t="s">
        <v>67</v>
      </c>
      <c r="AO11" s="18" t="s">
        <v>651</v>
      </c>
      <c r="AP11" s="16" t="s">
        <v>5234</v>
      </c>
      <c r="AQ11" s="15" t="s">
        <v>5235</v>
      </c>
      <c r="AR11" s="20" t="s">
        <v>5236</v>
      </c>
      <c r="AS11" s="18">
        <v>-117.84198565</v>
      </c>
      <c r="AT11" s="18">
        <v>33.933216659899998</v>
      </c>
      <c r="AU11" t="s">
        <v>5233</v>
      </c>
      <c r="AV11" t="s">
        <v>5237</v>
      </c>
      <c r="AW11" t="s">
        <v>5238</v>
      </c>
      <c r="AX11" t="e">
        <v>#N/A</v>
      </c>
      <c r="AY11" t="e">
        <v>#N/A</v>
      </c>
      <c r="AZ11" t="e">
        <v>#N/A</v>
      </c>
      <c r="BA11" t="e">
        <v>#N/A</v>
      </c>
      <c r="BB11" t="e">
        <v>#N/A</v>
      </c>
      <c r="BC11" s="21" t="s">
        <v>72</v>
      </c>
      <c r="BD11" s="21" t="s">
        <v>5770</v>
      </c>
      <c r="BE11" s="21"/>
      <c r="BF11" s="21" t="str">
        <f t="shared" si="0"/>
        <v>Yes</v>
      </c>
      <c r="BG11" s="21" t="str">
        <f t="shared" si="1"/>
        <v>Combined Cycle</v>
      </c>
      <c r="BH11" s="21" t="str">
        <f t="shared" si="2"/>
        <v>Unknown</v>
      </c>
      <c r="BI11" s="21" t="s">
        <v>2109</v>
      </c>
      <c r="BJ11" t="s">
        <v>5771</v>
      </c>
    </row>
    <row r="12" spans="1:63" x14ac:dyDescent="0.25">
      <c r="A12" s="89">
        <v>159</v>
      </c>
      <c r="B12" s="89" t="s">
        <v>5768</v>
      </c>
      <c r="C12" s="89" t="s">
        <v>5768</v>
      </c>
      <c r="D12" s="89" t="s">
        <v>67</v>
      </c>
      <c r="E12" s="89" t="s">
        <v>5772</v>
      </c>
      <c r="F12" s="89">
        <v>6.3</v>
      </c>
      <c r="G12" s="89" t="s">
        <v>100</v>
      </c>
      <c r="I12" s="15" t="s">
        <v>5239</v>
      </c>
      <c r="J12" s="15"/>
      <c r="K12" s="16"/>
      <c r="L12" s="16" t="s">
        <v>589</v>
      </c>
      <c r="M12" s="15" t="s">
        <v>5240</v>
      </c>
      <c r="N12" s="16" t="s">
        <v>5229</v>
      </c>
      <c r="O12" s="16" t="s">
        <v>53</v>
      </c>
      <c r="P12" s="15">
        <v>20100801</v>
      </c>
      <c r="Q12" s="16" t="s">
        <v>249</v>
      </c>
      <c r="R12" s="15" t="s">
        <v>56</v>
      </c>
      <c r="S12" s="15" t="s">
        <v>53</v>
      </c>
      <c r="T12" s="15" t="s">
        <v>57</v>
      </c>
      <c r="U12" s="15" t="s">
        <v>5230</v>
      </c>
      <c r="V12" s="15" t="s">
        <v>205</v>
      </c>
      <c r="W12" s="15"/>
      <c r="X12" s="16" t="s">
        <v>2156</v>
      </c>
      <c r="Y12" s="16" t="s">
        <v>100</v>
      </c>
      <c r="Z12" s="15">
        <v>6.3</v>
      </c>
      <c r="AA12" s="15" t="s">
        <v>185</v>
      </c>
      <c r="AB12" s="15">
        <v>6.3</v>
      </c>
      <c r="AC12" s="18"/>
      <c r="AD12" s="18"/>
      <c r="AE12" s="19"/>
      <c r="AF12" s="19">
        <v>1</v>
      </c>
      <c r="AG12" s="15" t="s">
        <v>112</v>
      </c>
      <c r="AH12" s="16" t="s">
        <v>59</v>
      </c>
      <c r="AI12" s="16"/>
      <c r="AJ12" s="16" t="str" cm="1">
        <f t="array" ref="AJ12">_xlfn.IFS(ISTEXT(AY12),AY12,ISTEXT(AV12),AV12, TRUE, AK12)</f>
        <v>RIDGEWOOD POWER MANAGEMENT,LLC</v>
      </c>
      <c r="AK12" s="16" t="s">
        <v>5232</v>
      </c>
      <c r="AL12" s="15" t="s">
        <v>5233</v>
      </c>
      <c r="AM12" s="20">
        <v>9</v>
      </c>
      <c r="AN12" s="15" t="s">
        <v>67</v>
      </c>
      <c r="AO12" s="18" t="s">
        <v>651</v>
      </c>
      <c r="AP12" s="16" t="s">
        <v>5234</v>
      </c>
      <c r="AQ12" s="15" t="s">
        <v>5235</v>
      </c>
      <c r="AR12" s="20" t="s">
        <v>5236</v>
      </c>
      <c r="AS12" s="18">
        <v>-117.84199637899999</v>
      </c>
      <c r="AT12" s="18">
        <v>33.9334213964</v>
      </c>
      <c r="AU12" t="s">
        <v>5233</v>
      </c>
      <c r="AV12" t="s">
        <v>5237</v>
      </c>
      <c r="AW12" t="s">
        <v>5238</v>
      </c>
      <c r="AX12" t="e">
        <v>#N/A</v>
      </c>
      <c r="AY12" t="e">
        <v>#N/A</v>
      </c>
      <c r="AZ12" t="e">
        <v>#N/A</v>
      </c>
      <c r="BA12" t="e">
        <v>#N/A</v>
      </c>
      <c r="BB12" t="e">
        <v>#N/A</v>
      </c>
      <c r="BC12" s="21" t="s">
        <v>72</v>
      </c>
      <c r="BD12" s="21" t="s">
        <v>5770</v>
      </c>
      <c r="BE12" s="21"/>
      <c r="BF12" s="21" t="str">
        <f t="shared" si="0"/>
        <v>Yes</v>
      </c>
      <c r="BG12" s="21" t="str">
        <f t="shared" si="1"/>
        <v>Combined Cycle</v>
      </c>
      <c r="BH12" s="21" t="str">
        <f t="shared" si="2"/>
        <v>Unknown</v>
      </c>
      <c r="BI12" s="21" t="s">
        <v>2109</v>
      </c>
      <c r="BJ12" t="s">
        <v>5771</v>
      </c>
    </row>
    <row r="13" spans="1:63" x14ac:dyDescent="0.25">
      <c r="A13" s="89">
        <v>159</v>
      </c>
      <c r="B13" s="89" t="s">
        <v>5768</v>
      </c>
      <c r="C13" s="89" t="s">
        <v>5768</v>
      </c>
      <c r="D13" s="89" t="s">
        <v>67</v>
      </c>
      <c r="E13" s="89" t="s">
        <v>5773</v>
      </c>
      <c r="F13" s="89">
        <v>6.3</v>
      </c>
      <c r="G13" s="89" t="s">
        <v>100</v>
      </c>
      <c r="I13" s="15" t="s">
        <v>5241</v>
      </c>
      <c r="J13" s="15"/>
      <c r="K13" s="16"/>
      <c r="L13" s="16" t="s">
        <v>589</v>
      </c>
      <c r="M13" s="15" t="s">
        <v>5242</v>
      </c>
      <c r="N13" s="16" t="s">
        <v>5229</v>
      </c>
      <c r="O13" s="16" t="s">
        <v>53</v>
      </c>
      <c r="P13" s="15">
        <v>20100801</v>
      </c>
      <c r="Q13" s="16" t="s">
        <v>249</v>
      </c>
      <c r="R13" s="15" t="s">
        <v>56</v>
      </c>
      <c r="S13" s="15" t="s">
        <v>53</v>
      </c>
      <c r="T13" s="15" t="s">
        <v>57</v>
      </c>
      <c r="U13" s="15" t="s">
        <v>5230</v>
      </c>
      <c r="V13" s="15" t="s">
        <v>205</v>
      </c>
      <c r="W13" s="15"/>
      <c r="X13" s="16" t="s">
        <v>2156</v>
      </c>
      <c r="Y13" s="16" t="s">
        <v>100</v>
      </c>
      <c r="Z13" s="15">
        <v>6.3</v>
      </c>
      <c r="AA13" s="15" t="s">
        <v>185</v>
      </c>
      <c r="AB13" s="15">
        <v>6.3</v>
      </c>
      <c r="AC13" s="18"/>
      <c r="AD13" s="18"/>
      <c r="AE13" s="19"/>
      <c r="AF13" s="19">
        <v>1</v>
      </c>
      <c r="AG13" s="15" t="s">
        <v>112</v>
      </c>
      <c r="AH13" s="16" t="s">
        <v>59</v>
      </c>
      <c r="AI13" s="16"/>
      <c r="AJ13" s="16" t="str" cm="1">
        <f t="array" ref="AJ13">_xlfn.IFS(ISTEXT(AY13),AY13,ISTEXT(AV13),AV13, TRUE, AK13)</f>
        <v>RIDGEWOOD POWER MANAGEMENT,LLC</v>
      </c>
      <c r="AK13" s="16" t="s">
        <v>5232</v>
      </c>
      <c r="AL13" s="15" t="s">
        <v>5233</v>
      </c>
      <c r="AM13" s="20">
        <v>9</v>
      </c>
      <c r="AN13" s="15" t="s">
        <v>67</v>
      </c>
      <c r="AO13" s="18" t="s">
        <v>651</v>
      </c>
      <c r="AP13" s="16" t="s">
        <v>5234</v>
      </c>
      <c r="AQ13" s="15" t="s">
        <v>5235</v>
      </c>
      <c r="AR13" s="20" t="s">
        <v>5236</v>
      </c>
      <c r="AS13" s="18">
        <v>-117.841991015</v>
      </c>
      <c r="AT13" s="18">
        <v>33.933327929800001</v>
      </c>
      <c r="AU13" t="s">
        <v>5233</v>
      </c>
      <c r="AV13" t="s">
        <v>5237</v>
      </c>
      <c r="AW13" t="s">
        <v>5238</v>
      </c>
      <c r="AX13" t="e">
        <v>#N/A</v>
      </c>
      <c r="AY13" t="e">
        <v>#N/A</v>
      </c>
      <c r="AZ13" t="e">
        <v>#N/A</v>
      </c>
      <c r="BA13" t="e">
        <v>#N/A</v>
      </c>
      <c r="BB13" t="e">
        <v>#N/A</v>
      </c>
      <c r="BC13" s="21" t="s">
        <v>72</v>
      </c>
      <c r="BD13" s="21" t="s">
        <v>5770</v>
      </c>
      <c r="BE13" s="21"/>
      <c r="BF13" s="21" t="str">
        <f t="shared" si="0"/>
        <v>Yes</v>
      </c>
      <c r="BG13" s="21" t="str">
        <f t="shared" si="1"/>
        <v>Combined Cycle</v>
      </c>
      <c r="BH13" s="21" t="str">
        <f t="shared" si="2"/>
        <v>Unknown</v>
      </c>
      <c r="BI13" s="21" t="s">
        <v>2109</v>
      </c>
      <c r="BJ13" t="s">
        <v>5771</v>
      </c>
    </row>
    <row r="14" spans="1:63" x14ac:dyDescent="0.25">
      <c r="A14" s="89">
        <v>159</v>
      </c>
      <c r="B14" s="89" t="s">
        <v>5768</v>
      </c>
      <c r="C14" s="89" t="s">
        <v>5768</v>
      </c>
      <c r="D14" s="89" t="s">
        <v>67</v>
      </c>
      <c r="E14" s="89" t="s">
        <v>5774</v>
      </c>
      <c r="F14" s="89">
        <v>6.3</v>
      </c>
      <c r="G14" s="89" t="s">
        <v>100</v>
      </c>
      <c r="I14" s="15" t="s">
        <v>5243</v>
      </c>
      <c r="J14" s="15"/>
      <c r="K14" s="16"/>
      <c r="L14" s="16" t="s">
        <v>589</v>
      </c>
      <c r="M14" s="15" t="s">
        <v>5244</v>
      </c>
      <c r="N14" s="16" t="s">
        <v>5229</v>
      </c>
      <c r="O14" s="16" t="s">
        <v>53</v>
      </c>
      <c r="P14" s="15">
        <v>20100801</v>
      </c>
      <c r="Q14" s="16" t="s">
        <v>249</v>
      </c>
      <c r="R14" s="15" t="s">
        <v>56</v>
      </c>
      <c r="S14" s="15" t="s">
        <v>53</v>
      </c>
      <c r="T14" s="15" t="s">
        <v>57</v>
      </c>
      <c r="U14" s="15" t="s">
        <v>5230</v>
      </c>
      <c r="V14" s="15" t="s">
        <v>205</v>
      </c>
      <c r="W14" s="15"/>
      <c r="X14" s="16" t="s">
        <v>2156</v>
      </c>
      <c r="Y14" s="16" t="s">
        <v>100</v>
      </c>
      <c r="Z14" s="15">
        <v>6.3</v>
      </c>
      <c r="AA14" s="15" t="s">
        <v>185</v>
      </c>
      <c r="AB14" s="15">
        <v>6.3</v>
      </c>
      <c r="AC14" s="18"/>
      <c r="AD14" s="18"/>
      <c r="AE14" s="19"/>
      <c r="AF14" s="19">
        <v>1</v>
      </c>
      <c r="AG14" s="15" t="s">
        <v>112</v>
      </c>
      <c r="AH14" s="16" t="s">
        <v>59</v>
      </c>
      <c r="AI14" s="16"/>
      <c r="AJ14" s="16" t="str" cm="1">
        <f t="array" ref="AJ14">_xlfn.IFS(ISTEXT(AY14),AY14,ISTEXT(AV14),AV14, TRUE, AK14)</f>
        <v>RIDGEWOOD POWER MANAGEMENT,LLC</v>
      </c>
      <c r="AK14" s="16" t="s">
        <v>5232</v>
      </c>
      <c r="AL14" s="15" t="s">
        <v>5233</v>
      </c>
      <c r="AM14" s="20">
        <v>9</v>
      </c>
      <c r="AN14" s="15" t="s">
        <v>67</v>
      </c>
      <c r="AO14" s="18" t="s">
        <v>651</v>
      </c>
      <c r="AP14" s="16" t="s">
        <v>5234</v>
      </c>
      <c r="AQ14" s="15" t="s">
        <v>5235</v>
      </c>
      <c r="AR14" s="20" t="s">
        <v>5236</v>
      </c>
      <c r="AS14" s="18">
        <v>-117.84199637899999</v>
      </c>
      <c r="AT14" s="18">
        <v>33.933510412099999</v>
      </c>
      <c r="AU14" t="s">
        <v>5233</v>
      </c>
      <c r="AV14" t="s">
        <v>5237</v>
      </c>
      <c r="AW14" t="s">
        <v>5238</v>
      </c>
      <c r="AX14" t="e">
        <v>#N/A</v>
      </c>
      <c r="AY14" t="e">
        <v>#N/A</v>
      </c>
      <c r="AZ14" t="e">
        <v>#N/A</v>
      </c>
      <c r="BA14" t="e">
        <v>#N/A</v>
      </c>
      <c r="BB14" t="e">
        <v>#N/A</v>
      </c>
      <c r="BC14" s="21" t="s">
        <v>72</v>
      </c>
      <c r="BD14" s="21" t="s">
        <v>5770</v>
      </c>
      <c r="BE14" s="21"/>
      <c r="BF14" s="21" t="str">
        <f t="shared" si="0"/>
        <v>Yes</v>
      </c>
      <c r="BG14" s="21" t="str">
        <f t="shared" si="1"/>
        <v>Combined Cycle</v>
      </c>
      <c r="BH14" s="21" t="str">
        <f t="shared" si="2"/>
        <v>Unknown</v>
      </c>
      <c r="BI14" s="21" t="s">
        <v>2109</v>
      </c>
      <c r="BJ14" t="s">
        <v>5771</v>
      </c>
    </row>
    <row r="15" spans="1:63" x14ac:dyDescent="0.25">
      <c r="A15" s="89">
        <v>69</v>
      </c>
      <c r="B15" s="89" t="s">
        <v>1104</v>
      </c>
      <c r="C15" s="89" t="s">
        <v>5481</v>
      </c>
      <c r="D15" s="89" t="s">
        <v>730</v>
      </c>
      <c r="E15" s="89" t="s">
        <v>5775</v>
      </c>
      <c r="F15" s="89">
        <v>166.99128599999997</v>
      </c>
      <c r="G15" s="89" t="s">
        <v>100</v>
      </c>
      <c r="H15" s="89" t="s">
        <v>5776</v>
      </c>
      <c r="I15" s="15" t="s">
        <v>5474</v>
      </c>
      <c r="J15" s="22" t="s">
        <v>5475</v>
      </c>
      <c r="K15" s="16">
        <v>6</v>
      </c>
      <c r="L15" s="16" t="s">
        <v>5476</v>
      </c>
      <c r="M15" s="15" t="s">
        <v>5477</v>
      </c>
      <c r="N15" s="16" t="s">
        <v>5478</v>
      </c>
      <c r="O15" s="16" t="s">
        <v>53</v>
      </c>
      <c r="P15" s="15" t="s">
        <v>180</v>
      </c>
      <c r="Q15" s="16" t="s">
        <v>181</v>
      </c>
      <c r="R15" s="15" t="s">
        <v>182</v>
      </c>
      <c r="S15" s="15" t="s">
        <v>100</v>
      </c>
      <c r="T15" s="41" t="s">
        <v>110</v>
      </c>
      <c r="U15" s="41" t="s">
        <v>1114</v>
      </c>
      <c r="V15" s="15" t="s">
        <v>124</v>
      </c>
      <c r="W15" s="26" t="s">
        <v>100</v>
      </c>
      <c r="X15" s="16" t="s">
        <v>5479</v>
      </c>
      <c r="Y15" s="16" t="s">
        <v>53</v>
      </c>
      <c r="Z15" s="15" t="s">
        <v>5777</v>
      </c>
      <c r="AA15" s="15" t="s">
        <v>84</v>
      </c>
      <c r="AB15" s="90">
        <v>166.99128599999997</v>
      </c>
      <c r="AC15" s="18">
        <v>1630</v>
      </c>
      <c r="AD15" s="18" t="s">
        <v>131</v>
      </c>
      <c r="AE15" s="19"/>
      <c r="AF15" s="15">
        <v>1</v>
      </c>
      <c r="AG15" s="15" t="s">
        <v>63</v>
      </c>
      <c r="AH15" s="16" t="s">
        <v>153</v>
      </c>
      <c r="AI15" s="16" t="s">
        <v>728</v>
      </c>
      <c r="AJ15" s="16" t="s">
        <v>1104</v>
      </c>
      <c r="AK15" s="16" t="s">
        <v>5481</v>
      </c>
      <c r="AL15" s="15" t="s">
        <v>5482</v>
      </c>
      <c r="AM15" s="20">
        <v>4</v>
      </c>
      <c r="AN15" s="15" t="s">
        <v>730</v>
      </c>
      <c r="AO15" s="18" t="s">
        <v>5483</v>
      </c>
      <c r="AP15" s="16" t="s">
        <v>5484</v>
      </c>
      <c r="AQ15" s="15" t="s">
        <v>5485</v>
      </c>
      <c r="AR15" s="20" t="s">
        <v>5486</v>
      </c>
      <c r="AS15" s="18">
        <v>-79.738657939399999</v>
      </c>
      <c r="AT15" s="18">
        <v>34.838045130099999</v>
      </c>
      <c r="AU15" t="s">
        <v>5482</v>
      </c>
      <c r="AV15" t="s">
        <v>1097</v>
      </c>
      <c r="AW15" t="s">
        <v>5487</v>
      </c>
      <c r="AX15" t="s">
        <v>5475</v>
      </c>
      <c r="AY15" t="s">
        <v>1104</v>
      </c>
      <c r="AZ15" t="s">
        <v>91</v>
      </c>
      <c r="BA15" t="s">
        <v>735</v>
      </c>
      <c r="BB15" t="s">
        <v>91</v>
      </c>
      <c r="BC15" s="21" t="s">
        <v>321</v>
      </c>
      <c r="BD15" s="21" t="s">
        <v>5778</v>
      </c>
      <c r="BE15" s="21"/>
      <c r="BF15" s="21" t="str">
        <f t="shared" si="0"/>
        <v>No</v>
      </c>
      <c r="BG15" s="21" t="str">
        <f t="shared" si="1"/>
        <v>Simple Cycle</v>
      </c>
      <c r="BH15" s="21" t="str">
        <f t="shared" si="2"/>
        <v>Existing</v>
      </c>
      <c r="BI15" s="21" t="s">
        <v>5779</v>
      </c>
      <c r="BJ15" t="s">
        <v>5780</v>
      </c>
    </row>
    <row r="16" spans="1:63" x14ac:dyDescent="0.25">
      <c r="A16" s="89">
        <v>69</v>
      </c>
      <c r="B16" s="89" t="s">
        <v>1104</v>
      </c>
      <c r="C16" s="89" t="s">
        <v>5481</v>
      </c>
      <c r="D16" s="89" t="s">
        <v>730</v>
      </c>
      <c r="E16" s="89" t="s">
        <v>5781</v>
      </c>
      <c r="F16" s="89">
        <v>166.99128599999997</v>
      </c>
      <c r="G16" s="89" t="s">
        <v>100</v>
      </c>
      <c r="H16" s="89" t="s">
        <v>5776</v>
      </c>
      <c r="I16" s="15" t="s">
        <v>5488</v>
      </c>
      <c r="J16" s="22" t="s">
        <v>5475</v>
      </c>
      <c r="K16" s="16">
        <v>1</v>
      </c>
      <c r="L16" s="16" t="s">
        <v>5489</v>
      </c>
      <c r="M16" s="15" t="s">
        <v>5490</v>
      </c>
      <c r="N16" s="16" t="s">
        <v>5491</v>
      </c>
      <c r="O16" s="16" t="s">
        <v>53</v>
      </c>
      <c r="P16" s="15" t="s">
        <v>180</v>
      </c>
      <c r="Q16" s="16" t="s">
        <v>181</v>
      </c>
      <c r="R16" s="15" t="s">
        <v>182</v>
      </c>
      <c r="S16" s="15" t="s">
        <v>100</v>
      </c>
      <c r="T16" s="41" t="s">
        <v>110</v>
      </c>
      <c r="U16" s="41" t="s">
        <v>5492</v>
      </c>
      <c r="V16" s="15" t="s">
        <v>124</v>
      </c>
      <c r="W16" s="26" t="s">
        <v>100</v>
      </c>
      <c r="X16" s="16" t="s">
        <v>5479</v>
      </c>
      <c r="Y16" s="16" t="s">
        <v>53</v>
      </c>
      <c r="Z16" s="15" t="s">
        <v>5777</v>
      </c>
      <c r="AA16" s="15" t="s">
        <v>84</v>
      </c>
      <c r="AB16" s="90">
        <v>166.99128599999997</v>
      </c>
      <c r="AC16" s="18">
        <v>1630</v>
      </c>
      <c r="AD16" s="18" t="s">
        <v>131</v>
      </c>
      <c r="AE16" s="19"/>
      <c r="AF16" s="15">
        <v>1</v>
      </c>
      <c r="AG16" s="15" t="s">
        <v>63</v>
      </c>
      <c r="AH16" s="16" t="s">
        <v>153</v>
      </c>
      <c r="AI16" s="16" t="s">
        <v>728</v>
      </c>
      <c r="AJ16" s="16" t="s">
        <v>1104</v>
      </c>
      <c r="AK16" s="16" t="s">
        <v>5481</v>
      </c>
      <c r="AL16" s="15" t="s">
        <v>5482</v>
      </c>
      <c r="AM16" s="20">
        <v>4</v>
      </c>
      <c r="AN16" s="15" t="s">
        <v>730</v>
      </c>
      <c r="AO16" s="18" t="s">
        <v>5483</v>
      </c>
      <c r="AP16" s="16" t="s">
        <v>5484</v>
      </c>
      <c r="AQ16" s="15" t="s">
        <v>5485</v>
      </c>
      <c r="AR16" s="20" t="s">
        <v>5486</v>
      </c>
      <c r="AS16" s="18">
        <v>-79.740481841499999</v>
      </c>
      <c r="AT16" s="18">
        <v>34.839801889900002</v>
      </c>
      <c r="AU16" t="s">
        <v>5482</v>
      </c>
      <c r="AV16" t="s">
        <v>1097</v>
      </c>
      <c r="AW16" t="s">
        <v>5487</v>
      </c>
      <c r="AX16" t="s">
        <v>5475</v>
      </c>
      <c r="AY16" t="s">
        <v>1104</v>
      </c>
      <c r="AZ16" t="s">
        <v>91</v>
      </c>
      <c r="BA16" t="s">
        <v>735</v>
      </c>
      <c r="BB16" t="s">
        <v>91</v>
      </c>
      <c r="BC16" s="21" t="s">
        <v>321</v>
      </c>
      <c r="BD16" s="21" t="s">
        <v>5778</v>
      </c>
      <c r="BE16" s="21"/>
      <c r="BF16" s="21" t="str">
        <f t="shared" si="0"/>
        <v>No</v>
      </c>
      <c r="BG16" s="21" t="str">
        <f t="shared" si="1"/>
        <v>Simple Cycle</v>
      </c>
      <c r="BH16" s="21" t="str">
        <f t="shared" si="2"/>
        <v>Existing</v>
      </c>
      <c r="BI16" s="21" t="s">
        <v>5779</v>
      </c>
      <c r="BJ16" t="s">
        <v>5780</v>
      </c>
    </row>
    <row r="17" spans="1:62" x14ac:dyDescent="0.25">
      <c r="A17" s="89">
        <v>69</v>
      </c>
      <c r="B17" s="89" t="s">
        <v>1104</v>
      </c>
      <c r="C17" s="89" t="s">
        <v>5481</v>
      </c>
      <c r="D17" s="89" t="s">
        <v>730</v>
      </c>
      <c r="E17" s="89" t="s">
        <v>5782</v>
      </c>
      <c r="F17" s="89">
        <v>166.99128599999997</v>
      </c>
      <c r="G17" s="89" t="s">
        <v>100</v>
      </c>
      <c r="H17" s="89" t="s">
        <v>5776</v>
      </c>
      <c r="I17" s="15" t="s">
        <v>5493</v>
      </c>
      <c r="J17" s="22" t="s">
        <v>5475</v>
      </c>
      <c r="K17" s="16">
        <v>2</v>
      </c>
      <c r="L17" s="16" t="s">
        <v>5494</v>
      </c>
      <c r="M17" s="15" t="s">
        <v>5495</v>
      </c>
      <c r="N17" s="16" t="s">
        <v>5496</v>
      </c>
      <c r="O17" s="16" t="s">
        <v>53</v>
      </c>
      <c r="P17" s="15" t="s">
        <v>180</v>
      </c>
      <c r="Q17" s="16" t="s">
        <v>181</v>
      </c>
      <c r="R17" s="15" t="s">
        <v>182</v>
      </c>
      <c r="S17" s="15" t="s">
        <v>100</v>
      </c>
      <c r="T17" s="41" t="s">
        <v>110</v>
      </c>
      <c r="U17" s="41" t="s">
        <v>1114</v>
      </c>
      <c r="V17" s="15" t="s">
        <v>124</v>
      </c>
      <c r="W17" s="26" t="s">
        <v>100</v>
      </c>
      <c r="X17" s="16" t="s">
        <v>5479</v>
      </c>
      <c r="Y17" s="16" t="s">
        <v>53</v>
      </c>
      <c r="Z17" s="15" t="s">
        <v>5777</v>
      </c>
      <c r="AA17" s="15" t="s">
        <v>84</v>
      </c>
      <c r="AB17" s="90">
        <v>166.99128599999997</v>
      </c>
      <c r="AC17" s="18">
        <v>1630</v>
      </c>
      <c r="AD17" s="18" t="s">
        <v>131</v>
      </c>
      <c r="AE17" s="19"/>
      <c r="AF17" s="15">
        <v>1</v>
      </c>
      <c r="AG17" s="15" t="s">
        <v>63</v>
      </c>
      <c r="AH17" s="16" t="s">
        <v>153</v>
      </c>
      <c r="AI17" s="16" t="s">
        <v>728</v>
      </c>
      <c r="AJ17" s="16" t="s">
        <v>1104</v>
      </c>
      <c r="AK17" s="16" t="s">
        <v>5481</v>
      </c>
      <c r="AL17" s="15" t="s">
        <v>5482</v>
      </c>
      <c r="AM17" s="20">
        <v>4</v>
      </c>
      <c r="AN17" s="15" t="s">
        <v>730</v>
      </c>
      <c r="AO17" s="18" t="s">
        <v>5483</v>
      </c>
      <c r="AP17" s="16" t="s">
        <v>5484</v>
      </c>
      <c r="AQ17" s="15" t="s">
        <v>5485</v>
      </c>
      <c r="AR17" s="20" t="s">
        <v>5486</v>
      </c>
      <c r="AS17" s="18">
        <v>-79.739838111300003</v>
      </c>
      <c r="AT17" s="18">
        <v>34.839784278400003</v>
      </c>
      <c r="AU17" t="s">
        <v>5482</v>
      </c>
      <c r="AV17" t="s">
        <v>1097</v>
      </c>
      <c r="AW17" t="s">
        <v>5487</v>
      </c>
      <c r="AX17" t="s">
        <v>5475</v>
      </c>
      <c r="AY17" t="s">
        <v>1104</v>
      </c>
      <c r="AZ17" t="s">
        <v>91</v>
      </c>
      <c r="BA17" t="s">
        <v>735</v>
      </c>
      <c r="BB17" t="s">
        <v>91</v>
      </c>
      <c r="BC17" s="21" t="s">
        <v>321</v>
      </c>
      <c r="BD17" s="21" t="s">
        <v>5778</v>
      </c>
      <c r="BE17" s="21"/>
      <c r="BF17" s="21" t="str">
        <f t="shared" si="0"/>
        <v>No</v>
      </c>
      <c r="BG17" s="21" t="str">
        <f t="shared" si="1"/>
        <v>Simple Cycle</v>
      </c>
      <c r="BH17" s="21" t="str">
        <f t="shared" si="2"/>
        <v>Existing</v>
      </c>
      <c r="BI17" s="21" t="s">
        <v>5779</v>
      </c>
      <c r="BJ17" t="s">
        <v>5780</v>
      </c>
    </row>
    <row r="18" spans="1:62" x14ac:dyDescent="0.25">
      <c r="A18" s="89">
        <v>69</v>
      </c>
      <c r="B18" s="89" t="s">
        <v>1104</v>
      </c>
      <c r="C18" s="89" t="s">
        <v>5481</v>
      </c>
      <c r="D18" s="89" t="s">
        <v>730</v>
      </c>
      <c r="E18" s="89" t="s">
        <v>5783</v>
      </c>
      <c r="F18" s="89">
        <v>166.99128599999997</v>
      </c>
      <c r="G18" s="89" t="s">
        <v>100</v>
      </c>
      <c r="H18" s="89" t="s">
        <v>5776</v>
      </c>
      <c r="I18" s="15" t="s">
        <v>5497</v>
      </c>
      <c r="J18" s="22" t="s">
        <v>5475</v>
      </c>
      <c r="K18" s="16">
        <v>3</v>
      </c>
      <c r="L18" s="16" t="s">
        <v>5476</v>
      </c>
      <c r="M18" s="15" t="s">
        <v>5498</v>
      </c>
      <c r="N18" s="16" t="s">
        <v>5499</v>
      </c>
      <c r="O18" s="16" t="s">
        <v>53</v>
      </c>
      <c r="P18" s="15" t="s">
        <v>180</v>
      </c>
      <c r="Q18" s="16" t="s">
        <v>181</v>
      </c>
      <c r="R18" s="15" t="s">
        <v>182</v>
      </c>
      <c r="S18" s="15" t="s">
        <v>100</v>
      </c>
      <c r="T18" s="41" t="s">
        <v>110</v>
      </c>
      <c r="U18" s="41" t="s">
        <v>1114</v>
      </c>
      <c r="V18" s="15" t="s">
        <v>124</v>
      </c>
      <c r="W18" s="26" t="s">
        <v>100</v>
      </c>
      <c r="X18" s="16" t="s">
        <v>5479</v>
      </c>
      <c r="Y18" s="16" t="s">
        <v>53</v>
      </c>
      <c r="Z18" s="15" t="s">
        <v>5777</v>
      </c>
      <c r="AA18" s="15" t="s">
        <v>84</v>
      </c>
      <c r="AB18" s="90">
        <v>166.99128599999997</v>
      </c>
      <c r="AC18" s="18">
        <v>1630</v>
      </c>
      <c r="AD18" s="18" t="s">
        <v>131</v>
      </c>
      <c r="AE18" s="19"/>
      <c r="AF18" s="15">
        <v>1</v>
      </c>
      <c r="AG18" s="15" t="s">
        <v>63</v>
      </c>
      <c r="AH18" s="16" t="s">
        <v>153</v>
      </c>
      <c r="AI18" s="16" t="s">
        <v>728</v>
      </c>
      <c r="AJ18" s="16" t="s">
        <v>1104</v>
      </c>
      <c r="AK18" s="16" t="s">
        <v>5481</v>
      </c>
      <c r="AL18" s="15" t="s">
        <v>5482</v>
      </c>
      <c r="AM18" s="20">
        <v>4</v>
      </c>
      <c r="AN18" s="15" t="s">
        <v>730</v>
      </c>
      <c r="AO18" s="18" t="s">
        <v>5483</v>
      </c>
      <c r="AP18" s="16" t="s">
        <v>5484</v>
      </c>
      <c r="AQ18" s="15" t="s">
        <v>5485</v>
      </c>
      <c r="AR18" s="20" t="s">
        <v>5486</v>
      </c>
      <c r="AS18" s="18">
        <v>-79.739065635100005</v>
      </c>
      <c r="AT18" s="18">
        <v>34.838058338899998</v>
      </c>
      <c r="AU18" t="s">
        <v>5482</v>
      </c>
      <c r="AV18" t="s">
        <v>1097</v>
      </c>
      <c r="AW18" t="s">
        <v>5487</v>
      </c>
      <c r="AX18" t="s">
        <v>5475</v>
      </c>
      <c r="AY18" t="s">
        <v>1104</v>
      </c>
      <c r="AZ18" t="s">
        <v>91</v>
      </c>
      <c r="BA18" t="s">
        <v>735</v>
      </c>
      <c r="BB18" t="s">
        <v>91</v>
      </c>
      <c r="BC18" s="21" t="s">
        <v>321</v>
      </c>
      <c r="BD18" s="21" t="s">
        <v>5778</v>
      </c>
      <c r="BE18" s="21"/>
      <c r="BF18" s="21" t="str">
        <f t="shared" si="0"/>
        <v>No</v>
      </c>
      <c r="BG18" s="21" t="str">
        <f t="shared" si="1"/>
        <v>Simple Cycle</v>
      </c>
      <c r="BH18" s="21" t="str">
        <f t="shared" si="2"/>
        <v>Existing</v>
      </c>
      <c r="BI18" s="21" t="s">
        <v>5779</v>
      </c>
      <c r="BJ18" t="s">
        <v>5780</v>
      </c>
    </row>
    <row r="19" spans="1:62" x14ac:dyDescent="0.25">
      <c r="A19" s="89">
        <v>69</v>
      </c>
      <c r="B19" s="89" t="s">
        <v>1104</v>
      </c>
      <c r="C19" s="89" t="s">
        <v>5481</v>
      </c>
      <c r="D19" s="89" t="s">
        <v>730</v>
      </c>
      <c r="E19" s="89" t="s">
        <v>5784</v>
      </c>
      <c r="F19" s="89">
        <v>166.99128599999997</v>
      </c>
      <c r="G19" s="89" t="s">
        <v>100</v>
      </c>
      <c r="H19" s="89" t="s">
        <v>5776</v>
      </c>
      <c r="I19" s="15" t="s">
        <v>5500</v>
      </c>
      <c r="J19" s="22" t="s">
        <v>5475</v>
      </c>
      <c r="K19" s="16">
        <v>4</v>
      </c>
      <c r="L19" s="16" t="s">
        <v>5489</v>
      </c>
      <c r="M19" s="15" t="s">
        <v>5501</v>
      </c>
      <c r="N19" s="16" t="s">
        <v>5502</v>
      </c>
      <c r="O19" s="16" t="s">
        <v>53</v>
      </c>
      <c r="P19" s="15" t="s">
        <v>180</v>
      </c>
      <c r="Q19" s="16" t="s">
        <v>181</v>
      </c>
      <c r="R19" s="15" t="s">
        <v>182</v>
      </c>
      <c r="S19" s="15" t="s">
        <v>100</v>
      </c>
      <c r="T19" s="41" t="s">
        <v>110</v>
      </c>
      <c r="U19" s="41" t="s">
        <v>1114</v>
      </c>
      <c r="V19" s="15" t="s">
        <v>124</v>
      </c>
      <c r="W19" s="26" t="s">
        <v>100</v>
      </c>
      <c r="X19" s="16" t="s">
        <v>5479</v>
      </c>
      <c r="Y19" s="16" t="s">
        <v>53</v>
      </c>
      <c r="Z19" s="15" t="s">
        <v>5777</v>
      </c>
      <c r="AA19" s="15" t="s">
        <v>84</v>
      </c>
      <c r="AB19" s="90">
        <v>166.99128599999997</v>
      </c>
      <c r="AC19" s="18">
        <v>1630</v>
      </c>
      <c r="AD19" s="18" t="s">
        <v>131</v>
      </c>
      <c r="AE19" s="19"/>
      <c r="AF19" s="15">
        <v>1</v>
      </c>
      <c r="AG19" s="15" t="s">
        <v>63</v>
      </c>
      <c r="AH19" s="16" t="s">
        <v>153</v>
      </c>
      <c r="AI19" s="16" t="s">
        <v>728</v>
      </c>
      <c r="AJ19" s="16" t="s">
        <v>1104</v>
      </c>
      <c r="AK19" s="16" t="s">
        <v>5481</v>
      </c>
      <c r="AL19" s="15" t="s">
        <v>5482</v>
      </c>
      <c r="AM19" s="20">
        <v>4</v>
      </c>
      <c r="AN19" s="15" t="s">
        <v>730</v>
      </c>
      <c r="AO19" s="18" t="s">
        <v>5483</v>
      </c>
      <c r="AP19" s="16" t="s">
        <v>5484</v>
      </c>
      <c r="AQ19" s="15" t="s">
        <v>5485</v>
      </c>
      <c r="AR19" s="20" t="s">
        <v>5486</v>
      </c>
      <c r="AS19" s="18">
        <v>-79.740245807099996</v>
      </c>
      <c r="AT19" s="18">
        <v>34.837763340499997</v>
      </c>
      <c r="AU19" t="s">
        <v>5482</v>
      </c>
      <c r="AV19" t="s">
        <v>1097</v>
      </c>
      <c r="AW19" t="s">
        <v>5487</v>
      </c>
      <c r="AX19" t="s">
        <v>5475</v>
      </c>
      <c r="AY19" t="s">
        <v>1104</v>
      </c>
      <c r="AZ19" t="s">
        <v>91</v>
      </c>
      <c r="BA19" t="s">
        <v>735</v>
      </c>
      <c r="BB19" t="s">
        <v>91</v>
      </c>
      <c r="BC19" s="21" t="s">
        <v>321</v>
      </c>
      <c r="BD19" s="21" t="s">
        <v>5778</v>
      </c>
      <c r="BE19" s="21"/>
      <c r="BF19" s="21" t="str">
        <f t="shared" si="0"/>
        <v>No</v>
      </c>
      <c r="BG19" s="21" t="str">
        <f t="shared" si="1"/>
        <v>Simple Cycle</v>
      </c>
      <c r="BH19" s="21" t="str">
        <f t="shared" si="2"/>
        <v>Existing</v>
      </c>
      <c r="BI19" s="21" t="s">
        <v>5779</v>
      </c>
      <c r="BJ19" t="s">
        <v>5780</v>
      </c>
    </row>
    <row r="20" spans="1:62" x14ac:dyDescent="0.25">
      <c r="A20" s="89">
        <v>69</v>
      </c>
      <c r="B20" s="89" t="s">
        <v>1104</v>
      </c>
      <c r="C20" s="89" t="s">
        <v>5481</v>
      </c>
      <c r="D20" s="89" t="s">
        <v>730</v>
      </c>
      <c r="E20" s="89" t="s">
        <v>5785</v>
      </c>
      <c r="F20" s="89">
        <v>228.22826249999997</v>
      </c>
      <c r="G20" s="89" t="s">
        <v>100</v>
      </c>
      <c r="H20" s="89" t="s">
        <v>5786</v>
      </c>
      <c r="I20" s="15" t="s">
        <v>5503</v>
      </c>
      <c r="J20" s="22" t="s">
        <v>5475</v>
      </c>
      <c r="K20" s="16">
        <v>9</v>
      </c>
      <c r="L20" s="16" t="s">
        <v>5504</v>
      </c>
      <c r="M20" s="15" t="s">
        <v>5505</v>
      </c>
      <c r="N20" s="16" t="s">
        <v>5506</v>
      </c>
      <c r="O20" s="16" t="s">
        <v>53</v>
      </c>
      <c r="P20" s="15" t="s">
        <v>180</v>
      </c>
      <c r="Q20" s="16" t="s">
        <v>181</v>
      </c>
      <c r="R20" s="15" t="s">
        <v>182</v>
      </c>
      <c r="S20" s="15" t="s">
        <v>100</v>
      </c>
      <c r="T20" s="41" t="s">
        <v>443</v>
      </c>
      <c r="U20" s="41" t="s">
        <v>5394</v>
      </c>
      <c r="V20" s="15" t="s">
        <v>205</v>
      </c>
      <c r="W20" s="26" t="s">
        <v>100</v>
      </c>
      <c r="X20" s="16" t="s">
        <v>5507</v>
      </c>
      <c r="Y20" s="16" t="s">
        <v>53</v>
      </c>
      <c r="Z20" s="15" t="s">
        <v>5787</v>
      </c>
      <c r="AA20" s="15" t="s">
        <v>84</v>
      </c>
      <c r="AB20" s="90">
        <v>228.22826249999997</v>
      </c>
      <c r="AC20" s="18">
        <v>2540</v>
      </c>
      <c r="AD20" s="18" t="s">
        <v>131</v>
      </c>
      <c r="AE20" s="19"/>
      <c r="AF20" s="15">
        <v>1</v>
      </c>
      <c r="AG20" s="15" t="s">
        <v>101</v>
      </c>
      <c r="AH20" s="16" t="s">
        <v>59</v>
      </c>
      <c r="AI20" s="16" t="s">
        <v>728</v>
      </c>
      <c r="AJ20" s="16" t="s">
        <v>1104</v>
      </c>
      <c r="AK20" s="16" t="s">
        <v>5481</v>
      </c>
      <c r="AL20" s="15" t="s">
        <v>5482</v>
      </c>
      <c r="AM20" s="20">
        <v>4</v>
      </c>
      <c r="AN20" s="15" t="s">
        <v>730</v>
      </c>
      <c r="AO20" s="18" t="s">
        <v>5483</v>
      </c>
      <c r="AP20" s="16" t="s">
        <v>5484</v>
      </c>
      <c r="AQ20" s="15" t="s">
        <v>5485</v>
      </c>
      <c r="AR20" s="20" t="s">
        <v>5486</v>
      </c>
      <c r="AS20" s="18">
        <v>-79.741350877200006</v>
      </c>
      <c r="AT20" s="18">
        <v>34.839784278400003</v>
      </c>
      <c r="AU20" t="s">
        <v>5482</v>
      </c>
      <c r="AV20" t="s">
        <v>1097</v>
      </c>
      <c r="AW20" t="s">
        <v>5487</v>
      </c>
      <c r="AX20" t="s">
        <v>5475</v>
      </c>
      <c r="AY20" t="s">
        <v>1104</v>
      </c>
      <c r="AZ20" t="s">
        <v>91</v>
      </c>
      <c r="BA20" t="s">
        <v>735</v>
      </c>
      <c r="BB20" t="s">
        <v>91</v>
      </c>
      <c r="BC20" s="21" t="s">
        <v>321</v>
      </c>
      <c r="BD20" s="21" t="s">
        <v>5778</v>
      </c>
      <c r="BE20" s="21"/>
      <c r="BF20" s="21" t="str">
        <f t="shared" si="0"/>
        <v>No</v>
      </c>
      <c r="BG20" s="21" t="str">
        <f t="shared" si="1"/>
        <v>Combined Cycle</v>
      </c>
      <c r="BH20" s="21" t="str">
        <f t="shared" si="2"/>
        <v>New</v>
      </c>
      <c r="BI20" s="21" t="s">
        <v>5788</v>
      </c>
      <c r="BJ20" t="s">
        <v>5789</v>
      </c>
    </row>
    <row r="21" spans="1:62" x14ac:dyDescent="0.25">
      <c r="A21" s="89">
        <v>69</v>
      </c>
      <c r="B21" s="89" t="s">
        <v>1104</v>
      </c>
      <c r="C21" s="89" t="s">
        <v>5481</v>
      </c>
      <c r="D21" s="89" t="s">
        <v>730</v>
      </c>
      <c r="E21" s="89" t="s">
        <v>5790</v>
      </c>
      <c r="F21" s="89">
        <v>228.22826249999997</v>
      </c>
      <c r="G21" s="89" t="s">
        <v>100</v>
      </c>
      <c r="H21" s="89" t="s">
        <v>5786</v>
      </c>
      <c r="I21" s="15" t="s">
        <v>5509</v>
      </c>
      <c r="J21" s="22" t="s">
        <v>5475</v>
      </c>
      <c r="K21" s="16">
        <v>10</v>
      </c>
      <c r="L21" s="16" t="s">
        <v>5504</v>
      </c>
      <c r="M21" s="15" t="s">
        <v>5510</v>
      </c>
      <c r="N21" s="16" t="s">
        <v>5511</v>
      </c>
      <c r="O21" s="16" t="s">
        <v>53</v>
      </c>
      <c r="P21" s="15" t="s">
        <v>180</v>
      </c>
      <c r="Q21" s="16" t="s">
        <v>181</v>
      </c>
      <c r="R21" s="15" t="s">
        <v>182</v>
      </c>
      <c r="S21" s="15" t="s">
        <v>100</v>
      </c>
      <c r="T21" s="41" t="s">
        <v>443</v>
      </c>
      <c r="U21" s="41" t="s">
        <v>5394</v>
      </c>
      <c r="V21" s="15" t="s">
        <v>205</v>
      </c>
      <c r="W21" s="26" t="s">
        <v>100</v>
      </c>
      <c r="X21" s="16" t="s">
        <v>5507</v>
      </c>
      <c r="Y21" s="16" t="s">
        <v>53</v>
      </c>
      <c r="Z21" s="15" t="s">
        <v>5787</v>
      </c>
      <c r="AA21" s="15" t="s">
        <v>84</v>
      </c>
      <c r="AB21" s="90">
        <v>228.22826249999997</v>
      </c>
      <c r="AC21" s="18">
        <v>2540</v>
      </c>
      <c r="AD21" s="18" t="s">
        <v>131</v>
      </c>
      <c r="AE21" s="19"/>
      <c r="AF21" s="15">
        <v>1</v>
      </c>
      <c r="AG21" s="15" t="s">
        <v>101</v>
      </c>
      <c r="AH21" s="16" t="s">
        <v>59</v>
      </c>
      <c r="AI21" s="16" t="s">
        <v>728</v>
      </c>
      <c r="AJ21" s="16" t="s">
        <v>1104</v>
      </c>
      <c r="AK21" s="16" t="s">
        <v>5481</v>
      </c>
      <c r="AL21" s="15" t="s">
        <v>5482</v>
      </c>
      <c r="AM21" s="20">
        <v>4</v>
      </c>
      <c r="AN21" s="15" t="s">
        <v>730</v>
      </c>
      <c r="AO21" s="18" t="s">
        <v>5483</v>
      </c>
      <c r="AP21" s="16" t="s">
        <v>5484</v>
      </c>
      <c r="AQ21" s="15" t="s">
        <v>5485</v>
      </c>
      <c r="AR21" s="20" t="s">
        <v>5486</v>
      </c>
      <c r="AS21" s="18">
        <v>-79.737574326900003</v>
      </c>
      <c r="AT21" s="18">
        <v>34.837926250199999</v>
      </c>
      <c r="AU21" t="s">
        <v>5482</v>
      </c>
      <c r="AV21" t="s">
        <v>1097</v>
      </c>
      <c r="AW21" t="s">
        <v>5487</v>
      </c>
      <c r="AX21" t="s">
        <v>5475</v>
      </c>
      <c r="AY21" t="s">
        <v>1104</v>
      </c>
      <c r="AZ21" t="s">
        <v>91</v>
      </c>
      <c r="BA21" t="s">
        <v>735</v>
      </c>
      <c r="BB21" t="s">
        <v>91</v>
      </c>
      <c r="BC21" s="21" t="s">
        <v>321</v>
      </c>
      <c r="BD21" s="21" t="s">
        <v>5778</v>
      </c>
      <c r="BE21" s="21"/>
      <c r="BF21" s="21" t="str">
        <f t="shared" si="0"/>
        <v>No</v>
      </c>
      <c r="BG21" s="21" t="str">
        <f t="shared" si="1"/>
        <v>Combined Cycle</v>
      </c>
      <c r="BH21" s="21" t="str">
        <f t="shared" si="2"/>
        <v>New</v>
      </c>
      <c r="BI21" s="21" t="s">
        <v>5788</v>
      </c>
      <c r="BJ21" t="s">
        <v>5789</v>
      </c>
    </row>
    <row r="22" spans="1:62" x14ac:dyDescent="0.25">
      <c r="A22" s="89">
        <v>69</v>
      </c>
      <c r="B22" s="89" t="s">
        <v>1104</v>
      </c>
      <c r="C22" s="89" t="s">
        <v>5481</v>
      </c>
      <c r="D22" s="89" t="s">
        <v>730</v>
      </c>
      <c r="E22" s="89" t="s">
        <v>5791</v>
      </c>
      <c r="F22" s="89">
        <v>166.99128599999997</v>
      </c>
      <c r="G22" s="89" t="s">
        <v>100</v>
      </c>
      <c r="H22" s="89" t="s">
        <v>5776</v>
      </c>
      <c r="I22" s="15" t="s">
        <v>5512</v>
      </c>
      <c r="J22" s="22" t="s">
        <v>5475</v>
      </c>
      <c r="K22" s="16">
        <v>8</v>
      </c>
      <c r="L22" s="16" t="s">
        <v>5513</v>
      </c>
      <c r="M22" s="15" t="s">
        <v>5514</v>
      </c>
      <c r="N22" s="87" t="s">
        <v>5515</v>
      </c>
      <c r="O22" s="16" t="s">
        <v>53</v>
      </c>
      <c r="P22" s="41" t="s">
        <v>180</v>
      </c>
      <c r="Q22" s="16" t="s">
        <v>215</v>
      </c>
      <c r="R22" s="41" t="s">
        <v>182</v>
      </c>
      <c r="S22" s="41" t="s">
        <v>100</v>
      </c>
      <c r="T22" s="41" t="s">
        <v>110</v>
      </c>
      <c r="U22" s="41" t="s">
        <v>5516</v>
      </c>
      <c r="V22" s="15" t="s">
        <v>205</v>
      </c>
      <c r="W22" s="26" t="s">
        <v>100</v>
      </c>
      <c r="X22" s="16" t="s">
        <v>5517</v>
      </c>
      <c r="Y22" s="16" t="s">
        <v>53</v>
      </c>
      <c r="Z22" s="15" t="s">
        <v>5777</v>
      </c>
      <c r="AA22" s="15" t="s">
        <v>84</v>
      </c>
      <c r="AB22" s="90">
        <v>166.99128599999997</v>
      </c>
      <c r="AC22" s="18">
        <v>1630</v>
      </c>
      <c r="AD22" s="18" t="s">
        <v>131</v>
      </c>
      <c r="AE22" s="19"/>
      <c r="AF22" s="15">
        <v>1</v>
      </c>
      <c r="AG22" s="15" t="s">
        <v>63</v>
      </c>
      <c r="AH22" s="16" t="s">
        <v>153</v>
      </c>
      <c r="AI22" s="16" t="s">
        <v>728</v>
      </c>
      <c r="AJ22" s="16" t="s">
        <v>1104</v>
      </c>
      <c r="AK22" s="16" t="s">
        <v>5481</v>
      </c>
      <c r="AL22" s="15" t="s">
        <v>5482</v>
      </c>
      <c r="AM22" s="20">
        <v>4</v>
      </c>
      <c r="AN22" s="15" t="s">
        <v>730</v>
      </c>
      <c r="AO22" s="18" t="s">
        <v>5483</v>
      </c>
      <c r="AP22" s="16" t="s">
        <v>5484</v>
      </c>
      <c r="AQ22" s="15" t="s">
        <v>5485</v>
      </c>
      <c r="AR22" s="20" t="s">
        <v>5486</v>
      </c>
      <c r="AS22" s="18">
        <v>-79.741908776700001</v>
      </c>
      <c r="AT22" s="18">
        <v>34.839766666999999</v>
      </c>
      <c r="AU22" t="s">
        <v>5482</v>
      </c>
      <c r="AV22" t="s">
        <v>1097</v>
      </c>
      <c r="AW22" t="s">
        <v>5487</v>
      </c>
      <c r="AX22" t="s">
        <v>5475</v>
      </c>
      <c r="AY22" t="s">
        <v>1104</v>
      </c>
      <c r="AZ22" t="s">
        <v>91</v>
      </c>
      <c r="BA22" t="s">
        <v>735</v>
      </c>
      <c r="BB22" t="s">
        <v>91</v>
      </c>
      <c r="BC22" s="21" t="s">
        <v>139</v>
      </c>
      <c r="BD22" s="21" t="s">
        <v>5778</v>
      </c>
      <c r="BE22" s="21"/>
      <c r="BF22" s="21" t="str">
        <f t="shared" si="0"/>
        <v>No</v>
      </c>
      <c r="BG22" s="21" t="str">
        <f t="shared" si="1"/>
        <v>Combined Cycle</v>
      </c>
      <c r="BH22" s="21" t="str">
        <f t="shared" si="2"/>
        <v>Existing</v>
      </c>
      <c r="BI22" s="21" t="s">
        <v>2109</v>
      </c>
      <c r="BJ22" t="s">
        <v>5792</v>
      </c>
    </row>
    <row r="23" spans="1:62" x14ac:dyDescent="0.25">
      <c r="A23" s="89">
        <v>69</v>
      </c>
      <c r="B23" s="89" t="s">
        <v>1104</v>
      </c>
      <c r="C23" s="89" t="s">
        <v>5481</v>
      </c>
      <c r="D23" s="89" t="s">
        <v>730</v>
      </c>
      <c r="E23" s="89" t="s">
        <v>5793</v>
      </c>
      <c r="F23" s="89">
        <v>166.99128599999997</v>
      </c>
      <c r="G23" s="89" t="s">
        <v>100</v>
      </c>
      <c r="H23" s="89" t="s">
        <v>5776</v>
      </c>
      <c r="I23" s="15" t="s">
        <v>5518</v>
      </c>
      <c r="J23" s="22" t="s">
        <v>5475</v>
      </c>
      <c r="K23" s="16">
        <v>7</v>
      </c>
      <c r="L23" s="16" t="s">
        <v>5519</v>
      </c>
      <c r="M23" s="15" t="s">
        <v>5520</v>
      </c>
      <c r="N23" s="87" t="s">
        <v>5794</v>
      </c>
      <c r="O23" s="16" t="s">
        <v>53</v>
      </c>
      <c r="P23" s="41" t="s">
        <v>180</v>
      </c>
      <c r="Q23" s="16" t="s">
        <v>215</v>
      </c>
      <c r="R23" s="41" t="s">
        <v>182</v>
      </c>
      <c r="S23" s="41" t="s">
        <v>100</v>
      </c>
      <c r="T23" s="41" t="s">
        <v>110</v>
      </c>
      <c r="U23" s="41" t="s">
        <v>5516</v>
      </c>
      <c r="V23" s="15" t="s">
        <v>205</v>
      </c>
      <c r="W23" s="26" t="s">
        <v>100</v>
      </c>
      <c r="X23" s="16" t="s">
        <v>5517</v>
      </c>
      <c r="Y23" s="16" t="s">
        <v>53</v>
      </c>
      <c r="Z23" s="15" t="s">
        <v>5777</v>
      </c>
      <c r="AA23" s="15" t="s">
        <v>84</v>
      </c>
      <c r="AB23" s="90">
        <v>166.99128599999997</v>
      </c>
      <c r="AC23" s="18">
        <v>1630</v>
      </c>
      <c r="AD23" s="18" t="s">
        <v>131</v>
      </c>
      <c r="AE23" s="19"/>
      <c r="AF23" s="15">
        <v>1</v>
      </c>
      <c r="AG23" s="15" t="s">
        <v>63</v>
      </c>
      <c r="AH23" s="16" t="s">
        <v>153</v>
      </c>
      <c r="AI23" s="16" t="s">
        <v>728</v>
      </c>
      <c r="AJ23" s="16" t="s">
        <v>1104</v>
      </c>
      <c r="AK23" s="16" t="s">
        <v>5481</v>
      </c>
      <c r="AL23" s="15" t="s">
        <v>5482</v>
      </c>
      <c r="AM23" s="20">
        <v>4</v>
      </c>
      <c r="AN23" s="15" t="s">
        <v>730</v>
      </c>
      <c r="AO23" s="18" t="s">
        <v>5483</v>
      </c>
      <c r="AP23" s="16" t="s">
        <v>5484</v>
      </c>
      <c r="AQ23" s="15" t="s">
        <v>5485</v>
      </c>
      <c r="AR23" s="20" t="s">
        <v>5486</v>
      </c>
      <c r="AS23" s="18">
        <v>-79.7369842409</v>
      </c>
      <c r="AT23" s="18">
        <v>34.837917444299997</v>
      </c>
      <c r="AU23" t="s">
        <v>5482</v>
      </c>
      <c r="AV23" t="s">
        <v>1097</v>
      </c>
      <c r="AW23" t="s">
        <v>5487</v>
      </c>
      <c r="AX23" t="s">
        <v>5475</v>
      </c>
      <c r="AY23" t="s">
        <v>1104</v>
      </c>
      <c r="AZ23" t="s">
        <v>91</v>
      </c>
      <c r="BA23" t="s">
        <v>735</v>
      </c>
      <c r="BB23" t="s">
        <v>91</v>
      </c>
      <c r="BC23" s="21" t="s">
        <v>139</v>
      </c>
      <c r="BD23" s="21" t="s">
        <v>5778</v>
      </c>
      <c r="BE23" s="21"/>
      <c r="BF23" s="21" t="str">
        <f t="shared" si="0"/>
        <v>No</v>
      </c>
      <c r="BG23" s="21" t="str">
        <f t="shared" si="1"/>
        <v>Combined Cycle</v>
      </c>
      <c r="BH23" s="21" t="str">
        <f t="shared" si="2"/>
        <v>Existing</v>
      </c>
      <c r="BI23" s="21" t="s">
        <v>2109</v>
      </c>
      <c r="BJ23" t="s">
        <v>5792</v>
      </c>
    </row>
    <row r="24" spans="1:62" x14ac:dyDescent="0.25">
      <c r="A24" s="89">
        <v>96</v>
      </c>
      <c r="B24" s="89" t="s">
        <v>1104</v>
      </c>
      <c r="C24" s="89" t="s">
        <v>1097</v>
      </c>
      <c r="D24" s="89" t="s">
        <v>254</v>
      </c>
      <c r="E24" s="89" t="s">
        <v>5795</v>
      </c>
      <c r="F24" s="89">
        <v>128</v>
      </c>
      <c r="G24" s="89" t="s">
        <v>100</v>
      </c>
      <c r="I24" s="15" t="s">
        <v>1090</v>
      </c>
      <c r="J24" s="22" t="s">
        <v>5796</v>
      </c>
      <c r="K24" s="16">
        <v>12</v>
      </c>
      <c r="L24" s="16" t="s">
        <v>1091</v>
      </c>
      <c r="M24" s="15" t="s">
        <v>1092</v>
      </c>
      <c r="N24" s="16" t="s">
        <v>1093</v>
      </c>
      <c r="O24" s="16" t="s">
        <v>53</v>
      </c>
      <c r="P24" s="15" t="s">
        <v>180</v>
      </c>
      <c r="Q24" s="16" t="s">
        <v>181</v>
      </c>
      <c r="R24" s="15" t="s">
        <v>182</v>
      </c>
      <c r="S24" s="15" t="s">
        <v>100</v>
      </c>
      <c r="T24" s="114" t="s">
        <v>1094</v>
      </c>
      <c r="U24" s="114" t="s">
        <v>1095</v>
      </c>
      <c r="V24" s="114" t="s">
        <v>124</v>
      </c>
      <c r="W24" s="114" t="s">
        <v>53</v>
      </c>
      <c r="X24" s="16" t="s">
        <v>726</v>
      </c>
      <c r="Y24" s="16" t="s">
        <v>53</v>
      </c>
      <c r="Z24" s="15" t="s">
        <v>5797</v>
      </c>
      <c r="AA24" s="15" t="s">
        <v>185</v>
      </c>
      <c r="AB24" s="15" t="s">
        <v>5797</v>
      </c>
      <c r="AC24" s="18">
        <v>1520</v>
      </c>
      <c r="AD24" s="18" t="s">
        <v>131</v>
      </c>
      <c r="AE24" s="24">
        <v>34335</v>
      </c>
      <c r="AF24" s="15">
        <v>1</v>
      </c>
      <c r="AG24" s="15" t="s">
        <v>63</v>
      </c>
      <c r="AH24" s="16" t="s">
        <v>5798</v>
      </c>
      <c r="AI24" s="16"/>
      <c r="AJ24" s="16" t="s">
        <v>1104</v>
      </c>
      <c r="AK24" s="16" t="s">
        <v>1097</v>
      </c>
      <c r="AL24" s="15" t="s">
        <v>1089</v>
      </c>
      <c r="AM24" s="20">
        <v>4</v>
      </c>
      <c r="AN24" s="15" t="s">
        <v>254</v>
      </c>
      <c r="AO24" s="18" t="s">
        <v>1098</v>
      </c>
      <c r="AP24" s="16" t="s">
        <v>1099</v>
      </c>
      <c r="AQ24" s="15" t="s">
        <v>1100</v>
      </c>
      <c r="AR24" s="20" t="s">
        <v>1101</v>
      </c>
      <c r="AS24" s="18">
        <v>-80.167999587300002</v>
      </c>
      <c r="AT24" s="18">
        <v>34.420322593400002</v>
      </c>
      <c r="AU24" t="s">
        <v>1089</v>
      </c>
      <c r="AV24" t="s">
        <v>1102</v>
      </c>
      <c r="AW24" t="s">
        <v>1103</v>
      </c>
      <c r="AX24" t="s">
        <v>5796</v>
      </c>
      <c r="AY24" t="s">
        <v>1104</v>
      </c>
      <c r="AZ24" t="s">
        <v>91</v>
      </c>
      <c r="BA24" t="s">
        <v>735</v>
      </c>
      <c r="BB24" t="s">
        <v>91</v>
      </c>
      <c r="BC24" s="21" t="s">
        <v>193</v>
      </c>
      <c r="BD24" s="21" t="s">
        <v>5778</v>
      </c>
      <c r="BE24" s="21"/>
      <c r="BF24" s="21" t="str">
        <f t="shared" si="0"/>
        <v>No</v>
      </c>
      <c r="BG24" s="21" t="str">
        <f t="shared" si="1"/>
        <v>Simple Cycle</v>
      </c>
      <c r="BH24" s="21" t="str">
        <f t="shared" si="2"/>
        <v>Existing</v>
      </c>
      <c r="BI24" s="21" t="s">
        <v>5799</v>
      </c>
      <c r="BJ24" t="s">
        <v>5800</v>
      </c>
    </row>
    <row r="25" spans="1:62" x14ac:dyDescent="0.25">
      <c r="A25" s="89">
        <v>96</v>
      </c>
      <c r="B25" s="89" t="s">
        <v>1104</v>
      </c>
      <c r="C25" s="89" t="s">
        <v>1097</v>
      </c>
      <c r="D25" s="89" t="s">
        <v>254</v>
      </c>
      <c r="E25" s="89" t="s">
        <v>5801</v>
      </c>
      <c r="F25" s="89">
        <v>128</v>
      </c>
      <c r="G25" s="89" t="s">
        <v>100</v>
      </c>
      <c r="I25" s="15" t="s">
        <v>1105</v>
      </c>
      <c r="J25" s="22" t="s">
        <v>5796</v>
      </c>
      <c r="K25" s="16">
        <v>13</v>
      </c>
      <c r="L25" s="16" t="s">
        <v>1106</v>
      </c>
      <c r="M25" s="15" t="s">
        <v>1107</v>
      </c>
      <c r="N25" s="16" t="s">
        <v>1108</v>
      </c>
      <c r="O25" s="16" t="s">
        <v>53</v>
      </c>
      <c r="P25" s="15" t="s">
        <v>180</v>
      </c>
      <c r="Q25" s="16" t="s">
        <v>181</v>
      </c>
      <c r="R25" s="15" t="s">
        <v>182</v>
      </c>
      <c r="S25" s="15" t="s">
        <v>100</v>
      </c>
      <c r="T25" s="114" t="s">
        <v>1094</v>
      </c>
      <c r="U25" s="114" t="s">
        <v>1095</v>
      </c>
      <c r="V25" s="114" t="s">
        <v>124</v>
      </c>
      <c r="W25" s="114" t="s">
        <v>53</v>
      </c>
      <c r="X25" s="16" t="s">
        <v>726</v>
      </c>
      <c r="Y25" s="16" t="s">
        <v>53</v>
      </c>
      <c r="Z25" s="15" t="s">
        <v>5797</v>
      </c>
      <c r="AA25" s="15" t="s">
        <v>185</v>
      </c>
      <c r="AB25" s="15" t="s">
        <v>5797</v>
      </c>
      <c r="AC25" s="18">
        <v>1520</v>
      </c>
      <c r="AD25" s="18" t="s">
        <v>131</v>
      </c>
      <c r="AE25" s="24">
        <v>34335</v>
      </c>
      <c r="AF25" s="15">
        <v>1</v>
      </c>
      <c r="AG25" s="15" t="s">
        <v>63</v>
      </c>
      <c r="AH25" s="16" t="s">
        <v>5798</v>
      </c>
      <c r="AI25" s="16"/>
      <c r="AJ25" s="16" t="s">
        <v>1104</v>
      </c>
      <c r="AK25" s="16" t="s">
        <v>1097</v>
      </c>
      <c r="AL25" s="15" t="s">
        <v>1089</v>
      </c>
      <c r="AM25" s="20">
        <v>4</v>
      </c>
      <c r="AN25" s="15" t="s">
        <v>254</v>
      </c>
      <c r="AO25" s="18" t="s">
        <v>1098</v>
      </c>
      <c r="AP25" s="16" t="s">
        <v>1099</v>
      </c>
      <c r="AQ25" s="15" t="s">
        <v>1100</v>
      </c>
      <c r="AR25" s="20" t="s">
        <v>1101</v>
      </c>
      <c r="AS25" s="18">
        <v>-80.167540929599994</v>
      </c>
      <c r="AT25" s="18">
        <v>34.420428797600003</v>
      </c>
      <c r="AU25" t="s">
        <v>1089</v>
      </c>
      <c r="AV25" t="s">
        <v>1102</v>
      </c>
      <c r="AW25" t="s">
        <v>1103</v>
      </c>
      <c r="AX25" t="s">
        <v>5796</v>
      </c>
      <c r="AY25" t="s">
        <v>1104</v>
      </c>
      <c r="AZ25" t="s">
        <v>91</v>
      </c>
      <c r="BA25" t="s">
        <v>735</v>
      </c>
      <c r="BB25" t="s">
        <v>91</v>
      </c>
      <c r="BC25" s="21" t="s">
        <v>193</v>
      </c>
      <c r="BD25" s="21" t="s">
        <v>5778</v>
      </c>
      <c r="BE25" s="21"/>
      <c r="BF25" s="21" t="str">
        <f t="shared" si="0"/>
        <v>No</v>
      </c>
      <c r="BG25" s="21" t="str">
        <f t="shared" si="1"/>
        <v>Simple Cycle</v>
      </c>
      <c r="BH25" s="21" t="str">
        <f t="shared" si="2"/>
        <v>Existing</v>
      </c>
      <c r="BI25" s="21" t="s">
        <v>5799</v>
      </c>
      <c r="BJ25" t="s">
        <v>5800</v>
      </c>
    </row>
    <row r="26" spans="1:62" x14ac:dyDescent="0.25">
      <c r="A26" s="89">
        <v>97</v>
      </c>
      <c r="B26" s="89" t="s">
        <v>1097</v>
      </c>
      <c r="C26" s="89" t="s">
        <v>1116</v>
      </c>
      <c r="D26" s="89" t="s">
        <v>730</v>
      </c>
      <c r="E26" s="89" t="s">
        <v>5802</v>
      </c>
      <c r="F26" s="89">
        <v>186.60353040000001</v>
      </c>
      <c r="G26" s="89" t="s">
        <v>100</v>
      </c>
      <c r="H26" s="89" t="s">
        <v>5803</v>
      </c>
      <c r="I26" s="15" t="s">
        <v>1110</v>
      </c>
      <c r="J26" s="16">
        <v>2709</v>
      </c>
      <c r="K26" s="16" t="s">
        <v>5804</v>
      </c>
      <c r="L26" s="16" t="s">
        <v>5805</v>
      </c>
      <c r="M26" s="15" t="s">
        <v>1112</v>
      </c>
      <c r="N26" s="16" t="s">
        <v>5806</v>
      </c>
      <c r="O26" s="16" t="s">
        <v>53</v>
      </c>
      <c r="P26" s="15" t="s">
        <v>180</v>
      </c>
      <c r="Q26" s="16" t="s">
        <v>181</v>
      </c>
      <c r="R26" s="15" t="s">
        <v>182</v>
      </c>
      <c r="S26" s="15" t="s">
        <v>100</v>
      </c>
      <c r="T26" s="15" t="s">
        <v>110</v>
      </c>
      <c r="U26" s="15" t="s">
        <v>4134</v>
      </c>
      <c r="V26" s="15" t="s">
        <v>124</v>
      </c>
      <c r="W26" s="26" t="s">
        <v>100</v>
      </c>
      <c r="X26" s="16" t="s">
        <v>319</v>
      </c>
      <c r="Y26" s="16" t="s">
        <v>53</v>
      </c>
      <c r="Z26" s="15" t="s">
        <v>5807</v>
      </c>
      <c r="AA26" s="15" t="s">
        <v>84</v>
      </c>
      <c r="AB26" s="90">
        <v>186.60353040000001</v>
      </c>
      <c r="AC26" s="18">
        <v>4000</v>
      </c>
      <c r="AD26" s="18" t="s">
        <v>131</v>
      </c>
      <c r="AE26" s="19"/>
      <c r="AF26" s="15">
        <v>2</v>
      </c>
      <c r="AG26" s="15" t="s">
        <v>63</v>
      </c>
      <c r="AH26" s="16" t="s">
        <v>5808</v>
      </c>
      <c r="AI26" s="16"/>
      <c r="AJ26" s="16" t="s">
        <v>1097</v>
      </c>
      <c r="AK26" s="16" t="s">
        <v>1116</v>
      </c>
      <c r="AL26" s="15" t="s">
        <v>1109</v>
      </c>
      <c r="AM26" s="20">
        <v>4</v>
      </c>
      <c r="AN26" s="15" t="s">
        <v>730</v>
      </c>
      <c r="AO26" s="18" t="s">
        <v>1117</v>
      </c>
      <c r="AP26" s="16" t="s">
        <v>1118</v>
      </c>
      <c r="AQ26" s="15" t="s">
        <v>1119</v>
      </c>
      <c r="AR26" s="20" t="s">
        <v>1120</v>
      </c>
      <c r="AS26" s="18">
        <v>-78.089025915999997</v>
      </c>
      <c r="AT26" s="18">
        <v>35.373533771699996</v>
      </c>
      <c r="AU26" t="s">
        <v>1109</v>
      </c>
      <c r="AV26" t="s">
        <v>1097</v>
      </c>
      <c r="AW26" t="s">
        <v>1121</v>
      </c>
      <c r="AX26" t="s">
        <v>5809</v>
      </c>
      <c r="AY26" t="e">
        <v>#N/A</v>
      </c>
      <c r="AZ26" t="e">
        <v>#N/A</v>
      </c>
      <c r="BA26" t="e">
        <v>#N/A</v>
      </c>
      <c r="BB26" t="e">
        <v>#N/A</v>
      </c>
      <c r="BC26" s="21" t="s">
        <v>321</v>
      </c>
      <c r="BD26" s="21" t="s">
        <v>5778</v>
      </c>
      <c r="BE26" s="21"/>
      <c r="BF26" s="21" t="str">
        <f t="shared" si="0"/>
        <v>No</v>
      </c>
      <c r="BG26" s="21" t="str">
        <f t="shared" si="1"/>
        <v>Simple Cycle</v>
      </c>
      <c r="BH26" s="21" t="str">
        <f t="shared" si="2"/>
        <v>Existing</v>
      </c>
      <c r="BI26" s="21" t="s">
        <v>5779</v>
      </c>
      <c r="BJ26" t="s">
        <v>5810</v>
      </c>
    </row>
    <row r="27" spans="1:62" x14ac:dyDescent="0.25">
      <c r="A27" s="89">
        <v>97</v>
      </c>
      <c r="B27" s="89" t="s">
        <v>1097</v>
      </c>
      <c r="C27" s="89" t="s">
        <v>1116</v>
      </c>
      <c r="D27" s="89" t="s">
        <v>730</v>
      </c>
      <c r="E27" s="89" t="s">
        <v>5811</v>
      </c>
      <c r="F27" s="89">
        <v>186.60353040000001</v>
      </c>
      <c r="G27" s="89" t="s">
        <v>100</v>
      </c>
      <c r="H27" s="89" t="s">
        <v>5803</v>
      </c>
      <c r="I27" s="15"/>
      <c r="J27" s="16"/>
      <c r="K27" s="16"/>
      <c r="L27" s="16"/>
      <c r="M27" s="15"/>
      <c r="N27" s="16"/>
      <c r="O27" s="16"/>
      <c r="P27" s="15"/>
      <c r="Q27" s="16"/>
      <c r="R27" s="15"/>
      <c r="S27" s="15"/>
      <c r="T27" s="15"/>
      <c r="U27" s="15"/>
      <c r="V27" s="15" t="s">
        <v>124</v>
      </c>
      <c r="W27" s="26" t="s">
        <v>100</v>
      </c>
      <c r="X27" s="16"/>
      <c r="Y27" s="16" t="s">
        <v>53</v>
      </c>
      <c r="Z27" s="15"/>
      <c r="AA27" s="15"/>
      <c r="AB27" s="90"/>
      <c r="AC27" s="18"/>
      <c r="AD27" s="18"/>
      <c r="AE27" s="19"/>
      <c r="AF27" s="15"/>
      <c r="AG27" s="15" t="s">
        <v>63</v>
      </c>
      <c r="AH27" s="16"/>
      <c r="AI27" s="16"/>
      <c r="AJ27" s="16"/>
      <c r="AK27" s="16"/>
      <c r="AL27" s="15"/>
      <c r="AM27" s="20"/>
      <c r="AN27" s="15"/>
      <c r="AO27" s="18"/>
      <c r="AP27" s="16"/>
      <c r="AQ27" s="15"/>
      <c r="AR27" s="20"/>
      <c r="AS27" s="18"/>
      <c r="AT27" s="18"/>
      <c r="BC27" s="21" t="s">
        <v>321</v>
      </c>
      <c r="BD27" s="21" t="s">
        <v>5778</v>
      </c>
      <c r="BE27" s="21"/>
      <c r="BF27" s="21" t="str">
        <f t="shared" si="0"/>
        <v>No</v>
      </c>
      <c r="BG27" s="21" t="str">
        <f t="shared" si="1"/>
        <v>Simple Cycle</v>
      </c>
      <c r="BH27" s="21" t="str">
        <f t="shared" si="2"/>
        <v>Existing</v>
      </c>
      <c r="BI27" s="21" t="s">
        <v>5779</v>
      </c>
      <c r="BJ27" t="s">
        <v>5810</v>
      </c>
    </row>
    <row r="28" spans="1:62" x14ac:dyDescent="0.25">
      <c r="A28" s="89">
        <v>97</v>
      </c>
      <c r="B28" s="89" t="s">
        <v>1097</v>
      </c>
      <c r="C28" s="89" t="s">
        <v>1116</v>
      </c>
      <c r="D28" s="89" t="s">
        <v>730</v>
      </c>
      <c r="E28" s="89" t="s">
        <v>5812</v>
      </c>
      <c r="F28" s="89">
        <v>199.00478744999998</v>
      </c>
      <c r="G28" s="89" t="s">
        <v>100</v>
      </c>
      <c r="H28" s="89" t="s">
        <v>5803</v>
      </c>
      <c r="I28" s="15" t="s">
        <v>1149</v>
      </c>
      <c r="J28" s="16">
        <v>2709</v>
      </c>
      <c r="K28" s="16">
        <v>14</v>
      </c>
      <c r="L28" s="16" t="s">
        <v>1150</v>
      </c>
      <c r="M28" s="15" t="s">
        <v>1151</v>
      </c>
      <c r="N28" s="16" t="s">
        <v>1152</v>
      </c>
      <c r="O28" s="16" t="s">
        <v>53</v>
      </c>
      <c r="P28" s="15" t="s">
        <v>180</v>
      </c>
      <c r="Q28" s="16" t="s">
        <v>181</v>
      </c>
      <c r="R28" s="15" t="s">
        <v>182</v>
      </c>
      <c r="S28" s="15" t="s">
        <v>100</v>
      </c>
      <c r="T28" s="15" t="s">
        <v>59</v>
      </c>
      <c r="U28" s="15" t="s">
        <v>59</v>
      </c>
      <c r="V28" s="15" t="s">
        <v>124</v>
      </c>
      <c r="W28" s="26" t="s">
        <v>100</v>
      </c>
      <c r="X28" s="16" t="s">
        <v>319</v>
      </c>
      <c r="Y28" s="16" t="s">
        <v>53</v>
      </c>
      <c r="Z28" s="15" t="s">
        <v>5813</v>
      </c>
      <c r="AA28" s="15" t="s">
        <v>84</v>
      </c>
      <c r="AB28" s="90">
        <v>199.00478744999998</v>
      </c>
      <c r="AC28" s="18">
        <v>2020</v>
      </c>
      <c r="AD28" s="18" t="s">
        <v>131</v>
      </c>
      <c r="AE28" s="19"/>
      <c r="AF28" s="15">
        <v>1</v>
      </c>
      <c r="AG28" s="15" t="s">
        <v>63</v>
      </c>
      <c r="AH28" s="16" t="s">
        <v>59</v>
      </c>
      <c r="AI28" s="16"/>
      <c r="AJ28" s="16" t="s">
        <v>1097</v>
      </c>
      <c r="AK28" s="16" t="s">
        <v>1116</v>
      </c>
      <c r="AL28" s="15" t="s">
        <v>1109</v>
      </c>
      <c r="AM28" s="20">
        <v>4</v>
      </c>
      <c r="AN28" s="15" t="s">
        <v>730</v>
      </c>
      <c r="AO28" s="18" t="s">
        <v>1117</v>
      </c>
      <c r="AP28" s="16" t="s">
        <v>1118</v>
      </c>
      <c r="AQ28" s="15" t="s">
        <v>1119</v>
      </c>
      <c r="AR28" s="20" t="s">
        <v>1120</v>
      </c>
      <c r="AS28" s="18">
        <v>-78.088553847200004</v>
      </c>
      <c r="AT28" s="18">
        <v>35.373533771699996</v>
      </c>
      <c r="AU28" t="s">
        <v>1109</v>
      </c>
      <c r="AV28" t="s">
        <v>1097</v>
      </c>
      <c r="AW28" t="s">
        <v>1121</v>
      </c>
      <c r="AX28" t="s">
        <v>5809</v>
      </c>
      <c r="AY28" t="e">
        <v>#N/A</v>
      </c>
      <c r="AZ28" t="e">
        <v>#N/A</v>
      </c>
      <c r="BA28" t="e">
        <v>#N/A</v>
      </c>
      <c r="BB28" t="e">
        <v>#N/A</v>
      </c>
      <c r="BC28" s="21" t="s">
        <v>321</v>
      </c>
      <c r="BD28" s="21" t="s">
        <v>5778</v>
      </c>
      <c r="BE28" s="21"/>
      <c r="BF28" s="21" t="str">
        <f t="shared" si="0"/>
        <v>No</v>
      </c>
      <c r="BG28" s="21" t="str">
        <f t="shared" si="1"/>
        <v>Simple Cycle</v>
      </c>
      <c r="BH28" s="21" t="str">
        <f t="shared" si="2"/>
        <v>Existing</v>
      </c>
      <c r="BI28" s="21" t="s">
        <v>5779</v>
      </c>
      <c r="BJ28" t="s">
        <v>5810</v>
      </c>
    </row>
    <row r="29" spans="1:62" x14ac:dyDescent="0.25">
      <c r="A29" s="89">
        <v>97</v>
      </c>
      <c r="B29" s="89" t="s">
        <v>1097</v>
      </c>
      <c r="C29" s="89" t="s">
        <v>1116</v>
      </c>
      <c r="D29" s="89" t="s">
        <v>730</v>
      </c>
      <c r="E29" s="89" t="s">
        <v>5814</v>
      </c>
      <c r="F29" s="89">
        <v>228.125688</v>
      </c>
      <c r="G29" s="89" t="s">
        <v>100</v>
      </c>
      <c r="H29" s="89" t="s">
        <v>5803</v>
      </c>
      <c r="I29" s="15" t="s">
        <v>1133</v>
      </c>
      <c r="J29" s="16">
        <v>2709</v>
      </c>
      <c r="K29" s="16" t="s">
        <v>1134</v>
      </c>
      <c r="L29" s="16" t="s">
        <v>1135</v>
      </c>
      <c r="M29" s="15" t="s">
        <v>1136</v>
      </c>
      <c r="N29" s="16" t="s">
        <v>1137</v>
      </c>
      <c r="O29" s="16" t="s">
        <v>53</v>
      </c>
      <c r="P29" s="15" t="s">
        <v>1138</v>
      </c>
      <c r="Q29" s="16" t="s">
        <v>1139</v>
      </c>
      <c r="R29" s="15" t="s">
        <v>182</v>
      </c>
      <c r="S29" s="15" t="s">
        <v>100</v>
      </c>
      <c r="T29" s="15" t="s">
        <v>59</v>
      </c>
      <c r="U29" s="15" t="s">
        <v>59</v>
      </c>
      <c r="V29" s="15" t="s">
        <v>205</v>
      </c>
      <c r="W29" s="26" t="s">
        <v>100</v>
      </c>
      <c r="X29" s="16" t="s">
        <v>1141</v>
      </c>
      <c r="Y29" s="16" t="s">
        <v>100</v>
      </c>
      <c r="Z29" s="15" t="s">
        <v>5815</v>
      </c>
      <c r="AA29" s="15" t="s">
        <v>84</v>
      </c>
      <c r="AB29" s="90">
        <v>228.125688</v>
      </c>
      <c r="AC29" s="18">
        <v>2700</v>
      </c>
      <c r="AD29" s="18" t="s">
        <v>131</v>
      </c>
      <c r="AE29" s="19"/>
      <c r="AF29" s="15">
        <v>1</v>
      </c>
      <c r="AG29" s="15" t="s">
        <v>101</v>
      </c>
      <c r="AH29" s="16" t="s">
        <v>59</v>
      </c>
      <c r="AI29" s="16"/>
      <c r="AJ29" s="16" t="s">
        <v>1097</v>
      </c>
      <c r="AK29" s="16" t="s">
        <v>1116</v>
      </c>
      <c r="AL29" s="15" t="s">
        <v>1109</v>
      </c>
      <c r="AM29" s="20">
        <v>4</v>
      </c>
      <c r="AN29" s="15" t="s">
        <v>730</v>
      </c>
      <c r="AO29" s="18" t="s">
        <v>1117</v>
      </c>
      <c r="AP29" s="16" t="s">
        <v>1118</v>
      </c>
      <c r="AQ29" s="15" t="s">
        <v>1119</v>
      </c>
      <c r="AR29" s="20" t="s">
        <v>1120</v>
      </c>
      <c r="AS29" s="18">
        <v>-78.0883607281</v>
      </c>
      <c r="AT29" s="18">
        <v>35.374006175399998</v>
      </c>
      <c r="AU29" t="s">
        <v>1109</v>
      </c>
      <c r="AV29" t="s">
        <v>1097</v>
      </c>
      <c r="AW29" t="s">
        <v>1121</v>
      </c>
      <c r="AX29" t="s">
        <v>5809</v>
      </c>
      <c r="AY29" t="e">
        <v>#N/A</v>
      </c>
      <c r="AZ29" t="e">
        <v>#N/A</v>
      </c>
      <c r="BA29" t="e">
        <v>#N/A</v>
      </c>
      <c r="BB29" t="e">
        <v>#N/A</v>
      </c>
      <c r="BC29" s="21" t="s">
        <v>321</v>
      </c>
      <c r="BD29" s="21" t="s">
        <v>5778</v>
      </c>
      <c r="BE29" s="21"/>
      <c r="BF29" s="21" t="str">
        <f t="shared" si="0"/>
        <v>Yes</v>
      </c>
      <c r="BG29" s="21" t="str">
        <f t="shared" si="1"/>
        <v>Combined Cycle</v>
      </c>
      <c r="BH29" s="21" t="str">
        <f t="shared" si="2"/>
        <v>New</v>
      </c>
      <c r="BI29" s="21" t="s">
        <v>5816</v>
      </c>
      <c r="BJ29" t="s">
        <v>5817</v>
      </c>
    </row>
    <row r="30" spans="1:62" x14ac:dyDescent="0.25">
      <c r="A30" s="89">
        <v>97</v>
      </c>
      <c r="B30" s="89" t="s">
        <v>1097</v>
      </c>
      <c r="C30" s="89" t="s">
        <v>1116</v>
      </c>
      <c r="D30" s="89" t="s">
        <v>730</v>
      </c>
      <c r="E30" s="89" t="s">
        <v>5818</v>
      </c>
      <c r="F30" s="89">
        <v>228.125688</v>
      </c>
      <c r="G30" s="89" t="s">
        <v>100</v>
      </c>
      <c r="H30" s="89" t="s">
        <v>5803</v>
      </c>
      <c r="I30" s="15" t="s">
        <v>1143</v>
      </c>
      <c r="J30" s="16">
        <v>2709</v>
      </c>
      <c r="K30" s="16" t="s">
        <v>1144</v>
      </c>
      <c r="L30" s="16" t="s">
        <v>1135</v>
      </c>
      <c r="M30" s="15" t="s">
        <v>1145</v>
      </c>
      <c r="N30" s="16" t="s">
        <v>1137</v>
      </c>
      <c r="O30" s="16" t="s">
        <v>53</v>
      </c>
      <c r="P30" s="15" t="s">
        <v>180</v>
      </c>
      <c r="Q30" s="16" t="s">
        <v>181</v>
      </c>
      <c r="R30" s="15" t="s">
        <v>182</v>
      </c>
      <c r="S30" s="15" t="s">
        <v>100</v>
      </c>
      <c r="T30" s="15" t="s">
        <v>59</v>
      </c>
      <c r="U30" s="15" t="s">
        <v>59</v>
      </c>
      <c r="V30" s="15" t="s">
        <v>205</v>
      </c>
      <c r="W30" s="26" t="s">
        <v>100</v>
      </c>
      <c r="X30" s="16" t="s">
        <v>1141</v>
      </c>
      <c r="Y30" s="16" t="s">
        <v>100</v>
      </c>
      <c r="Z30" s="15" t="s">
        <v>5815</v>
      </c>
      <c r="AA30" s="15" t="s">
        <v>84</v>
      </c>
      <c r="AB30" s="90">
        <v>228.125688</v>
      </c>
      <c r="AC30" s="18">
        <v>2700</v>
      </c>
      <c r="AD30" s="18" t="s">
        <v>131</v>
      </c>
      <c r="AE30" s="19"/>
      <c r="AF30" s="15">
        <v>1</v>
      </c>
      <c r="AG30" s="15" t="s">
        <v>101</v>
      </c>
      <c r="AH30" s="16" t="s">
        <v>59</v>
      </c>
      <c r="AI30" s="16"/>
      <c r="AJ30" s="16" t="s">
        <v>1097</v>
      </c>
      <c r="AK30" s="16" t="s">
        <v>1116</v>
      </c>
      <c r="AL30" s="15" t="s">
        <v>1109</v>
      </c>
      <c r="AM30" s="20">
        <v>4</v>
      </c>
      <c r="AN30" s="15" t="s">
        <v>730</v>
      </c>
      <c r="AO30" s="18" t="s">
        <v>1117</v>
      </c>
      <c r="AP30" s="16" t="s">
        <v>1118</v>
      </c>
      <c r="AQ30" s="15" t="s">
        <v>1119</v>
      </c>
      <c r="AR30" s="20" t="s">
        <v>1120</v>
      </c>
      <c r="AS30" s="18">
        <v>-78.0883607281</v>
      </c>
      <c r="AT30" s="18">
        <v>35.374006175399998</v>
      </c>
      <c r="AU30" t="s">
        <v>1109</v>
      </c>
      <c r="AV30" t="s">
        <v>1097</v>
      </c>
      <c r="AW30" t="s">
        <v>1121</v>
      </c>
      <c r="AX30" t="s">
        <v>5809</v>
      </c>
      <c r="AY30" t="e">
        <v>#N/A</v>
      </c>
      <c r="AZ30" t="e">
        <v>#N/A</v>
      </c>
      <c r="BA30" t="e">
        <v>#N/A</v>
      </c>
      <c r="BB30" t="e">
        <v>#N/A</v>
      </c>
      <c r="BC30" s="21" t="s">
        <v>321</v>
      </c>
      <c r="BD30" s="21" t="s">
        <v>5778</v>
      </c>
      <c r="BE30" s="21"/>
      <c r="BF30" s="21" t="str">
        <f t="shared" si="0"/>
        <v>Yes</v>
      </c>
      <c r="BG30" s="21" t="str">
        <f t="shared" si="1"/>
        <v>Combined Cycle</v>
      </c>
      <c r="BH30" s="21" t="str">
        <f t="shared" si="2"/>
        <v>New</v>
      </c>
      <c r="BI30" s="21" t="s">
        <v>5816</v>
      </c>
      <c r="BJ30" t="s">
        <v>5817</v>
      </c>
    </row>
    <row r="31" spans="1:62" x14ac:dyDescent="0.25">
      <c r="A31" s="89">
        <v>97</v>
      </c>
      <c r="B31" s="89" t="s">
        <v>1097</v>
      </c>
      <c r="C31" s="89" t="s">
        <v>1116</v>
      </c>
      <c r="D31" s="89" t="s">
        <v>730</v>
      </c>
      <c r="E31" s="89" t="s">
        <v>5819</v>
      </c>
      <c r="F31" s="89">
        <v>228.125688</v>
      </c>
      <c r="G31" s="89" t="s">
        <v>100</v>
      </c>
      <c r="H31" s="89" t="s">
        <v>5803</v>
      </c>
      <c r="I31" s="15" t="s">
        <v>1146</v>
      </c>
      <c r="J31" s="16">
        <v>2709</v>
      </c>
      <c r="K31" s="16" t="s">
        <v>1147</v>
      </c>
      <c r="L31" s="16" t="s">
        <v>1135</v>
      </c>
      <c r="M31" s="15" t="s">
        <v>1148</v>
      </c>
      <c r="N31" s="16" t="s">
        <v>1137</v>
      </c>
      <c r="O31" s="16" t="s">
        <v>53</v>
      </c>
      <c r="P31" s="15" t="s">
        <v>180</v>
      </c>
      <c r="Q31" s="16" t="s">
        <v>181</v>
      </c>
      <c r="R31" s="15" t="s">
        <v>182</v>
      </c>
      <c r="S31" s="15" t="s">
        <v>100</v>
      </c>
      <c r="T31" s="15" t="s">
        <v>59</v>
      </c>
      <c r="U31" s="15" t="s">
        <v>59</v>
      </c>
      <c r="V31" s="15" t="s">
        <v>205</v>
      </c>
      <c r="W31" s="26" t="s">
        <v>100</v>
      </c>
      <c r="X31" s="16" t="s">
        <v>1141</v>
      </c>
      <c r="Y31" s="16" t="s">
        <v>100</v>
      </c>
      <c r="Z31" s="15" t="s">
        <v>5815</v>
      </c>
      <c r="AA31" s="15" t="s">
        <v>84</v>
      </c>
      <c r="AB31" s="90">
        <v>228.125688</v>
      </c>
      <c r="AC31" s="18">
        <v>2700</v>
      </c>
      <c r="AD31" s="18" t="s">
        <v>131</v>
      </c>
      <c r="AE31" s="19"/>
      <c r="AF31" s="15">
        <v>1</v>
      </c>
      <c r="AG31" s="15" t="s">
        <v>101</v>
      </c>
      <c r="AH31" s="16" t="s">
        <v>59</v>
      </c>
      <c r="AI31" s="16"/>
      <c r="AJ31" s="16" t="s">
        <v>1097</v>
      </c>
      <c r="AK31" s="16" t="s">
        <v>1116</v>
      </c>
      <c r="AL31" s="15" t="s">
        <v>1109</v>
      </c>
      <c r="AM31" s="20">
        <v>4</v>
      </c>
      <c r="AN31" s="15" t="s">
        <v>730</v>
      </c>
      <c r="AO31" s="18" t="s">
        <v>1117</v>
      </c>
      <c r="AP31" s="16" t="s">
        <v>1118</v>
      </c>
      <c r="AQ31" s="15" t="s">
        <v>1119</v>
      </c>
      <c r="AR31" s="20" t="s">
        <v>1120</v>
      </c>
      <c r="AS31" s="18">
        <v>-78.0883607281</v>
      </c>
      <c r="AT31" s="18">
        <v>35.374006175399998</v>
      </c>
      <c r="AU31" t="s">
        <v>1109</v>
      </c>
      <c r="AV31" t="s">
        <v>1097</v>
      </c>
      <c r="AW31" t="s">
        <v>1121</v>
      </c>
      <c r="AX31" t="s">
        <v>5809</v>
      </c>
      <c r="AY31" t="e">
        <v>#N/A</v>
      </c>
      <c r="AZ31" t="e">
        <v>#N/A</v>
      </c>
      <c r="BA31" t="e">
        <v>#N/A</v>
      </c>
      <c r="BB31" t="e">
        <v>#N/A</v>
      </c>
      <c r="BC31" s="21" t="s">
        <v>321</v>
      </c>
      <c r="BD31" s="21" t="s">
        <v>5778</v>
      </c>
      <c r="BE31" s="21"/>
      <c r="BF31" s="21" t="str">
        <f t="shared" si="0"/>
        <v>Yes</v>
      </c>
      <c r="BG31" s="21" t="str">
        <f t="shared" si="1"/>
        <v>Combined Cycle</v>
      </c>
      <c r="BH31" s="21" t="str">
        <f t="shared" si="2"/>
        <v>New</v>
      </c>
      <c r="BI31" s="21" t="s">
        <v>5816</v>
      </c>
      <c r="BJ31" t="s">
        <v>5817</v>
      </c>
    </row>
    <row r="32" spans="1:62" x14ac:dyDescent="0.25">
      <c r="A32" s="89">
        <v>97</v>
      </c>
      <c r="B32" s="89" t="s">
        <v>1097</v>
      </c>
      <c r="C32" s="89" t="s">
        <v>1116</v>
      </c>
      <c r="D32" s="89" t="s">
        <v>730</v>
      </c>
      <c r="E32" s="89" t="s">
        <v>5820</v>
      </c>
      <c r="F32" s="89">
        <v>197.48668484999999</v>
      </c>
      <c r="G32" s="89" t="s">
        <v>100</v>
      </c>
      <c r="H32" s="89" t="s">
        <v>5803</v>
      </c>
      <c r="I32" s="15" t="s">
        <v>1125</v>
      </c>
      <c r="J32" s="16">
        <v>2709</v>
      </c>
      <c r="K32" s="16" t="s">
        <v>5804</v>
      </c>
      <c r="L32" s="16" t="s">
        <v>5821</v>
      </c>
      <c r="M32" s="15" t="s">
        <v>1127</v>
      </c>
      <c r="N32" s="16" t="s">
        <v>5822</v>
      </c>
      <c r="O32" s="16" t="s">
        <v>53</v>
      </c>
      <c r="P32" s="15" t="s">
        <v>180</v>
      </c>
      <c r="Q32" s="16" t="s">
        <v>181</v>
      </c>
      <c r="R32" s="15" t="s">
        <v>182</v>
      </c>
      <c r="S32" s="15" t="s">
        <v>100</v>
      </c>
      <c r="T32" s="15" t="s">
        <v>110</v>
      </c>
      <c r="U32" s="15" t="s">
        <v>4134</v>
      </c>
      <c r="V32" s="15" t="s">
        <v>124</v>
      </c>
      <c r="W32" s="114" t="s">
        <v>53</v>
      </c>
      <c r="X32" s="16" t="s">
        <v>726</v>
      </c>
      <c r="Y32" s="16" t="s">
        <v>53</v>
      </c>
      <c r="Z32" s="15" t="s">
        <v>5823</v>
      </c>
      <c r="AA32" s="15" t="s">
        <v>84</v>
      </c>
      <c r="AB32" s="90">
        <v>197.48668484999999</v>
      </c>
      <c r="AC32" s="18">
        <v>4000</v>
      </c>
      <c r="AD32" s="18" t="s">
        <v>131</v>
      </c>
      <c r="AE32" s="19"/>
      <c r="AF32" s="15">
        <v>2</v>
      </c>
      <c r="AG32" s="15" t="s">
        <v>63</v>
      </c>
      <c r="AH32" s="16" t="s">
        <v>5824</v>
      </c>
      <c r="AI32" s="16"/>
      <c r="AJ32" s="16" t="s">
        <v>1097</v>
      </c>
      <c r="AK32" s="16" t="s">
        <v>1116</v>
      </c>
      <c r="AL32" s="15" t="s">
        <v>1109</v>
      </c>
      <c r="AM32" s="20">
        <v>4</v>
      </c>
      <c r="AN32" s="15" t="s">
        <v>730</v>
      </c>
      <c r="AO32" s="18" t="s">
        <v>1117</v>
      </c>
      <c r="AP32" s="16" t="s">
        <v>1118</v>
      </c>
      <c r="AQ32" s="15" t="s">
        <v>1119</v>
      </c>
      <c r="AR32" s="20" t="s">
        <v>1120</v>
      </c>
      <c r="AS32" s="18">
        <v>-78.089562357800006</v>
      </c>
      <c r="AT32" s="18">
        <v>35.373533771699996</v>
      </c>
      <c r="AU32" t="s">
        <v>1109</v>
      </c>
      <c r="AV32" t="s">
        <v>1097</v>
      </c>
      <c r="AW32" t="s">
        <v>1121</v>
      </c>
      <c r="AX32" t="s">
        <v>5809</v>
      </c>
      <c r="AY32" t="e">
        <v>#N/A</v>
      </c>
      <c r="AZ32" t="e">
        <v>#N/A</v>
      </c>
      <c r="BA32" t="e">
        <v>#N/A</v>
      </c>
      <c r="BB32" t="e">
        <v>#N/A</v>
      </c>
      <c r="BC32" s="21" t="s">
        <v>193</v>
      </c>
      <c r="BD32" s="21" t="s">
        <v>5778</v>
      </c>
      <c r="BE32" s="21"/>
      <c r="BF32" s="21" t="str">
        <f t="shared" si="0"/>
        <v>No</v>
      </c>
      <c r="BG32" s="21" t="str">
        <f t="shared" si="1"/>
        <v>Simple Cycle</v>
      </c>
      <c r="BH32" s="21" t="str">
        <f t="shared" si="2"/>
        <v>Existing</v>
      </c>
      <c r="BI32" s="115" t="s">
        <v>5799</v>
      </c>
      <c r="BJ32" t="s">
        <v>5825</v>
      </c>
    </row>
    <row r="33" spans="1:62" x14ac:dyDescent="0.25">
      <c r="A33" s="89">
        <v>97</v>
      </c>
      <c r="B33" s="89" t="s">
        <v>1097</v>
      </c>
      <c r="C33" s="89" t="s">
        <v>1116</v>
      </c>
      <c r="D33" s="89" t="s">
        <v>730</v>
      </c>
      <c r="E33" s="89" t="s">
        <v>5826</v>
      </c>
      <c r="F33" s="89">
        <v>197.48668484999999</v>
      </c>
      <c r="G33" s="89" t="s">
        <v>100</v>
      </c>
      <c r="H33" s="89" t="s">
        <v>5803</v>
      </c>
      <c r="I33" s="15"/>
      <c r="J33" s="16"/>
      <c r="K33" s="16"/>
      <c r="L33" s="16"/>
      <c r="M33" s="15"/>
      <c r="N33" s="16"/>
      <c r="O33" s="16"/>
      <c r="P33" s="15"/>
      <c r="Q33" s="16"/>
      <c r="R33" s="15"/>
      <c r="S33" s="15"/>
      <c r="T33" s="15"/>
      <c r="U33" s="15"/>
      <c r="V33" s="15" t="s">
        <v>124</v>
      </c>
      <c r="W33" s="114" t="s">
        <v>53</v>
      </c>
      <c r="X33" s="16"/>
      <c r="Y33" s="16" t="s">
        <v>53</v>
      </c>
      <c r="Z33" s="15"/>
      <c r="AA33" s="15"/>
      <c r="AB33" s="90"/>
      <c r="AC33" s="18"/>
      <c r="AD33" s="18"/>
      <c r="AE33" s="19"/>
      <c r="AF33" s="15"/>
      <c r="AG33" s="15" t="s">
        <v>63</v>
      </c>
      <c r="AH33" s="16"/>
      <c r="AI33" s="16"/>
      <c r="AJ33" s="16"/>
      <c r="AK33" s="16"/>
      <c r="AL33" s="15"/>
      <c r="AM33" s="20"/>
      <c r="AN33" s="15"/>
      <c r="AO33" s="18"/>
      <c r="AP33" s="16"/>
      <c r="AQ33" s="15"/>
      <c r="AR33" s="20"/>
      <c r="AS33" s="18"/>
      <c r="AT33" s="18"/>
      <c r="BC33" s="21" t="s">
        <v>193</v>
      </c>
      <c r="BD33" s="21" t="s">
        <v>5778</v>
      </c>
      <c r="BE33" s="21"/>
      <c r="BF33" s="21" t="str">
        <f t="shared" si="0"/>
        <v>No</v>
      </c>
      <c r="BG33" s="21" t="str">
        <f t="shared" si="1"/>
        <v>Simple Cycle</v>
      </c>
      <c r="BH33" s="21" t="str">
        <f t="shared" si="2"/>
        <v>Existing</v>
      </c>
      <c r="BI33" s="115" t="s">
        <v>5799</v>
      </c>
      <c r="BJ33" t="s">
        <v>5825</v>
      </c>
    </row>
    <row r="34" spans="1:62" x14ac:dyDescent="0.25">
      <c r="A34" s="89">
        <v>450</v>
      </c>
      <c r="B34" s="89" t="s">
        <v>1104</v>
      </c>
      <c r="C34" s="89" t="s">
        <v>5465</v>
      </c>
      <c r="D34" s="89" t="s">
        <v>730</v>
      </c>
      <c r="E34" s="89" t="s">
        <v>5462</v>
      </c>
      <c r="F34" s="89">
        <v>191</v>
      </c>
      <c r="G34" s="89" t="s">
        <v>100</v>
      </c>
      <c r="H34" s="89"/>
      <c r="I34" s="15">
        <v>5</v>
      </c>
      <c r="J34" s="16">
        <v>2706</v>
      </c>
      <c r="K34" s="16" t="s">
        <v>4433</v>
      </c>
      <c r="L34" s="16" t="s">
        <v>5462</v>
      </c>
      <c r="M34" s="15"/>
      <c r="N34" s="16"/>
      <c r="O34" s="16" t="s">
        <v>53</v>
      </c>
      <c r="P34" s="15" t="s">
        <v>180</v>
      </c>
      <c r="Q34" s="16" t="s">
        <v>181</v>
      </c>
      <c r="R34" s="15" t="s">
        <v>182</v>
      </c>
      <c r="S34" s="15" t="s">
        <v>100</v>
      </c>
      <c r="T34" s="15" t="s">
        <v>110</v>
      </c>
      <c r="U34" s="15" t="s">
        <v>204</v>
      </c>
      <c r="V34" s="15" t="s">
        <v>205</v>
      </c>
      <c r="W34" s="15"/>
      <c r="X34" s="16" t="s">
        <v>4578</v>
      </c>
      <c r="Y34" s="16" t="s">
        <v>100</v>
      </c>
      <c r="Z34" s="15">
        <v>2207</v>
      </c>
      <c r="AA34" s="15" t="s">
        <v>5463</v>
      </c>
      <c r="AB34" s="90">
        <v>191</v>
      </c>
      <c r="AC34" s="18"/>
      <c r="AD34" s="18"/>
      <c r="AE34" s="19">
        <v>2019</v>
      </c>
      <c r="AF34" s="15">
        <v>1</v>
      </c>
      <c r="AG34" s="15" t="s">
        <v>101</v>
      </c>
      <c r="AH34" s="16" t="s">
        <v>4463</v>
      </c>
      <c r="AI34" s="16"/>
      <c r="AJ34" s="16"/>
      <c r="AK34" s="16"/>
      <c r="AL34" s="15"/>
      <c r="AM34" s="20">
        <v>4</v>
      </c>
      <c r="AN34" s="15" t="s">
        <v>730</v>
      </c>
      <c r="AO34" s="18" t="s">
        <v>5466</v>
      </c>
      <c r="AP34" s="16" t="s">
        <v>5467</v>
      </c>
      <c r="AQ34" s="15" t="s">
        <v>5468</v>
      </c>
      <c r="AR34" s="20">
        <v>28704</v>
      </c>
      <c r="AS34" s="18"/>
      <c r="AT34" s="18"/>
      <c r="AX34">
        <v>2706</v>
      </c>
      <c r="BC34" s="21" t="s">
        <v>193</v>
      </c>
      <c r="BD34" s="21" t="s">
        <v>5778</v>
      </c>
      <c r="BE34" s="21"/>
      <c r="BF34" s="21" t="str">
        <f t="shared" ref="BF34:BF35" si="3">Y34</f>
        <v>Yes</v>
      </c>
      <c r="BG34" s="21" t="str">
        <f t="shared" ref="BG34:BG35" si="4">V34</f>
        <v>Combined Cycle</v>
      </c>
      <c r="BH34" s="21" t="str">
        <f t="shared" si="2"/>
        <v>New</v>
      </c>
      <c r="BI34" s="115" t="s">
        <v>5827</v>
      </c>
      <c r="BJ34" t="s">
        <v>5828</v>
      </c>
    </row>
    <row r="35" spans="1:62" x14ac:dyDescent="0.25">
      <c r="A35" s="89">
        <v>450</v>
      </c>
      <c r="B35" s="89" t="s">
        <v>1104</v>
      </c>
      <c r="C35" s="89" t="s">
        <v>5465</v>
      </c>
      <c r="D35" s="89" t="s">
        <v>730</v>
      </c>
      <c r="E35" s="89" t="s">
        <v>5462</v>
      </c>
      <c r="F35" s="89">
        <v>191</v>
      </c>
      <c r="G35" s="89" t="s">
        <v>100</v>
      </c>
      <c r="H35" s="89"/>
      <c r="I35" s="15">
        <v>7</v>
      </c>
      <c r="J35" s="16">
        <v>2706</v>
      </c>
      <c r="K35" s="16" t="s">
        <v>5469</v>
      </c>
      <c r="L35" s="16" t="s">
        <v>5462</v>
      </c>
      <c r="M35" s="15"/>
      <c r="N35" s="16"/>
      <c r="O35" s="16" t="s">
        <v>53</v>
      </c>
      <c r="P35" s="15" t="s">
        <v>180</v>
      </c>
      <c r="Q35" s="16" t="s">
        <v>181</v>
      </c>
      <c r="R35" s="15" t="s">
        <v>182</v>
      </c>
      <c r="S35" s="15" t="s">
        <v>100</v>
      </c>
      <c r="T35" s="15" t="s">
        <v>110</v>
      </c>
      <c r="U35" s="15" t="s">
        <v>204</v>
      </c>
      <c r="V35" s="15" t="s">
        <v>205</v>
      </c>
      <c r="W35" s="15"/>
      <c r="X35" s="16" t="s">
        <v>4578</v>
      </c>
      <c r="Y35" s="16" t="s">
        <v>100</v>
      </c>
      <c r="Z35" s="15">
        <v>2207</v>
      </c>
      <c r="AA35" s="15" t="s">
        <v>5463</v>
      </c>
      <c r="AB35" s="90">
        <v>191</v>
      </c>
      <c r="AC35" s="18"/>
      <c r="AD35" s="18"/>
      <c r="AE35" s="19">
        <v>2020</v>
      </c>
      <c r="AF35" s="15">
        <v>1</v>
      </c>
      <c r="AG35" s="15" t="s">
        <v>101</v>
      </c>
      <c r="AH35" s="16" t="s">
        <v>4463</v>
      </c>
      <c r="AI35" s="16"/>
      <c r="AJ35" s="16"/>
      <c r="AK35" s="16"/>
      <c r="AL35" s="15"/>
      <c r="AM35" s="20">
        <v>4</v>
      </c>
      <c r="AN35" s="15" t="s">
        <v>730</v>
      </c>
      <c r="AO35" s="18" t="s">
        <v>5466</v>
      </c>
      <c r="AP35" s="16" t="s">
        <v>5470</v>
      </c>
      <c r="AQ35" s="15" t="s">
        <v>5468</v>
      </c>
      <c r="AR35" s="20">
        <v>28705</v>
      </c>
      <c r="AS35" s="18"/>
      <c r="AT35" s="18"/>
      <c r="AX35">
        <v>2706</v>
      </c>
      <c r="BC35" s="21" t="s">
        <v>193</v>
      </c>
      <c r="BD35" s="21" t="s">
        <v>5778</v>
      </c>
      <c r="BE35" s="21"/>
      <c r="BF35" s="21" t="str">
        <f t="shared" si="3"/>
        <v>Yes</v>
      </c>
      <c r="BG35" s="21" t="str">
        <f t="shared" si="4"/>
        <v>Combined Cycle</v>
      </c>
      <c r="BH35" s="21" t="str">
        <f t="shared" si="2"/>
        <v>New</v>
      </c>
      <c r="BI35" s="115" t="s">
        <v>5827</v>
      </c>
      <c r="BJ35" t="s">
        <v>5828</v>
      </c>
    </row>
    <row r="36" spans="1:62" x14ac:dyDescent="0.25">
      <c r="A36" s="89">
        <v>450</v>
      </c>
      <c r="B36" s="89" t="s">
        <v>1104</v>
      </c>
      <c r="C36" s="89" t="s">
        <v>5465</v>
      </c>
      <c r="D36" s="89" t="s">
        <v>730</v>
      </c>
      <c r="E36" s="89" t="s">
        <v>5471</v>
      </c>
      <c r="F36" s="89">
        <v>212</v>
      </c>
      <c r="G36" s="89" t="s">
        <v>100</v>
      </c>
      <c r="H36" s="89"/>
      <c r="I36" s="15" t="s">
        <v>5829</v>
      </c>
      <c r="J36" s="16">
        <v>2706</v>
      </c>
      <c r="K36" s="16">
        <v>3</v>
      </c>
      <c r="L36" s="16" t="s">
        <v>5471</v>
      </c>
      <c r="M36" s="15"/>
      <c r="N36" s="16"/>
      <c r="O36" s="16" t="s">
        <v>53</v>
      </c>
      <c r="P36" s="15" t="s">
        <v>180</v>
      </c>
      <c r="Q36" s="16" t="s">
        <v>181</v>
      </c>
      <c r="R36" s="15" t="s">
        <v>182</v>
      </c>
      <c r="S36" s="15" t="s">
        <v>100</v>
      </c>
      <c r="T36" s="15" t="s">
        <v>110</v>
      </c>
      <c r="U36" s="15" t="s">
        <v>204</v>
      </c>
      <c r="V36" s="15" t="s">
        <v>124</v>
      </c>
      <c r="W36" s="15"/>
      <c r="X36" s="16" t="s">
        <v>726</v>
      </c>
      <c r="Y36" s="16" t="s">
        <v>53</v>
      </c>
      <c r="Z36" s="15">
        <v>1929</v>
      </c>
      <c r="AA36" s="15" t="s">
        <v>5463</v>
      </c>
      <c r="AB36" s="90">
        <v>212</v>
      </c>
      <c r="AC36" s="18"/>
      <c r="AD36" s="18"/>
      <c r="AE36" s="19">
        <v>1999</v>
      </c>
      <c r="AF36" s="15">
        <v>1</v>
      </c>
      <c r="AG36" s="15" t="s">
        <v>63</v>
      </c>
      <c r="AH36" s="16" t="s">
        <v>4463</v>
      </c>
      <c r="AI36" s="16"/>
      <c r="AJ36" s="16"/>
      <c r="AK36" s="16"/>
      <c r="AL36" s="15"/>
      <c r="AM36" s="20">
        <v>4</v>
      </c>
      <c r="AN36" s="15" t="s">
        <v>730</v>
      </c>
      <c r="AO36" s="18" t="s">
        <v>5466</v>
      </c>
      <c r="AP36" s="16" t="s">
        <v>5472</v>
      </c>
      <c r="AQ36" s="15" t="s">
        <v>5468</v>
      </c>
      <c r="AR36" s="20">
        <v>28706</v>
      </c>
      <c r="AS36" s="18"/>
      <c r="AT36" s="18"/>
      <c r="AX36">
        <v>2706</v>
      </c>
      <c r="BC36" s="21" t="s">
        <v>193</v>
      </c>
      <c r="BD36" s="21" t="s">
        <v>5778</v>
      </c>
      <c r="BE36" s="21"/>
      <c r="BF36" s="21" t="str">
        <f t="shared" si="0"/>
        <v>No</v>
      </c>
      <c r="BG36" s="21" t="str">
        <f t="shared" si="1"/>
        <v>Simple Cycle</v>
      </c>
      <c r="BH36" s="21" t="str">
        <f t="shared" si="2"/>
        <v>Existing</v>
      </c>
      <c r="BI36" s="115" t="s">
        <v>5799</v>
      </c>
      <c r="BJ36" t="s">
        <v>5828</v>
      </c>
    </row>
    <row r="37" spans="1:62" x14ac:dyDescent="0.25">
      <c r="A37" s="89">
        <v>450</v>
      </c>
      <c r="B37" s="89" t="s">
        <v>1104</v>
      </c>
      <c r="C37" s="89" t="s">
        <v>5465</v>
      </c>
      <c r="D37" s="89" t="s">
        <v>730</v>
      </c>
      <c r="E37" s="89" t="s">
        <v>5471</v>
      </c>
      <c r="F37" s="89">
        <v>212</v>
      </c>
      <c r="G37" s="89" t="s">
        <v>100</v>
      </c>
      <c r="H37" s="89"/>
      <c r="I37" s="15" t="s">
        <v>5830</v>
      </c>
      <c r="J37" s="16">
        <v>2706</v>
      </c>
      <c r="K37" s="16">
        <v>4</v>
      </c>
      <c r="L37" s="16" t="s">
        <v>5471</v>
      </c>
      <c r="M37" s="15"/>
      <c r="N37" s="16"/>
      <c r="O37" s="16" t="s">
        <v>53</v>
      </c>
      <c r="P37" s="15" t="s">
        <v>180</v>
      </c>
      <c r="Q37" s="16" t="s">
        <v>181</v>
      </c>
      <c r="R37" s="15" t="s">
        <v>182</v>
      </c>
      <c r="S37" s="15" t="s">
        <v>100</v>
      </c>
      <c r="T37" s="15" t="s">
        <v>110</v>
      </c>
      <c r="U37" s="15" t="s">
        <v>204</v>
      </c>
      <c r="V37" s="15" t="s">
        <v>124</v>
      </c>
      <c r="W37" s="15"/>
      <c r="X37" s="16" t="s">
        <v>726</v>
      </c>
      <c r="Y37" s="16" t="s">
        <v>53</v>
      </c>
      <c r="Z37" s="15">
        <v>1929</v>
      </c>
      <c r="AA37" s="15" t="s">
        <v>5463</v>
      </c>
      <c r="AB37" s="90">
        <v>212</v>
      </c>
      <c r="AC37" s="18"/>
      <c r="AD37" s="18"/>
      <c r="AE37" s="19">
        <v>2000</v>
      </c>
      <c r="AF37" s="15">
        <v>1</v>
      </c>
      <c r="AG37" s="15" t="s">
        <v>63</v>
      </c>
      <c r="AH37" s="16" t="s">
        <v>4463</v>
      </c>
      <c r="AI37" s="16"/>
      <c r="AJ37" s="16"/>
      <c r="AK37" s="16"/>
      <c r="AL37" s="15"/>
      <c r="AM37" s="20">
        <v>4</v>
      </c>
      <c r="AN37" s="15" t="s">
        <v>730</v>
      </c>
      <c r="AO37" s="18" t="s">
        <v>5466</v>
      </c>
      <c r="AP37" s="16" t="s">
        <v>5473</v>
      </c>
      <c r="AQ37" s="15" t="s">
        <v>5468</v>
      </c>
      <c r="AR37" s="20">
        <v>28707</v>
      </c>
      <c r="AS37" s="18"/>
      <c r="AT37" s="18"/>
      <c r="AX37">
        <v>2706</v>
      </c>
      <c r="BC37" s="21" t="s">
        <v>193</v>
      </c>
      <c r="BD37" s="21" t="s">
        <v>5778</v>
      </c>
      <c r="BE37" s="21"/>
      <c r="BF37" s="21" t="str">
        <f t="shared" si="0"/>
        <v>No</v>
      </c>
      <c r="BG37" s="21" t="str">
        <f t="shared" si="1"/>
        <v>Simple Cycle</v>
      </c>
      <c r="BH37" s="21" t="str">
        <f t="shared" si="2"/>
        <v>Existing</v>
      </c>
      <c r="BI37" s="115" t="s">
        <v>5799</v>
      </c>
      <c r="BJ37" t="s">
        <v>5828</v>
      </c>
    </row>
    <row r="38" spans="1:62" x14ac:dyDescent="0.25">
      <c r="A38" s="89">
        <v>451</v>
      </c>
      <c r="B38" s="89" t="s">
        <v>1104</v>
      </c>
      <c r="C38" s="89" t="s">
        <v>4464</v>
      </c>
      <c r="D38" s="89" t="s">
        <v>730</v>
      </c>
      <c r="E38" s="89" t="s">
        <v>4460</v>
      </c>
      <c r="F38" s="89">
        <v>40</v>
      </c>
      <c r="G38" s="89" t="s">
        <v>100</v>
      </c>
      <c r="H38" s="89"/>
      <c r="I38" s="15" t="s">
        <v>5831</v>
      </c>
      <c r="J38" s="16">
        <v>2716</v>
      </c>
      <c r="K38" s="16">
        <v>1</v>
      </c>
      <c r="L38" s="16" t="s">
        <v>4460</v>
      </c>
      <c r="M38" s="15"/>
      <c r="N38" s="16"/>
      <c r="O38" s="16" t="s">
        <v>53</v>
      </c>
      <c r="P38" s="15" t="s">
        <v>4461</v>
      </c>
      <c r="Q38" s="16" t="s">
        <v>181</v>
      </c>
      <c r="R38" s="15" t="s">
        <v>182</v>
      </c>
      <c r="S38" s="15" t="s">
        <v>100</v>
      </c>
      <c r="T38" s="15" t="s">
        <v>473</v>
      </c>
      <c r="U38" s="15" t="s">
        <v>4462</v>
      </c>
      <c r="V38" s="15" t="s">
        <v>124</v>
      </c>
      <c r="W38" s="15"/>
      <c r="X38" s="16"/>
      <c r="Y38" s="16" t="s">
        <v>53</v>
      </c>
      <c r="Z38" s="15">
        <v>573</v>
      </c>
      <c r="AA38" s="15" t="s">
        <v>5463</v>
      </c>
      <c r="AB38" s="90">
        <v>40</v>
      </c>
      <c r="AC38" s="18"/>
      <c r="AD38" s="18"/>
      <c r="AE38" s="19">
        <v>1970</v>
      </c>
      <c r="AF38" s="15">
        <v>1</v>
      </c>
      <c r="AG38" s="15" t="s">
        <v>63</v>
      </c>
      <c r="AH38" s="16" t="s">
        <v>4463</v>
      </c>
      <c r="AI38" s="16"/>
      <c r="AJ38" s="16"/>
      <c r="AK38" s="16"/>
      <c r="AL38" s="15">
        <v>7800147</v>
      </c>
      <c r="AM38" s="20">
        <v>4</v>
      </c>
      <c r="AN38" s="15" t="s">
        <v>730</v>
      </c>
      <c r="AO38" s="18" t="s">
        <v>4465</v>
      </c>
      <c r="AP38" s="16" t="s">
        <v>4466</v>
      </c>
      <c r="AQ38" s="15" t="s">
        <v>4467</v>
      </c>
      <c r="AR38" s="20">
        <v>28358</v>
      </c>
      <c r="AS38" s="18"/>
      <c r="AT38" s="18"/>
      <c r="AX38">
        <v>2716</v>
      </c>
      <c r="BC38" s="21" t="s">
        <v>193</v>
      </c>
      <c r="BD38" s="21" t="s">
        <v>5778</v>
      </c>
      <c r="BE38" s="21"/>
      <c r="BF38" s="21" t="str">
        <f t="shared" si="0"/>
        <v>No</v>
      </c>
      <c r="BG38" s="21" t="str">
        <f t="shared" si="1"/>
        <v>Simple Cycle</v>
      </c>
      <c r="BH38" s="21" t="str">
        <f t="shared" si="2"/>
        <v>Existing</v>
      </c>
      <c r="BI38" s="115" t="s">
        <v>5799</v>
      </c>
      <c r="BJ38" t="s">
        <v>5828</v>
      </c>
    </row>
    <row r="39" spans="1:62" x14ac:dyDescent="0.25">
      <c r="A39" s="89">
        <v>451</v>
      </c>
      <c r="B39" s="89" t="s">
        <v>1104</v>
      </c>
      <c r="C39" s="89" t="s">
        <v>4464</v>
      </c>
      <c r="D39" s="89" t="s">
        <v>730</v>
      </c>
      <c r="E39" s="89" t="s">
        <v>4469</v>
      </c>
      <c r="F39" s="89">
        <v>40</v>
      </c>
      <c r="G39" s="89" t="s">
        <v>100</v>
      </c>
      <c r="H39" s="89"/>
      <c r="I39" s="15" t="s">
        <v>5832</v>
      </c>
      <c r="J39" s="16">
        <v>2716</v>
      </c>
      <c r="K39" s="16">
        <v>2</v>
      </c>
      <c r="L39" s="16" t="s">
        <v>4469</v>
      </c>
      <c r="M39" s="15"/>
      <c r="N39" s="16"/>
      <c r="O39" s="16" t="s">
        <v>53</v>
      </c>
      <c r="P39" s="15" t="s">
        <v>4470</v>
      </c>
      <c r="Q39" s="16" t="s">
        <v>181</v>
      </c>
      <c r="R39" s="15" t="s">
        <v>182</v>
      </c>
      <c r="S39" s="15" t="s">
        <v>100</v>
      </c>
      <c r="T39" s="15" t="s">
        <v>473</v>
      </c>
      <c r="U39" s="15" t="s">
        <v>4462</v>
      </c>
      <c r="V39" s="15" t="s">
        <v>124</v>
      </c>
      <c r="W39" s="15"/>
      <c r="X39" s="16"/>
      <c r="Y39" s="16" t="s">
        <v>53</v>
      </c>
      <c r="Z39" s="15">
        <v>574</v>
      </c>
      <c r="AA39" s="15" t="s">
        <v>5463</v>
      </c>
      <c r="AB39" s="90">
        <v>40</v>
      </c>
      <c r="AC39" s="18"/>
      <c r="AD39" s="18"/>
      <c r="AE39" s="19">
        <v>1970</v>
      </c>
      <c r="AF39" s="15">
        <v>1</v>
      </c>
      <c r="AG39" s="15" t="s">
        <v>63</v>
      </c>
      <c r="AH39" s="16" t="s">
        <v>4463</v>
      </c>
      <c r="AI39" s="16"/>
      <c r="AJ39" s="16"/>
      <c r="AK39" s="16"/>
      <c r="AL39" s="15">
        <v>7800147</v>
      </c>
      <c r="AM39" s="20">
        <v>4</v>
      </c>
      <c r="AN39" s="15" t="s">
        <v>730</v>
      </c>
      <c r="AO39" s="18" t="s">
        <v>4465</v>
      </c>
      <c r="AP39" s="16" t="s">
        <v>4466</v>
      </c>
      <c r="AQ39" s="15" t="s">
        <v>4467</v>
      </c>
      <c r="AR39" s="20">
        <v>28359</v>
      </c>
      <c r="AS39" s="18"/>
      <c r="AT39" s="18"/>
      <c r="AX39">
        <v>2716</v>
      </c>
      <c r="BC39" s="21" t="s">
        <v>193</v>
      </c>
      <c r="BD39" s="21" t="s">
        <v>5778</v>
      </c>
      <c r="BE39" s="21"/>
      <c r="BF39" s="21" t="str">
        <f t="shared" si="0"/>
        <v>No</v>
      </c>
      <c r="BG39" s="21" t="str">
        <f t="shared" si="1"/>
        <v>Simple Cycle</v>
      </c>
      <c r="BH39" s="21" t="str">
        <f t="shared" si="2"/>
        <v>Existing</v>
      </c>
      <c r="BI39" s="115" t="s">
        <v>5799</v>
      </c>
      <c r="BJ39" t="s">
        <v>5828</v>
      </c>
    </row>
    <row r="40" spans="1:62" x14ac:dyDescent="0.25">
      <c r="A40" s="89">
        <v>451</v>
      </c>
      <c r="B40" s="89" t="s">
        <v>1104</v>
      </c>
      <c r="C40" s="89" t="s">
        <v>4464</v>
      </c>
      <c r="D40" s="89" t="s">
        <v>730</v>
      </c>
      <c r="E40" s="89" t="s">
        <v>4472</v>
      </c>
      <c r="F40" s="89">
        <v>41</v>
      </c>
      <c r="G40" s="89" t="s">
        <v>100</v>
      </c>
      <c r="H40" s="89"/>
      <c r="I40" s="15" t="s">
        <v>5833</v>
      </c>
      <c r="J40" s="16">
        <v>2716</v>
      </c>
      <c r="K40" s="16">
        <v>3</v>
      </c>
      <c r="L40" s="16" t="s">
        <v>4472</v>
      </c>
      <c r="M40" s="15"/>
      <c r="N40" s="16"/>
      <c r="O40" s="16" t="s">
        <v>53</v>
      </c>
      <c r="P40" s="15" t="s">
        <v>4473</v>
      </c>
      <c r="Q40" s="16" t="s">
        <v>181</v>
      </c>
      <c r="R40" s="15" t="s">
        <v>182</v>
      </c>
      <c r="S40" s="15" t="s">
        <v>100</v>
      </c>
      <c r="T40" s="15" t="s">
        <v>473</v>
      </c>
      <c r="U40" s="15" t="s">
        <v>4462</v>
      </c>
      <c r="V40" s="15" t="s">
        <v>124</v>
      </c>
      <c r="W40" s="15"/>
      <c r="X40" s="16"/>
      <c r="Y40" s="16" t="s">
        <v>53</v>
      </c>
      <c r="Z40" s="15">
        <v>575</v>
      </c>
      <c r="AA40" s="15" t="s">
        <v>5463</v>
      </c>
      <c r="AB40" s="90">
        <v>41</v>
      </c>
      <c r="AC40" s="18"/>
      <c r="AD40" s="18"/>
      <c r="AE40" s="19">
        <v>1971</v>
      </c>
      <c r="AF40" s="15">
        <v>1</v>
      </c>
      <c r="AG40" s="15" t="s">
        <v>63</v>
      </c>
      <c r="AH40" s="16" t="s">
        <v>4463</v>
      </c>
      <c r="AI40" s="16"/>
      <c r="AJ40" s="16"/>
      <c r="AK40" s="16"/>
      <c r="AL40" s="15">
        <v>7800147</v>
      </c>
      <c r="AM40" s="20">
        <v>4</v>
      </c>
      <c r="AN40" s="15" t="s">
        <v>730</v>
      </c>
      <c r="AO40" s="18" t="s">
        <v>4465</v>
      </c>
      <c r="AP40" s="16" t="s">
        <v>4466</v>
      </c>
      <c r="AQ40" s="15" t="s">
        <v>4467</v>
      </c>
      <c r="AR40" s="20">
        <v>28360</v>
      </c>
      <c r="AS40" s="18"/>
      <c r="AT40" s="18"/>
      <c r="AX40">
        <v>2716</v>
      </c>
      <c r="BC40" s="21" t="s">
        <v>193</v>
      </c>
      <c r="BD40" s="21" t="s">
        <v>5778</v>
      </c>
      <c r="BE40" s="21"/>
      <c r="BF40" s="21" t="str">
        <f t="shared" si="0"/>
        <v>No</v>
      </c>
      <c r="BG40" s="21" t="str">
        <f t="shared" si="1"/>
        <v>Simple Cycle</v>
      </c>
      <c r="BH40" s="21" t="str">
        <f t="shared" si="2"/>
        <v>Existing</v>
      </c>
      <c r="BI40" s="115" t="s">
        <v>5799</v>
      </c>
      <c r="BJ40" t="s">
        <v>5828</v>
      </c>
    </row>
    <row r="41" spans="1:62" x14ac:dyDescent="0.25">
      <c r="A41" s="89">
        <v>451</v>
      </c>
      <c r="B41" s="89" t="s">
        <v>1104</v>
      </c>
      <c r="C41" s="89" t="s">
        <v>4464</v>
      </c>
      <c r="D41" s="89" t="s">
        <v>730</v>
      </c>
      <c r="E41" s="89" t="s">
        <v>4475</v>
      </c>
      <c r="F41" s="89">
        <v>41</v>
      </c>
      <c r="G41" s="89" t="s">
        <v>100</v>
      </c>
      <c r="H41" s="89"/>
      <c r="I41" s="15" t="s">
        <v>5834</v>
      </c>
      <c r="J41" s="16">
        <v>2716</v>
      </c>
      <c r="K41" s="16">
        <v>4</v>
      </c>
      <c r="L41" s="16" t="s">
        <v>4475</v>
      </c>
      <c r="M41" s="15"/>
      <c r="N41" s="16"/>
      <c r="O41" s="16" t="s">
        <v>53</v>
      </c>
      <c r="P41" s="15" t="s">
        <v>4476</v>
      </c>
      <c r="Q41" s="16" t="s">
        <v>181</v>
      </c>
      <c r="R41" s="15" t="s">
        <v>182</v>
      </c>
      <c r="S41" s="15" t="s">
        <v>100</v>
      </c>
      <c r="T41" s="15" t="s">
        <v>473</v>
      </c>
      <c r="U41" s="15" t="s">
        <v>4462</v>
      </c>
      <c r="V41" s="15" t="s">
        <v>124</v>
      </c>
      <c r="W41" s="15"/>
      <c r="X41" s="16"/>
      <c r="Y41" s="16" t="s">
        <v>53</v>
      </c>
      <c r="Z41" s="15">
        <v>576</v>
      </c>
      <c r="AA41" s="15" t="s">
        <v>5463</v>
      </c>
      <c r="AB41" s="90">
        <v>41</v>
      </c>
      <c r="AC41" s="18"/>
      <c r="AD41" s="18"/>
      <c r="AE41" s="19">
        <v>1971</v>
      </c>
      <c r="AF41" s="15">
        <v>1</v>
      </c>
      <c r="AG41" s="15" t="s">
        <v>63</v>
      </c>
      <c r="AH41" s="16" t="s">
        <v>4463</v>
      </c>
      <c r="AI41" s="16"/>
      <c r="AJ41" s="16"/>
      <c r="AK41" s="16"/>
      <c r="AL41" s="15">
        <v>7800147</v>
      </c>
      <c r="AM41" s="20">
        <v>4</v>
      </c>
      <c r="AN41" s="15" t="s">
        <v>730</v>
      </c>
      <c r="AO41" s="18" t="s">
        <v>4465</v>
      </c>
      <c r="AP41" s="16" t="s">
        <v>4466</v>
      </c>
      <c r="AQ41" s="15" t="s">
        <v>4467</v>
      </c>
      <c r="AR41" s="20">
        <v>28361</v>
      </c>
      <c r="AS41" s="18"/>
      <c r="AT41" s="18"/>
      <c r="AX41">
        <v>2716</v>
      </c>
      <c r="BC41" s="21" t="s">
        <v>193</v>
      </c>
      <c r="BD41" s="21" t="s">
        <v>5778</v>
      </c>
      <c r="BE41" s="21"/>
      <c r="BF41" s="21" t="str">
        <f t="shared" si="0"/>
        <v>No</v>
      </c>
      <c r="BG41" s="21" t="str">
        <f t="shared" si="1"/>
        <v>Simple Cycle</v>
      </c>
      <c r="BH41" s="21" t="str">
        <f t="shared" si="2"/>
        <v>Existing</v>
      </c>
      <c r="BI41" s="115" t="s">
        <v>5799</v>
      </c>
      <c r="BJ41" t="s">
        <v>5828</v>
      </c>
    </row>
    <row r="42" spans="1:62" x14ac:dyDescent="0.25">
      <c r="A42" s="89">
        <v>107</v>
      </c>
      <c r="B42" s="89" t="s">
        <v>1278</v>
      </c>
      <c r="C42" s="89" t="s">
        <v>1271</v>
      </c>
      <c r="D42" s="89" t="s">
        <v>420</v>
      </c>
      <c r="E42" s="89" t="s">
        <v>1304</v>
      </c>
      <c r="F42" s="89">
        <v>20.9</v>
      </c>
      <c r="G42" s="89" t="s">
        <v>100</v>
      </c>
      <c r="I42" s="15" t="s">
        <v>1302</v>
      </c>
      <c r="J42" s="22" t="s">
        <v>5835</v>
      </c>
      <c r="K42" s="16" t="s">
        <v>1303</v>
      </c>
      <c r="L42" s="16" t="s">
        <v>1304</v>
      </c>
      <c r="M42" s="15" t="s">
        <v>1305</v>
      </c>
      <c r="N42" s="16" t="s">
        <v>1306</v>
      </c>
      <c r="O42" s="16" t="s">
        <v>53</v>
      </c>
      <c r="P42" s="15" t="s">
        <v>180</v>
      </c>
      <c r="Q42" s="16" t="s">
        <v>181</v>
      </c>
      <c r="R42" s="15" t="s">
        <v>182</v>
      </c>
      <c r="S42" s="15" t="s">
        <v>100</v>
      </c>
      <c r="T42" s="15" t="s">
        <v>59</v>
      </c>
      <c r="U42" s="15" t="s">
        <v>59</v>
      </c>
      <c r="V42" s="15" t="s">
        <v>124</v>
      </c>
      <c r="W42" s="15"/>
      <c r="X42" s="16" t="s">
        <v>538</v>
      </c>
      <c r="Y42" s="16" t="s">
        <v>53</v>
      </c>
      <c r="Z42" s="15"/>
      <c r="AA42" s="15" t="s">
        <v>59</v>
      </c>
      <c r="AB42" s="15">
        <v>20.9</v>
      </c>
      <c r="AC42" s="18">
        <v>20900</v>
      </c>
      <c r="AD42" s="18" t="s">
        <v>2464</v>
      </c>
      <c r="AE42" s="19"/>
      <c r="AF42" s="15">
        <v>1</v>
      </c>
      <c r="AG42" s="15" t="s">
        <v>63</v>
      </c>
      <c r="AH42" s="16" t="s">
        <v>59</v>
      </c>
      <c r="AI42" s="16"/>
      <c r="AJ42" s="16" t="s">
        <v>1278</v>
      </c>
      <c r="AK42" s="16" t="s">
        <v>1271</v>
      </c>
      <c r="AL42" s="15" t="s">
        <v>1263</v>
      </c>
      <c r="AM42" s="20">
        <v>4</v>
      </c>
      <c r="AN42" s="15" t="s">
        <v>420</v>
      </c>
      <c r="AO42" s="18" t="s">
        <v>1272</v>
      </c>
      <c r="AP42" s="16" t="s">
        <v>1273</v>
      </c>
      <c r="AQ42" s="15" t="s">
        <v>1274</v>
      </c>
      <c r="AR42" s="20" t="s">
        <v>1275</v>
      </c>
      <c r="AS42" s="18">
        <v>-84.476604232599996</v>
      </c>
      <c r="AT42" s="18">
        <v>33.823306446700002</v>
      </c>
      <c r="AU42" t="s">
        <v>1263</v>
      </c>
      <c r="AV42" t="s">
        <v>1276</v>
      </c>
      <c r="AW42" t="s">
        <v>1277</v>
      </c>
      <c r="AX42" t="s">
        <v>5835</v>
      </c>
      <c r="AY42" t="s">
        <v>1278</v>
      </c>
      <c r="AZ42" t="s">
        <v>91</v>
      </c>
      <c r="BA42" t="s">
        <v>1279</v>
      </c>
      <c r="BB42" t="s">
        <v>91</v>
      </c>
      <c r="BC42" s="21" t="s">
        <v>193</v>
      </c>
      <c r="BD42" s="21" t="s">
        <v>5836</v>
      </c>
      <c r="BE42" s="21"/>
      <c r="BF42" s="21" t="str">
        <f t="shared" si="0"/>
        <v>No</v>
      </c>
      <c r="BG42" s="21" t="str">
        <f t="shared" si="1"/>
        <v>Simple Cycle</v>
      </c>
      <c r="BH42" s="21" t="str">
        <f t="shared" si="2"/>
        <v>Existing</v>
      </c>
      <c r="BI42" s="21" t="s">
        <v>5816</v>
      </c>
      <c r="BJ42" t="s">
        <v>5837</v>
      </c>
    </row>
    <row r="43" spans="1:62" x14ac:dyDescent="0.25">
      <c r="A43" s="89">
        <v>107</v>
      </c>
      <c r="B43" s="89" t="s">
        <v>1278</v>
      </c>
      <c r="C43" s="89" t="s">
        <v>1271</v>
      </c>
      <c r="D43" s="89" t="s">
        <v>420</v>
      </c>
      <c r="E43" s="89" t="s">
        <v>1310</v>
      </c>
      <c r="F43" s="89">
        <v>20.9</v>
      </c>
      <c r="G43" s="89" t="s">
        <v>100</v>
      </c>
      <c r="I43" s="15" t="s">
        <v>1308</v>
      </c>
      <c r="J43" s="22" t="s">
        <v>5835</v>
      </c>
      <c r="K43" s="16" t="s">
        <v>1309</v>
      </c>
      <c r="L43" s="16" t="s">
        <v>1310</v>
      </c>
      <c r="M43" s="15" t="s">
        <v>1311</v>
      </c>
      <c r="N43" s="16" t="s">
        <v>1306</v>
      </c>
      <c r="O43" s="16" t="s">
        <v>53</v>
      </c>
      <c r="P43" s="15" t="s">
        <v>180</v>
      </c>
      <c r="Q43" s="16" t="s">
        <v>181</v>
      </c>
      <c r="R43" s="15" t="s">
        <v>182</v>
      </c>
      <c r="S43" s="15" t="s">
        <v>100</v>
      </c>
      <c r="T43" s="15" t="s">
        <v>59</v>
      </c>
      <c r="U43" s="15" t="s">
        <v>59</v>
      </c>
      <c r="V43" s="15" t="s">
        <v>124</v>
      </c>
      <c r="W43" s="15"/>
      <c r="X43" s="16" t="s">
        <v>538</v>
      </c>
      <c r="Y43" s="16" t="s">
        <v>53</v>
      </c>
      <c r="Z43" s="15"/>
      <c r="AA43" s="15" t="s">
        <v>59</v>
      </c>
      <c r="AB43" s="15">
        <v>20.9</v>
      </c>
      <c r="AC43" s="18">
        <v>20900</v>
      </c>
      <c r="AD43" s="18" t="s">
        <v>2464</v>
      </c>
      <c r="AE43" s="19"/>
      <c r="AF43" s="15">
        <v>1</v>
      </c>
      <c r="AG43" s="15" t="s">
        <v>63</v>
      </c>
      <c r="AH43" s="16" t="s">
        <v>59</v>
      </c>
      <c r="AI43" s="16"/>
      <c r="AJ43" s="16" t="s">
        <v>1278</v>
      </c>
      <c r="AK43" s="16" t="s">
        <v>1271</v>
      </c>
      <c r="AL43" s="15" t="s">
        <v>1263</v>
      </c>
      <c r="AM43" s="20">
        <v>4</v>
      </c>
      <c r="AN43" s="15" t="s">
        <v>420</v>
      </c>
      <c r="AO43" s="18" t="s">
        <v>1272</v>
      </c>
      <c r="AP43" s="16" t="s">
        <v>1273</v>
      </c>
      <c r="AQ43" s="15" t="s">
        <v>1274</v>
      </c>
      <c r="AR43" s="20" t="s">
        <v>1275</v>
      </c>
      <c r="AS43" s="18">
        <v>-84.476604232599996</v>
      </c>
      <c r="AT43" s="18">
        <v>33.823406446900002</v>
      </c>
      <c r="AU43" t="s">
        <v>1263</v>
      </c>
      <c r="AV43" t="s">
        <v>1276</v>
      </c>
      <c r="AW43" t="s">
        <v>1277</v>
      </c>
      <c r="AX43" t="s">
        <v>5835</v>
      </c>
      <c r="AY43" t="s">
        <v>1278</v>
      </c>
      <c r="AZ43" t="s">
        <v>91</v>
      </c>
      <c r="BA43" t="s">
        <v>1279</v>
      </c>
      <c r="BB43" t="s">
        <v>91</v>
      </c>
      <c r="BC43" s="21" t="s">
        <v>193</v>
      </c>
      <c r="BD43" s="21" t="s">
        <v>5836</v>
      </c>
      <c r="BE43" s="21"/>
      <c r="BF43" s="21" t="str">
        <f t="shared" si="0"/>
        <v>No</v>
      </c>
      <c r="BG43" s="21" t="str">
        <f t="shared" si="1"/>
        <v>Simple Cycle</v>
      </c>
      <c r="BH43" s="21" t="str">
        <f t="shared" si="2"/>
        <v>Existing</v>
      </c>
      <c r="BI43" s="21" t="s">
        <v>5816</v>
      </c>
      <c r="BJ43" t="s">
        <v>5837</v>
      </c>
    </row>
    <row r="44" spans="1:62" x14ac:dyDescent="0.25">
      <c r="A44" s="89">
        <v>107</v>
      </c>
      <c r="B44" s="89" t="s">
        <v>1278</v>
      </c>
      <c r="C44" s="89" t="s">
        <v>1271</v>
      </c>
      <c r="D44" s="89" t="s">
        <v>420</v>
      </c>
      <c r="E44" s="89" t="s">
        <v>1315</v>
      </c>
      <c r="F44" s="89">
        <v>20.9</v>
      </c>
      <c r="G44" s="89" t="s">
        <v>100</v>
      </c>
      <c r="I44" s="15" t="s">
        <v>1313</v>
      </c>
      <c r="J44" s="22" t="s">
        <v>5835</v>
      </c>
      <c r="K44" s="16" t="s">
        <v>1314</v>
      </c>
      <c r="L44" s="16" t="s">
        <v>1315</v>
      </c>
      <c r="M44" s="15" t="s">
        <v>1316</v>
      </c>
      <c r="N44" s="16" t="s">
        <v>1306</v>
      </c>
      <c r="O44" s="16" t="s">
        <v>53</v>
      </c>
      <c r="P44" s="15" t="s">
        <v>180</v>
      </c>
      <c r="Q44" s="16" t="s">
        <v>181</v>
      </c>
      <c r="R44" s="15" t="s">
        <v>182</v>
      </c>
      <c r="S44" s="15" t="s">
        <v>100</v>
      </c>
      <c r="T44" s="15" t="s">
        <v>59</v>
      </c>
      <c r="U44" s="15" t="s">
        <v>59</v>
      </c>
      <c r="V44" s="15" t="s">
        <v>124</v>
      </c>
      <c r="W44" s="15"/>
      <c r="X44" s="16" t="s">
        <v>538</v>
      </c>
      <c r="Y44" s="16" t="s">
        <v>53</v>
      </c>
      <c r="Z44" s="15"/>
      <c r="AA44" s="15" t="s">
        <v>59</v>
      </c>
      <c r="AB44" s="15">
        <v>20.9</v>
      </c>
      <c r="AC44" s="18">
        <v>20900</v>
      </c>
      <c r="AD44" s="18" t="s">
        <v>2464</v>
      </c>
      <c r="AE44" s="19"/>
      <c r="AF44" s="15">
        <v>1</v>
      </c>
      <c r="AG44" s="15" t="s">
        <v>63</v>
      </c>
      <c r="AH44" s="16" t="s">
        <v>59</v>
      </c>
      <c r="AI44" s="16"/>
      <c r="AJ44" s="16" t="s">
        <v>1278</v>
      </c>
      <c r="AK44" s="16" t="s">
        <v>1271</v>
      </c>
      <c r="AL44" s="15" t="s">
        <v>1263</v>
      </c>
      <c r="AM44" s="20">
        <v>4</v>
      </c>
      <c r="AN44" s="15" t="s">
        <v>420</v>
      </c>
      <c r="AO44" s="18" t="s">
        <v>1272</v>
      </c>
      <c r="AP44" s="16" t="s">
        <v>1273</v>
      </c>
      <c r="AQ44" s="15" t="s">
        <v>1274</v>
      </c>
      <c r="AR44" s="20" t="s">
        <v>1275</v>
      </c>
      <c r="AS44" s="18">
        <v>-84.476704232700001</v>
      </c>
      <c r="AT44" s="18">
        <v>33.823306446700002</v>
      </c>
      <c r="AU44" t="s">
        <v>1263</v>
      </c>
      <c r="AV44" t="s">
        <v>1276</v>
      </c>
      <c r="AW44" t="s">
        <v>1277</v>
      </c>
      <c r="AX44" t="s">
        <v>5835</v>
      </c>
      <c r="AY44" t="s">
        <v>1278</v>
      </c>
      <c r="AZ44" t="s">
        <v>91</v>
      </c>
      <c r="BA44" t="s">
        <v>1279</v>
      </c>
      <c r="BB44" t="s">
        <v>91</v>
      </c>
      <c r="BC44" s="21" t="s">
        <v>193</v>
      </c>
      <c r="BD44" s="21" t="s">
        <v>5836</v>
      </c>
      <c r="BE44" s="21"/>
      <c r="BF44" s="21" t="str">
        <f t="shared" si="0"/>
        <v>No</v>
      </c>
      <c r="BG44" s="21" t="str">
        <f t="shared" si="1"/>
        <v>Simple Cycle</v>
      </c>
      <c r="BH44" s="21" t="str">
        <f t="shared" si="2"/>
        <v>Existing</v>
      </c>
      <c r="BI44" s="21" t="s">
        <v>5816</v>
      </c>
      <c r="BJ44" t="s">
        <v>5837</v>
      </c>
    </row>
    <row r="45" spans="1:62" x14ac:dyDescent="0.25">
      <c r="A45" s="89">
        <v>107</v>
      </c>
      <c r="B45" s="89" t="s">
        <v>1278</v>
      </c>
      <c r="C45" s="89" t="s">
        <v>1271</v>
      </c>
      <c r="D45" s="89" t="s">
        <v>420</v>
      </c>
      <c r="E45" s="89" t="s">
        <v>1320</v>
      </c>
      <c r="F45" s="89">
        <v>20.9</v>
      </c>
      <c r="G45" s="89" t="s">
        <v>100</v>
      </c>
      <c r="I45" s="15" t="s">
        <v>1318</v>
      </c>
      <c r="J45" s="22" t="s">
        <v>5835</v>
      </c>
      <c r="K45" s="16" t="s">
        <v>1319</v>
      </c>
      <c r="L45" s="16" t="s">
        <v>1320</v>
      </c>
      <c r="M45" s="15" t="s">
        <v>1321</v>
      </c>
      <c r="N45" s="16" t="s">
        <v>1306</v>
      </c>
      <c r="O45" s="16" t="s">
        <v>53</v>
      </c>
      <c r="P45" s="15" t="s">
        <v>180</v>
      </c>
      <c r="Q45" s="16" t="s">
        <v>181</v>
      </c>
      <c r="R45" s="15" t="s">
        <v>182</v>
      </c>
      <c r="S45" s="15" t="s">
        <v>100</v>
      </c>
      <c r="T45" s="15" t="s">
        <v>59</v>
      </c>
      <c r="U45" s="15" t="s">
        <v>59</v>
      </c>
      <c r="V45" s="15" t="s">
        <v>124</v>
      </c>
      <c r="W45" s="15"/>
      <c r="X45" s="16" t="s">
        <v>538</v>
      </c>
      <c r="Y45" s="16" t="s">
        <v>53</v>
      </c>
      <c r="Z45" s="15"/>
      <c r="AA45" s="15" t="s">
        <v>59</v>
      </c>
      <c r="AB45" s="15">
        <v>20.9</v>
      </c>
      <c r="AC45" s="18">
        <v>20900</v>
      </c>
      <c r="AD45" s="18" t="s">
        <v>2464</v>
      </c>
      <c r="AE45" s="19"/>
      <c r="AF45" s="15">
        <v>1</v>
      </c>
      <c r="AG45" s="15" t="s">
        <v>63</v>
      </c>
      <c r="AH45" s="16" t="s">
        <v>59</v>
      </c>
      <c r="AI45" s="16"/>
      <c r="AJ45" s="16" t="s">
        <v>1278</v>
      </c>
      <c r="AK45" s="16" t="s">
        <v>1271</v>
      </c>
      <c r="AL45" s="15" t="s">
        <v>1263</v>
      </c>
      <c r="AM45" s="20">
        <v>4</v>
      </c>
      <c r="AN45" s="15" t="s">
        <v>420</v>
      </c>
      <c r="AO45" s="18" t="s">
        <v>1272</v>
      </c>
      <c r="AP45" s="16" t="s">
        <v>1273</v>
      </c>
      <c r="AQ45" s="15" t="s">
        <v>1274</v>
      </c>
      <c r="AR45" s="20" t="s">
        <v>1275</v>
      </c>
      <c r="AS45" s="18">
        <v>-84.476704232700001</v>
      </c>
      <c r="AT45" s="18">
        <v>33.823306446700002</v>
      </c>
      <c r="AU45" t="s">
        <v>1263</v>
      </c>
      <c r="AV45" t="s">
        <v>1276</v>
      </c>
      <c r="AW45" t="s">
        <v>1277</v>
      </c>
      <c r="AX45" t="s">
        <v>5835</v>
      </c>
      <c r="AY45" t="s">
        <v>1278</v>
      </c>
      <c r="AZ45" t="s">
        <v>91</v>
      </c>
      <c r="BA45" t="s">
        <v>1279</v>
      </c>
      <c r="BB45" t="s">
        <v>91</v>
      </c>
      <c r="BC45" s="21" t="s">
        <v>193</v>
      </c>
      <c r="BD45" s="21" t="s">
        <v>5836</v>
      </c>
      <c r="BE45" s="21"/>
      <c r="BF45" s="21" t="str">
        <f t="shared" si="0"/>
        <v>No</v>
      </c>
      <c r="BG45" s="21" t="str">
        <f t="shared" si="1"/>
        <v>Simple Cycle</v>
      </c>
      <c r="BH45" s="21" t="str">
        <f t="shared" si="2"/>
        <v>Existing</v>
      </c>
      <c r="BI45" s="21" t="s">
        <v>5816</v>
      </c>
      <c r="BJ45" t="s">
        <v>5837</v>
      </c>
    </row>
    <row r="46" spans="1:62" x14ac:dyDescent="0.25">
      <c r="A46" s="89">
        <v>107</v>
      </c>
      <c r="B46" s="89" t="s">
        <v>1278</v>
      </c>
      <c r="C46" s="89" t="s">
        <v>1271</v>
      </c>
      <c r="D46" s="89" t="s">
        <v>420</v>
      </c>
      <c r="E46" s="89" t="s">
        <v>1281</v>
      </c>
      <c r="F46" s="89">
        <v>922</v>
      </c>
      <c r="G46" s="89" t="s">
        <v>100</v>
      </c>
      <c r="I46" s="15" t="s">
        <v>1280</v>
      </c>
      <c r="J46" s="22" t="s">
        <v>5835</v>
      </c>
      <c r="K46" s="16" t="s">
        <v>681</v>
      </c>
      <c r="L46" s="16" t="s">
        <v>1281</v>
      </c>
      <c r="M46" s="15" t="s">
        <v>1282</v>
      </c>
      <c r="N46" s="16" t="s">
        <v>1283</v>
      </c>
      <c r="O46" s="16" t="s">
        <v>53</v>
      </c>
      <c r="P46" s="15">
        <v>20100201</v>
      </c>
      <c r="Q46" s="16" t="s">
        <v>215</v>
      </c>
      <c r="R46" s="15" t="s">
        <v>109</v>
      </c>
      <c r="S46" s="15" t="s">
        <v>53</v>
      </c>
      <c r="T46" s="15" t="s">
        <v>59</v>
      </c>
      <c r="U46" s="15" t="s">
        <v>59</v>
      </c>
      <c r="V46" s="15" t="s">
        <v>205</v>
      </c>
      <c r="W46" s="26" t="s">
        <v>100</v>
      </c>
      <c r="X46" s="16" t="s">
        <v>1284</v>
      </c>
      <c r="Y46" s="16" t="s">
        <v>100</v>
      </c>
      <c r="Z46" s="15"/>
      <c r="AA46" s="15" t="s">
        <v>59</v>
      </c>
      <c r="AB46" s="15">
        <v>922</v>
      </c>
      <c r="AC46" s="18">
        <v>922</v>
      </c>
      <c r="AD46" s="18" t="s">
        <v>185</v>
      </c>
      <c r="AE46" s="19"/>
      <c r="AF46" s="15">
        <v>1</v>
      </c>
      <c r="AG46" s="15" t="s">
        <v>101</v>
      </c>
      <c r="AH46" s="16" t="s">
        <v>59</v>
      </c>
      <c r="AI46" s="16"/>
      <c r="AJ46" s="16" t="s">
        <v>1278</v>
      </c>
      <c r="AK46" s="16" t="s">
        <v>1271</v>
      </c>
      <c r="AL46" s="15" t="s">
        <v>1263</v>
      </c>
      <c r="AM46" s="20">
        <v>4</v>
      </c>
      <c r="AN46" s="15" t="s">
        <v>420</v>
      </c>
      <c r="AO46" s="18" t="s">
        <v>1272</v>
      </c>
      <c r="AP46" s="16" t="s">
        <v>1273</v>
      </c>
      <c r="AQ46" s="15" t="s">
        <v>1274</v>
      </c>
      <c r="AR46" s="20" t="s">
        <v>1275</v>
      </c>
      <c r="AS46" s="18">
        <v>-84.469504230799998</v>
      </c>
      <c r="AT46" s="18">
        <v>33.829306448899999</v>
      </c>
      <c r="AU46" t="s">
        <v>1263</v>
      </c>
      <c r="AV46" t="s">
        <v>1276</v>
      </c>
      <c r="AW46" t="s">
        <v>1277</v>
      </c>
      <c r="AX46" t="s">
        <v>5835</v>
      </c>
      <c r="AY46" t="s">
        <v>1278</v>
      </c>
      <c r="AZ46" t="s">
        <v>91</v>
      </c>
      <c r="BA46" t="s">
        <v>1279</v>
      </c>
      <c r="BB46" t="s">
        <v>91</v>
      </c>
      <c r="BC46" s="21" t="s">
        <v>139</v>
      </c>
      <c r="BD46" s="21" t="s">
        <v>5836</v>
      </c>
      <c r="BE46" s="21"/>
      <c r="BF46" s="21" t="str">
        <f t="shared" si="0"/>
        <v>Yes</v>
      </c>
      <c r="BG46" s="21" t="str">
        <f t="shared" si="1"/>
        <v>Combined Cycle</v>
      </c>
      <c r="BH46" s="21" t="str">
        <f t="shared" si="2"/>
        <v>New</v>
      </c>
      <c r="BI46" s="21" t="s">
        <v>2109</v>
      </c>
      <c r="BJ46" t="s">
        <v>5825</v>
      </c>
    </row>
    <row r="47" spans="1:62" x14ac:dyDescent="0.25">
      <c r="A47" s="89">
        <v>107</v>
      </c>
      <c r="B47" s="89" t="s">
        <v>1278</v>
      </c>
      <c r="C47" s="89" t="s">
        <v>1271</v>
      </c>
      <c r="D47" s="89" t="s">
        <v>420</v>
      </c>
      <c r="E47" s="89" t="s">
        <v>1292</v>
      </c>
      <c r="F47" s="89">
        <v>922</v>
      </c>
      <c r="G47" s="89" t="s">
        <v>100</v>
      </c>
      <c r="I47" s="15" t="s">
        <v>1291</v>
      </c>
      <c r="J47" s="22" t="s">
        <v>5835</v>
      </c>
      <c r="K47" s="16" t="s">
        <v>1204</v>
      </c>
      <c r="L47" s="16" t="s">
        <v>1292</v>
      </c>
      <c r="M47" s="15" t="s">
        <v>1293</v>
      </c>
      <c r="N47" s="16" t="s">
        <v>1283</v>
      </c>
      <c r="O47" s="16" t="s">
        <v>53</v>
      </c>
      <c r="P47" s="15">
        <v>20100201</v>
      </c>
      <c r="Q47" s="16" t="s">
        <v>215</v>
      </c>
      <c r="R47" s="15" t="s">
        <v>109</v>
      </c>
      <c r="S47" s="15" t="s">
        <v>53</v>
      </c>
      <c r="T47" s="15" t="s">
        <v>59</v>
      </c>
      <c r="U47" s="15" t="s">
        <v>59</v>
      </c>
      <c r="V47" s="15" t="s">
        <v>205</v>
      </c>
      <c r="W47" s="26" t="s">
        <v>100</v>
      </c>
      <c r="X47" s="16" t="s">
        <v>1284</v>
      </c>
      <c r="Y47" s="16" t="s">
        <v>100</v>
      </c>
      <c r="Z47" s="15"/>
      <c r="AA47" s="15" t="s">
        <v>59</v>
      </c>
      <c r="AB47" s="15">
        <v>922</v>
      </c>
      <c r="AC47" s="18">
        <v>922</v>
      </c>
      <c r="AD47" s="18" t="s">
        <v>185</v>
      </c>
      <c r="AE47" s="19"/>
      <c r="AF47" s="15">
        <v>1</v>
      </c>
      <c r="AG47" s="15" t="s">
        <v>101</v>
      </c>
      <c r="AH47" s="16" t="s">
        <v>59</v>
      </c>
      <c r="AI47" s="16"/>
      <c r="AJ47" s="16" t="s">
        <v>1278</v>
      </c>
      <c r="AK47" s="16" t="s">
        <v>1271</v>
      </c>
      <c r="AL47" s="15" t="s">
        <v>1263</v>
      </c>
      <c r="AM47" s="20">
        <v>4</v>
      </c>
      <c r="AN47" s="15" t="s">
        <v>420</v>
      </c>
      <c r="AO47" s="18" t="s">
        <v>1272</v>
      </c>
      <c r="AP47" s="16" t="s">
        <v>1273</v>
      </c>
      <c r="AQ47" s="15" t="s">
        <v>1274</v>
      </c>
      <c r="AR47" s="20" t="s">
        <v>1275</v>
      </c>
      <c r="AS47" s="18">
        <v>-84.468004230399998</v>
      </c>
      <c r="AT47" s="18">
        <v>33.829306448899999</v>
      </c>
      <c r="AU47" t="s">
        <v>1263</v>
      </c>
      <c r="AV47" t="s">
        <v>1276</v>
      </c>
      <c r="AW47" t="s">
        <v>1277</v>
      </c>
      <c r="AX47" t="s">
        <v>5835</v>
      </c>
      <c r="AY47" t="s">
        <v>1278</v>
      </c>
      <c r="AZ47" t="s">
        <v>91</v>
      </c>
      <c r="BA47" t="s">
        <v>1279</v>
      </c>
      <c r="BB47" t="s">
        <v>91</v>
      </c>
      <c r="BC47" s="21" t="s">
        <v>139</v>
      </c>
      <c r="BD47" s="21" t="s">
        <v>5836</v>
      </c>
      <c r="BE47" s="21"/>
      <c r="BF47" s="21" t="str">
        <f t="shared" si="0"/>
        <v>Yes</v>
      </c>
      <c r="BG47" s="21" t="str">
        <f t="shared" si="1"/>
        <v>Combined Cycle</v>
      </c>
      <c r="BH47" s="21" t="str">
        <f t="shared" si="2"/>
        <v>New</v>
      </c>
      <c r="BI47" s="21" t="s">
        <v>2109</v>
      </c>
      <c r="BJ47" t="s">
        <v>5825</v>
      </c>
    </row>
    <row r="48" spans="1:62" x14ac:dyDescent="0.25">
      <c r="A48" s="89">
        <v>107</v>
      </c>
      <c r="B48" s="89" t="s">
        <v>1278</v>
      </c>
      <c r="C48" s="89" t="s">
        <v>1271</v>
      </c>
      <c r="D48" s="89" t="s">
        <v>420</v>
      </c>
      <c r="E48" s="89" t="s">
        <v>1300</v>
      </c>
      <c r="F48" s="89">
        <v>922</v>
      </c>
      <c r="G48" s="89" t="s">
        <v>100</v>
      </c>
      <c r="I48" s="15" t="s">
        <v>1298</v>
      </c>
      <c r="J48" s="22" t="s">
        <v>5835</v>
      </c>
      <c r="K48" s="16" t="s">
        <v>1299</v>
      </c>
      <c r="L48" s="16" t="s">
        <v>1300</v>
      </c>
      <c r="M48" s="15" t="s">
        <v>1301</v>
      </c>
      <c r="N48" s="16" t="s">
        <v>1283</v>
      </c>
      <c r="O48" s="16" t="s">
        <v>53</v>
      </c>
      <c r="P48" s="15">
        <v>20100201</v>
      </c>
      <c r="Q48" s="16" t="s">
        <v>215</v>
      </c>
      <c r="R48" s="15" t="s">
        <v>109</v>
      </c>
      <c r="S48" s="15" t="s">
        <v>53</v>
      </c>
      <c r="T48" s="15" t="s">
        <v>59</v>
      </c>
      <c r="U48" s="15" t="s">
        <v>59</v>
      </c>
      <c r="V48" s="15" t="s">
        <v>205</v>
      </c>
      <c r="W48" s="26" t="s">
        <v>100</v>
      </c>
      <c r="X48" s="16" t="s">
        <v>1284</v>
      </c>
      <c r="Y48" s="16" t="s">
        <v>100</v>
      </c>
      <c r="Z48" s="15"/>
      <c r="AA48" s="15" t="s">
        <v>59</v>
      </c>
      <c r="AB48" s="15">
        <v>922</v>
      </c>
      <c r="AC48" s="18">
        <v>922</v>
      </c>
      <c r="AD48" s="18" t="s">
        <v>185</v>
      </c>
      <c r="AE48" s="19"/>
      <c r="AF48" s="15">
        <v>1</v>
      </c>
      <c r="AG48" s="15" t="s">
        <v>101</v>
      </c>
      <c r="AH48" s="16" t="s">
        <v>59</v>
      </c>
      <c r="AI48" s="16"/>
      <c r="AJ48" s="16" t="s">
        <v>1278</v>
      </c>
      <c r="AK48" s="16" t="s">
        <v>1271</v>
      </c>
      <c r="AL48" s="15" t="s">
        <v>1263</v>
      </c>
      <c r="AM48" s="20">
        <v>4</v>
      </c>
      <c r="AN48" s="15" t="s">
        <v>420</v>
      </c>
      <c r="AO48" s="18" t="s">
        <v>1272</v>
      </c>
      <c r="AP48" s="16" t="s">
        <v>1273</v>
      </c>
      <c r="AQ48" s="15" t="s">
        <v>1274</v>
      </c>
      <c r="AR48" s="20" t="s">
        <v>1275</v>
      </c>
      <c r="AS48" s="18">
        <v>-84.473804231499997</v>
      </c>
      <c r="AT48" s="18">
        <v>33.827306447799998</v>
      </c>
      <c r="AU48" t="s">
        <v>1263</v>
      </c>
      <c r="AV48" t="s">
        <v>1276</v>
      </c>
      <c r="AW48" t="s">
        <v>1277</v>
      </c>
      <c r="AX48" t="s">
        <v>5835</v>
      </c>
      <c r="AY48" t="s">
        <v>1278</v>
      </c>
      <c r="AZ48" t="s">
        <v>91</v>
      </c>
      <c r="BA48" t="s">
        <v>1279</v>
      </c>
      <c r="BB48" t="s">
        <v>91</v>
      </c>
      <c r="BC48" s="21" t="s">
        <v>139</v>
      </c>
      <c r="BD48" s="21" t="s">
        <v>5836</v>
      </c>
      <c r="BE48" s="21"/>
      <c r="BF48" s="21" t="str">
        <f t="shared" si="0"/>
        <v>Yes</v>
      </c>
      <c r="BG48" s="21" t="str">
        <f t="shared" si="1"/>
        <v>Combined Cycle</v>
      </c>
      <c r="BH48" s="21" t="str">
        <f t="shared" si="2"/>
        <v>New</v>
      </c>
      <c r="BI48" s="21" t="s">
        <v>2109</v>
      </c>
      <c r="BJ48" t="s">
        <v>5825</v>
      </c>
    </row>
    <row r="49" spans="1:62" x14ac:dyDescent="0.25">
      <c r="A49" s="89">
        <v>107</v>
      </c>
      <c r="B49" s="89" t="s">
        <v>1278</v>
      </c>
      <c r="C49" s="89" t="s">
        <v>1271</v>
      </c>
      <c r="D49" s="89" t="s">
        <v>420</v>
      </c>
      <c r="E49" s="89" t="s">
        <v>1265</v>
      </c>
      <c r="F49" s="89">
        <v>922</v>
      </c>
      <c r="G49" s="89" t="s">
        <v>100</v>
      </c>
      <c r="I49" s="15" t="s">
        <v>1264</v>
      </c>
      <c r="J49" s="22" t="s">
        <v>5835</v>
      </c>
      <c r="K49" s="16" t="s">
        <v>667</v>
      </c>
      <c r="L49" s="16" t="s">
        <v>1265</v>
      </c>
      <c r="M49" s="15" t="s">
        <v>1266</v>
      </c>
      <c r="N49" s="16" t="s">
        <v>1267</v>
      </c>
      <c r="O49" s="16" t="s">
        <v>53</v>
      </c>
      <c r="P49" s="15" t="s">
        <v>180</v>
      </c>
      <c r="Q49" s="16" t="s">
        <v>181</v>
      </c>
      <c r="R49" s="15" t="s">
        <v>182</v>
      </c>
      <c r="S49" s="15" t="s">
        <v>100</v>
      </c>
      <c r="T49" s="15" t="s">
        <v>59</v>
      </c>
      <c r="U49" s="15" t="s">
        <v>59</v>
      </c>
      <c r="V49" s="15" t="s">
        <v>205</v>
      </c>
      <c r="W49" s="26" t="s">
        <v>100</v>
      </c>
      <c r="X49" s="16" t="s">
        <v>1270</v>
      </c>
      <c r="Y49" s="16" t="s">
        <v>100</v>
      </c>
      <c r="Z49" s="15"/>
      <c r="AA49" s="15" t="s">
        <v>59</v>
      </c>
      <c r="AB49" s="15">
        <v>922</v>
      </c>
      <c r="AC49" s="18">
        <v>922</v>
      </c>
      <c r="AD49" s="18" t="s">
        <v>185</v>
      </c>
      <c r="AE49" s="19"/>
      <c r="AF49" s="15">
        <v>1</v>
      </c>
      <c r="AG49" s="15" t="s">
        <v>101</v>
      </c>
      <c r="AH49" s="16" t="s">
        <v>59</v>
      </c>
      <c r="AI49" s="16"/>
      <c r="AJ49" s="16" t="s">
        <v>1278</v>
      </c>
      <c r="AK49" s="16" t="s">
        <v>1271</v>
      </c>
      <c r="AL49" s="15" t="s">
        <v>1263</v>
      </c>
      <c r="AM49" s="20">
        <v>4</v>
      </c>
      <c r="AN49" s="15" t="s">
        <v>420</v>
      </c>
      <c r="AO49" s="18" t="s">
        <v>1272</v>
      </c>
      <c r="AP49" s="16" t="s">
        <v>1273</v>
      </c>
      <c r="AQ49" s="15" t="s">
        <v>1274</v>
      </c>
      <c r="AR49" s="20" t="s">
        <v>1275</v>
      </c>
      <c r="AS49" s="18">
        <v>-84.469504230799998</v>
      </c>
      <c r="AT49" s="18">
        <v>33.8295064482</v>
      </c>
      <c r="AU49" t="s">
        <v>1263</v>
      </c>
      <c r="AV49" t="s">
        <v>1276</v>
      </c>
      <c r="AW49" t="s">
        <v>1277</v>
      </c>
      <c r="AX49" t="s">
        <v>5835</v>
      </c>
      <c r="AY49" t="s">
        <v>1278</v>
      </c>
      <c r="AZ49" t="s">
        <v>91</v>
      </c>
      <c r="BA49" t="s">
        <v>1279</v>
      </c>
      <c r="BB49" t="s">
        <v>91</v>
      </c>
      <c r="BC49" s="21" t="s">
        <v>321</v>
      </c>
      <c r="BD49" s="21" t="s">
        <v>5836</v>
      </c>
      <c r="BE49" s="21"/>
      <c r="BF49" s="21" t="str">
        <f t="shared" si="0"/>
        <v>Yes</v>
      </c>
      <c r="BG49" s="21" t="str">
        <f t="shared" si="1"/>
        <v>Combined Cycle</v>
      </c>
      <c r="BH49" s="21" t="str">
        <f t="shared" si="2"/>
        <v>New</v>
      </c>
      <c r="BI49" s="21" t="s">
        <v>5779</v>
      </c>
      <c r="BJ49" t="s">
        <v>5838</v>
      </c>
    </row>
    <row r="50" spans="1:62" x14ac:dyDescent="0.25">
      <c r="A50" s="89">
        <v>107</v>
      </c>
      <c r="B50" s="89" t="s">
        <v>1278</v>
      </c>
      <c r="C50" s="89" t="s">
        <v>1271</v>
      </c>
      <c r="D50" s="89" t="s">
        <v>420</v>
      </c>
      <c r="E50" s="89" t="s">
        <v>1287</v>
      </c>
      <c r="F50" s="89">
        <v>922</v>
      </c>
      <c r="G50" s="89" t="s">
        <v>100</v>
      </c>
      <c r="I50" s="15" t="s">
        <v>1285</v>
      </c>
      <c r="J50" s="22" t="s">
        <v>5835</v>
      </c>
      <c r="K50" s="16" t="s">
        <v>1286</v>
      </c>
      <c r="L50" s="16" t="s">
        <v>1287</v>
      </c>
      <c r="M50" s="15" t="s">
        <v>1288</v>
      </c>
      <c r="N50" s="16" t="s">
        <v>1267</v>
      </c>
      <c r="O50" s="16" t="s">
        <v>53</v>
      </c>
      <c r="P50" s="15" t="s">
        <v>1289</v>
      </c>
      <c r="Q50" s="16" t="s">
        <v>1290</v>
      </c>
      <c r="R50" s="15" t="s">
        <v>182</v>
      </c>
      <c r="S50" s="15" t="s">
        <v>100</v>
      </c>
      <c r="T50" s="15" t="s">
        <v>59</v>
      </c>
      <c r="U50" s="15" t="s">
        <v>59</v>
      </c>
      <c r="V50" s="15" t="s">
        <v>205</v>
      </c>
      <c r="W50" s="26" t="s">
        <v>100</v>
      </c>
      <c r="X50" s="16" t="s">
        <v>1270</v>
      </c>
      <c r="Y50" s="16" t="s">
        <v>100</v>
      </c>
      <c r="Z50" s="15"/>
      <c r="AA50" s="15" t="s">
        <v>59</v>
      </c>
      <c r="AB50" s="15">
        <v>922</v>
      </c>
      <c r="AC50" s="18">
        <v>922</v>
      </c>
      <c r="AD50" s="18" t="s">
        <v>185</v>
      </c>
      <c r="AE50" s="19"/>
      <c r="AF50" s="15">
        <v>1</v>
      </c>
      <c r="AG50" s="15" t="s">
        <v>101</v>
      </c>
      <c r="AH50" s="16" t="s">
        <v>59</v>
      </c>
      <c r="AI50" s="16"/>
      <c r="AJ50" s="16" t="s">
        <v>1278</v>
      </c>
      <c r="AK50" s="16" t="s">
        <v>1271</v>
      </c>
      <c r="AL50" s="15" t="s">
        <v>1263</v>
      </c>
      <c r="AM50" s="20">
        <v>4</v>
      </c>
      <c r="AN50" s="15" t="s">
        <v>420</v>
      </c>
      <c r="AO50" s="18" t="s">
        <v>1272</v>
      </c>
      <c r="AP50" s="16" t="s">
        <v>1273</v>
      </c>
      <c r="AQ50" s="15" t="s">
        <v>1274</v>
      </c>
      <c r="AR50" s="20" t="s">
        <v>1275</v>
      </c>
      <c r="AS50" s="18">
        <v>-84.468004230399998</v>
      </c>
      <c r="AT50" s="18">
        <v>33.829506448300002</v>
      </c>
      <c r="AU50" t="s">
        <v>1263</v>
      </c>
      <c r="AV50" t="s">
        <v>1276</v>
      </c>
      <c r="AW50" t="s">
        <v>1277</v>
      </c>
      <c r="AX50" t="s">
        <v>5835</v>
      </c>
      <c r="AY50" t="s">
        <v>1278</v>
      </c>
      <c r="AZ50" t="s">
        <v>91</v>
      </c>
      <c r="BA50" t="s">
        <v>1279</v>
      </c>
      <c r="BB50" t="s">
        <v>91</v>
      </c>
      <c r="BC50" s="21" t="s">
        <v>321</v>
      </c>
      <c r="BD50" s="21" t="s">
        <v>5836</v>
      </c>
      <c r="BE50" s="21"/>
      <c r="BF50" s="21" t="str">
        <f t="shared" si="0"/>
        <v>Yes</v>
      </c>
      <c r="BG50" s="21" t="str">
        <f t="shared" si="1"/>
        <v>Combined Cycle</v>
      </c>
      <c r="BH50" s="21" t="str">
        <f t="shared" si="2"/>
        <v>New</v>
      </c>
      <c r="BI50" s="21" t="s">
        <v>5779</v>
      </c>
      <c r="BJ50" t="s">
        <v>5838</v>
      </c>
    </row>
    <row r="51" spans="1:62" x14ac:dyDescent="0.25">
      <c r="A51" s="89">
        <v>107</v>
      </c>
      <c r="B51" s="89" t="s">
        <v>1278</v>
      </c>
      <c r="C51" s="89" t="s">
        <v>1271</v>
      </c>
      <c r="D51" s="89" t="s">
        <v>420</v>
      </c>
      <c r="E51" s="89" t="s">
        <v>1295</v>
      </c>
      <c r="F51" s="89">
        <v>922</v>
      </c>
      <c r="G51" s="89" t="s">
        <v>100</v>
      </c>
      <c r="I51" s="15" t="s">
        <v>1294</v>
      </c>
      <c r="J51" s="22" t="s">
        <v>5835</v>
      </c>
      <c r="K51" s="16" t="s">
        <v>1260</v>
      </c>
      <c r="L51" s="16" t="s">
        <v>1295</v>
      </c>
      <c r="M51" s="15" t="s">
        <v>1296</v>
      </c>
      <c r="N51" s="16" t="s">
        <v>1283</v>
      </c>
      <c r="O51" s="16" t="s">
        <v>53</v>
      </c>
      <c r="P51" s="15">
        <v>20100201</v>
      </c>
      <c r="Q51" s="16" t="s">
        <v>215</v>
      </c>
      <c r="R51" s="15" t="s">
        <v>109</v>
      </c>
      <c r="S51" s="15" t="s">
        <v>53</v>
      </c>
      <c r="T51" s="15" t="s">
        <v>59</v>
      </c>
      <c r="U51" s="15" t="s">
        <v>59</v>
      </c>
      <c r="V51" s="15" t="s">
        <v>205</v>
      </c>
      <c r="W51" s="26" t="s">
        <v>100</v>
      </c>
      <c r="X51" s="16" t="s">
        <v>1297</v>
      </c>
      <c r="Y51" s="16" t="s">
        <v>100</v>
      </c>
      <c r="Z51" s="15"/>
      <c r="AA51" s="15" t="s">
        <v>59</v>
      </c>
      <c r="AB51" s="15">
        <v>922</v>
      </c>
      <c r="AC51" s="18">
        <v>922</v>
      </c>
      <c r="AD51" s="18" t="s">
        <v>185</v>
      </c>
      <c r="AE51" s="19"/>
      <c r="AF51" s="15">
        <v>1</v>
      </c>
      <c r="AG51" s="15" t="s">
        <v>101</v>
      </c>
      <c r="AH51" s="16" t="s">
        <v>59</v>
      </c>
      <c r="AI51" s="16"/>
      <c r="AJ51" s="16" t="s">
        <v>1278</v>
      </c>
      <c r="AK51" s="16" t="s">
        <v>1271</v>
      </c>
      <c r="AL51" s="15" t="s">
        <v>1263</v>
      </c>
      <c r="AM51" s="20">
        <v>4</v>
      </c>
      <c r="AN51" s="15" t="s">
        <v>420</v>
      </c>
      <c r="AO51" s="18" t="s">
        <v>1272</v>
      </c>
      <c r="AP51" s="16" t="s">
        <v>1273</v>
      </c>
      <c r="AQ51" s="15" t="s">
        <v>1274</v>
      </c>
      <c r="AR51" s="20" t="s">
        <v>1275</v>
      </c>
      <c r="AS51" s="18">
        <v>-84.473704231300005</v>
      </c>
      <c r="AT51" s="18">
        <v>33.827206447599998</v>
      </c>
      <c r="AU51" t="s">
        <v>1263</v>
      </c>
      <c r="AV51" t="s">
        <v>1276</v>
      </c>
      <c r="AW51" t="s">
        <v>1277</v>
      </c>
      <c r="AX51" t="s">
        <v>5835</v>
      </c>
      <c r="AY51" t="s">
        <v>1278</v>
      </c>
      <c r="AZ51" t="s">
        <v>91</v>
      </c>
      <c r="BA51" t="s">
        <v>1279</v>
      </c>
      <c r="BB51" t="s">
        <v>91</v>
      </c>
      <c r="BC51" s="21" t="s">
        <v>139</v>
      </c>
      <c r="BD51" s="21" t="s">
        <v>5836</v>
      </c>
      <c r="BE51" s="21"/>
      <c r="BF51" s="21" t="str">
        <f t="shared" si="0"/>
        <v>Yes</v>
      </c>
      <c r="BG51" s="21" t="str">
        <f t="shared" si="1"/>
        <v>Combined Cycle</v>
      </c>
      <c r="BH51" s="21" t="str">
        <f t="shared" si="2"/>
        <v>New</v>
      </c>
      <c r="BI51" s="21" t="s">
        <v>2109</v>
      </c>
      <c r="BJ51" t="s">
        <v>5825</v>
      </c>
    </row>
    <row r="52" spans="1:62" x14ac:dyDescent="0.25">
      <c r="A52" s="89">
        <v>130</v>
      </c>
      <c r="B52" s="89" t="s">
        <v>1278</v>
      </c>
      <c r="C52" s="89" t="s">
        <v>1596</v>
      </c>
      <c r="D52" s="89" t="s">
        <v>420</v>
      </c>
      <c r="E52" s="89" t="s">
        <v>5839</v>
      </c>
      <c r="F52" s="89">
        <v>688</v>
      </c>
      <c r="G52" s="89" t="s">
        <v>100</v>
      </c>
      <c r="I52" s="15" t="s">
        <v>1591</v>
      </c>
      <c r="J52" s="22" t="s">
        <v>5840</v>
      </c>
      <c r="K52" s="22" t="s">
        <v>1592</v>
      </c>
      <c r="L52" s="16" t="s">
        <v>1593</v>
      </c>
      <c r="M52" s="15" t="s">
        <v>1594</v>
      </c>
      <c r="N52" s="16" t="s">
        <v>1306</v>
      </c>
      <c r="O52" s="16" t="s">
        <v>53</v>
      </c>
      <c r="P52" s="15" t="s">
        <v>180</v>
      </c>
      <c r="Q52" s="16" t="s">
        <v>181</v>
      </c>
      <c r="R52" s="15" t="s">
        <v>182</v>
      </c>
      <c r="S52" s="15" t="s">
        <v>100</v>
      </c>
      <c r="T52" s="15" t="s">
        <v>110</v>
      </c>
      <c r="U52" s="15" t="s">
        <v>204</v>
      </c>
      <c r="V52" s="15" t="s">
        <v>205</v>
      </c>
      <c r="W52" s="26" t="s">
        <v>100</v>
      </c>
      <c r="X52" s="16" t="s">
        <v>1595</v>
      </c>
      <c r="Y52" s="16" t="s">
        <v>100</v>
      </c>
      <c r="Z52" s="15"/>
      <c r="AA52" s="15" t="s">
        <v>59</v>
      </c>
      <c r="AB52" s="15">
        <v>688</v>
      </c>
      <c r="AC52" s="18">
        <v>688000</v>
      </c>
      <c r="AD52" s="18" t="s">
        <v>2464</v>
      </c>
      <c r="AE52" s="19"/>
      <c r="AF52" s="15">
        <v>1</v>
      </c>
      <c r="AG52" s="15" t="s">
        <v>101</v>
      </c>
      <c r="AH52" s="16" t="s">
        <v>59</v>
      </c>
      <c r="AI52" s="16"/>
      <c r="AJ52" s="16" t="s">
        <v>1278</v>
      </c>
      <c r="AK52" s="16" t="s">
        <v>1596</v>
      </c>
      <c r="AL52" s="15" t="s">
        <v>1590</v>
      </c>
      <c r="AM52" s="20">
        <v>4</v>
      </c>
      <c r="AN52" s="15" t="s">
        <v>420</v>
      </c>
      <c r="AO52" s="18" t="s">
        <v>1030</v>
      </c>
      <c r="AP52" s="16" t="s">
        <v>1597</v>
      </c>
      <c r="AQ52" s="15" t="s">
        <v>1032</v>
      </c>
      <c r="AR52" s="20" t="s">
        <v>1033</v>
      </c>
      <c r="AS52" s="18">
        <v>-81.182903199500004</v>
      </c>
      <c r="AT52" s="18">
        <v>32.347706237499999</v>
      </c>
      <c r="AU52" t="s">
        <v>1590</v>
      </c>
      <c r="AV52" t="s">
        <v>1276</v>
      </c>
      <c r="AW52" t="s">
        <v>1598</v>
      </c>
      <c r="AX52" t="s">
        <v>5840</v>
      </c>
      <c r="AY52" t="s">
        <v>1278</v>
      </c>
      <c r="AZ52" t="s">
        <v>91</v>
      </c>
      <c r="BA52" t="s">
        <v>1279</v>
      </c>
      <c r="BB52" t="s">
        <v>91</v>
      </c>
      <c r="BC52" s="21" t="s">
        <v>321</v>
      </c>
      <c r="BD52" s="21" t="s">
        <v>5836</v>
      </c>
      <c r="BE52" s="21"/>
      <c r="BF52" s="21" t="str">
        <f t="shared" si="0"/>
        <v>Yes</v>
      </c>
      <c r="BG52" s="21" t="str">
        <f t="shared" si="1"/>
        <v>Combined Cycle</v>
      </c>
      <c r="BH52" s="21" t="str">
        <f t="shared" si="2"/>
        <v>New</v>
      </c>
      <c r="BI52" s="21" t="s">
        <v>5779</v>
      </c>
      <c r="BJ52" t="s">
        <v>5841</v>
      </c>
    </row>
    <row r="53" spans="1:62" x14ac:dyDescent="0.25">
      <c r="A53" s="89">
        <v>130</v>
      </c>
      <c r="B53" s="89" t="s">
        <v>1278</v>
      </c>
      <c r="C53" s="89" t="s">
        <v>1596</v>
      </c>
      <c r="D53" s="89" t="s">
        <v>420</v>
      </c>
      <c r="E53" s="89" t="s">
        <v>5842</v>
      </c>
      <c r="F53" s="89">
        <v>688</v>
      </c>
      <c r="G53" s="89" t="s">
        <v>100</v>
      </c>
      <c r="I53" s="15" t="s">
        <v>1599</v>
      </c>
      <c r="J53" s="22" t="s">
        <v>5840</v>
      </c>
      <c r="K53" s="22" t="s">
        <v>1600</v>
      </c>
      <c r="L53" s="16" t="s">
        <v>1601</v>
      </c>
      <c r="M53" s="15" t="s">
        <v>1602</v>
      </c>
      <c r="N53" s="16" t="s">
        <v>1306</v>
      </c>
      <c r="O53" s="16" t="s">
        <v>53</v>
      </c>
      <c r="P53" s="15" t="s">
        <v>180</v>
      </c>
      <c r="Q53" s="16" t="s">
        <v>181</v>
      </c>
      <c r="R53" s="15" t="s">
        <v>182</v>
      </c>
      <c r="S53" s="15" t="s">
        <v>100</v>
      </c>
      <c r="T53" s="15" t="s">
        <v>110</v>
      </c>
      <c r="U53" s="15" t="s">
        <v>204</v>
      </c>
      <c r="V53" s="15" t="s">
        <v>205</v>
      </c>
      <c r="W53" s="26" t="s">
        <v>100</v>
      </c>
      <c r="X53" s="16" t="s">
        <v>1595</v>
      </c>
      <c r="Y53" s="16" t="s">
        <v>100</v>
      </c>
      <c r="Z53" s="15"/>
      <c r="AA53" s="15" t="s">
        <v>59</v>
      </c>
      <c r="AB53" s="15">
        <v>688</v>
      </c>
      <c r="AC53" s="18">
        <v>688000</v>
      </c>
      <c r="AD53" s="18" t="s">
        <v>2464</v>
      </c>
      <c r="AE53" s="19"/>
      <c r="AF53" s="15">
        <v>1</v>
      </c>
      <c r="AG53" s="15" t="s">
        <v>101</v>
      </c>
      <c r="AH53" s="16" t="s">
        <v>59</v>
      </c>
      <c r="AI53" s="16"/>
      <c r="AJ53" s="16" t="s">
        <v>1278</v>
      </c>
      <c r="AK53" s="16" t="s">
        <v>1596</v>
      </c>
      <c r="AL53" s="15" t="s">
        <v>1590</v>
      </c>
      <c r="AM53" s="20">
        <v>4</v>
      </c>
      <c r="AN53" s="15" t="s">
        <v>420</v>
      </c>
      <c r="AO53" s="18" t="s">
        <v>1030</v>
      </c>
      <c r="AP53" s="16" t="s">
        <v>1597</v>
      </c>
      <c r="AQ53" s="15" t="s">
        <v>1032</v>
      </c>
      <c r="AR53" s="20" t="s">
        <v>1033</v>
      </c>
      <c r="AS53" s="18">
        <v>-81.182503199899998</v>
      </c>
      <c r="AT53" s="18">
        <v>32.347606237400001</v>
      </c>
      <c r="AU53" t="s">
        <v>1590</v>
      </c>
      <c r="AV53" t="s">
        <v>1276</v>
      </c>
      <c r="AW53" t="s">
        <v>1598</v>
      </c>
      <c r="AX53" t="s">
        <v>5840</v>
      </c>
      <c r="AY53" t="s">
        <v>1278</v>
      </c>
      <c r="AZ53" t="s">
        <v>91</v>
      </c>
      <c r="BA53" t="s">
        <v>1279</v>
      </c>
      <c r="BB53" t="s">
        <v>91</v>
      </c>
      <c r="BC53" s="21" t="s">
        <v>321</v>
      </c>
      <c r="BD53" s="21" t="s">
        <v>5836</v>
      </c>
      <c r="BE53" s="21"/>
      <c r="BF53" s="21" t="str">
        <f t="shared" si="0"/>
        <v>Yes</v>
      </c>
      <c r="BG53" s="21" t="str">
        <f t="shared" si="1"/>
        <v>Combined Cycle</v>
      </c>
      <c r="BH53" s="21" t="str">
        <f t="shared" si="2"/>
        <v>New</v>
      </c>
      <c r="BI53" s="21" t="s">
        <v>5779</v>
      </c>
      <c r="BJ53" t="s">
        <v>5841</v>
      </c>
    </row>
    <row r="54" spans="1:62" x14ac:dyDescent="0.25">
      <c r="A54" s="89">
        <v>130</v>
      </c>
      <c r="B54" s="89" t="s">
        <v>1278</v>
      </c>
      <c r="C54" s="89" t="s">
        <v>1596</v>
      </c>
      <c r="D54" s="89" t="s">
        <v>420</v>
      </c>
      <c r="E54" s="89" t="s">
        <v>5843</v>
      </c>
      <c r="F54" s="89">
        <v>688</v>
      </c>
      <c r="G54" s="89" t="s">
        <v>100</v>
      </c>
      <c r="I54" s="15" t="s">
        <v>1603</v>
      </c>
      <c r="J54" s="22" t="s">
        <v>5840</v>
      </c>
      <c r="K54" s="22" t="s">
        <v>1604</v>
      </c>
      <c r="L54" s="16" t="s">
        <v>1605</v>
      </c>
      <c r="M54" s="15" t="s">
        <v>1606</v>
      </c>
      <c r="N54" s="16" t="s">
        <v>1306</v>
      </c>
      <c r="O54" s="16" t="s">
        <v>53</v>
      </c>
      <c r="P54" s="15" t="s">
        <v>180</v>
      </c>
      <c r="Q54" s="16" t="s">
        <v>181</v>
      </c>
      <c r="R54" s="15" t="s">
        <v>182</v>
      </c>
      <c r="S54" s="15" t="s">
        <v>100</v>
      </c>
      <c r="T54" s="15" t="s">
        <v>110</v>
      </c>
      <c r="U54" s="15" t="s">
        <v>204</v>
      </c>
      <c r="V54" s="15" t="s">
        <v>205</v>
      </c>
      <c r="W54" s="26" t="s">
        <v>100</v>
      </c>
      <c r="X54" s="16" t="s">
        <v>1595</v>
      </c>
      <c r="Y54" s="16" t="s">
        <v>100</v>
      </c>
      <c r="Z54" s="15"/>
      <c r="AA54" s="15" t="s">
        <v>59</v>
      </c>
      <c r="AB54" s="15">
        <v>688</v>
      </c>
      <c r="AC54" s="18">
        <v>688000</v>
      </c>
      <c r="AD54" s="18" t="s">
        <v>2464</v>
      </c>
      <c r="AE54" s="19"/>
      <c r="AF54" s="15">
        <v>1</v>
      </c>
      <c r="AG54" s="15" t="s">
        <v>101</v>
      </c>
      <c r="AH54" s="16" t="s">
        <v>59</v>
      </c>
      <c r="AI54" s="16"/>
      <c r="AJ54" s="16" t="s">
        <v>1278</v>
      </c>
      <c r="AK54" s="16" t="s">
        <v>1596</v>
      </c>
      <c r="AL54" s="15" t="s">
        <v>1590</v>
      </c>
      <c r="AM54" s="20">
        <v>4</v>
      </c>
      <c r="AN54" s="15" t="s">
        <v>420</v>
      </c>
      <c r="AO54" s="18" t="s">
        <v>1030</v>
      </c>
      <c r="AP54" s="16" t="s">
        <v>1597</v>
      </c>
      <c r="AQ54" s="15" t="s">
        <v>1032</v>
      </c>
      <c r="AR54" s="20" t="s">
        <v>1033</v>
      </c>
      <c r="AS54" s="18">
        <v>-81.181303198999998</v>
      </c>
      <c r="AT54" s="18">
        <v>32.347406237199998</v>
      </c>
      <c r="AU54" t="s">
        <v>1590</v>
      </c>
      <c r="AV54" t="s">
        <v>1276</v>
      </c>
      <c r="AW54" t="s">
        <v>1598</v>
      </c>
      <c r="AX54" t="s">
        <v>5840</v>
      </c>
      <c r="AY54" t="s">
        <v>1278</v>
      </c>
      <c r="AZ54" t="s">
        <v>91</v>
      </c>
      <c r="BA54" t="s">
        <v>1279</v>
      </c>
      <c r="BB54" t="s">
        <v>91</v>
      </c>
      <c r="BC54" s="21" t="s">
        <v>321</v>
      </c>
      <c r="BD54" s="21" t="s">
        <v>5836</v>
      </c>
      <c r="BE54" s="21"/>
      <c r="BF54" s="21" t="str">
        <f t="shared" si="0"/>
        <v>Yes</v>
      </c>
      <c r="BG54" s="21" t="str">
        <f t="shared" si="1"/>
        <v>Combined Cycle</v>
      </c>
      <c r="BH54" s="21" t="str">
        <f t="shared" si="2"/>
        <v>New</v>
      </c>
      <c r="BI54" s="21" t="s">
        <v>5779</v>
      </c>
      <c r="BJ54" t="s">
        <v>5841</v>
      </c>
    </row>
    <row r="55" spans="1:62" x14ac:dyDescent="0.25">
      <c r="A55" s="89">
        <v>130</v>
      </c>
      <c r="B55" s="89" t="s">
        <v>1278</v>
      </c>
      <c r="C55" s="89" t="s">
        <v>1596</v>
      </c>
      <c r="D55" s="89" t="s">
        <v>420</v>
      </c>
      <c r="E55" s="89" t="s">
        <v>5844</v>
      </c>
      <c r="F55" s="89">
        <v>688</v>
      </c>
      <c r="G55" s="89" t="s">
        <v>100</v>
      </c>
      <c r="I55" s="15" t="s">
        <v>1607</v>
      </c>
      <c r="J55" s="22" t="s">
        <v>5840</v>
      </c>
      <c r="K55" s="22" t="s">
        <v>1608</v>
      </c>
      <c r="L55" s="16" t="s">
        <v>1609</v>
      </c>
      <c r="M55" s="15" t="s">
        <v>1610</v>
      </c>
      <c r="N55" s="16" t="s">
        <v>1306</v>
      </c>
      <c r="O55" s="16" t="s">
        <v>53</v>
      </c>
      <c r="P55" s="15" t="s">
        <v>180</v>
      </c>
      <c r="Q55" s="16" t="s">
        <v>181</v>
      </c>
      <c r="R55" s="15" t="s">
        <v>182</v>
      </c>
      <c r="S55" s="15" t="s">
        <v>100</v>
      </c>
      <c r="T55" s="15" t="s">
        <v>110</v>
      </c>
      <c r="U55" s="15" t="s">
        <v>204</v>
      </c>
      <c r="V55" s="15" t="s">
        <v>205</v>
      </c>
      <c r="W55" s="26" t="s">
        <v>100</v>
      </c>
      <c r="X55" s="16" t="s">
        <v>1595</v>
      </c>
      <c r="Y55" s="16" t="s">
        <v>100</v>
      </c>
      <c r="Z55" s="15"/>
      <c r="AA55" s="15" t="s">
        <v>59</v>
      </c>
      <c r="AB55" s="15">
        <v>688</v>
      </c>
      <c r="AC55" s="18">
        <v>688000</v>
      </c>
      <c r="AD55" s="18" t="s">
        <v>2464</v>
      </c>
      <c r="AE55" s="19"/>
      <c r="AF55" s="15">
        <v>1</v>
      </c>
      <c r="AG55" s="15" t="s">
        <v>101</v>
      </c>
      <c r="AH55" s="16" t="s">
        <v>59</v>
      </c>
      <c r="AI55" s="16"/>
      <c r="AJ55" s="16" t="s">
        <v>1278</v>
      </c>
      <c r="AK55" s="16" t="s">
        <v>1596</v>
      </c>
      <c r="AL55" s="15" t="s">
        <v>1590</v>
      </c>
      <c r="AM55" s="20">
        <v>4</v>
      </c>
      <c r="AN55" s="15" t="s">
        <v>420</v>
      </c>
      <c r="AO55" s="18" t="s">
        <v>1030</v>
      </c>
      <c r="AP55" s="16" t="s">
        <v>1597</v>
      </c>
      <c r="AQ55" s="15" t="s">
        <v>1032</v>
      </c>
      <c r="AR55" s="20" t="s">
        <v>1033</v>
      </c>
      <c r="AS55" s="18">
        <v>-81.180903199300005</v>
      </c>
      <c r="AT55" s="18">
        <v>32.347406237199998</v>
      </c>
      <c r="AU55" t="s">
        <v>1590</v>
      </c>
      <c r="AV55" t="s">
        <v>1276</v>
      </c>
      <c r="AW55" t="s">
        <v>1598</v>
      </c>
      <c r="AX55" t="s">
        <v>5840</v>
      </c>
      <c r="AY55" t="s">
        <v>1278</v>
      </c>
      <c r="AZ55" t="s">
        <v>91</v>
      </c>
      <c r="BA55" t="s">
        <v>1279</v>
      </c>
      <c r="BB55" t="s">
        <v>91</v>
      </c>
      <c r="BC55" s="21" t="s">
        <v>321</v>
      </c>
      <c r="BD55" s="21" t="s">
        <v>5836</v>
      </c>
      <c r="BE55" s="21"/>
      <c r="BF55" s="21" t="str">
        <f t="shared" si="0"/>
        <v>Yes</v>
      </c>
      <c r="BG55" s="21" t="str">
        <f t="shared" si="1"/>
        <v>Combined Cycle</v>
      </c>
      <c r="BH55" s="21" t="str">
        <f t="shared" si="2"/>
        <v>New</v>
      </c>
      <c r="BI55" s="21" t="s">
        <v>5779</v>
      </c>
      <c r="BJ55" t="s">
        <v>5841</v>
      </c>
    </row>
    <row r="56" spans="1:62" x14ac:dyDescent="0.25">
      <c r="A56" s="89">
        <v>130</v>
      </c>
      <c r="B56" s="89" t="s">
        <v>1278</v>
      </c>
      <c r="C56" s="89" t="s">
        <v>1562</v>
      </c>
      <c r="D56" s="89" t="s">
        <v>420</v>
      </c>
      <c r="E56" s="89" t="s">
        <v>1557</v>
      </c>
      <c r="F56" s="89">
        <v>101</v>
      </c>
      <c r="G56" s="89" t="s">
        <v>100</v>
      </c>
      <c r="I56" s="15" t="s">
        <v>1556</v>
      </c>
      <c r="J56" s="22" t="s">
        <v>5845</v>
      </c>
      <c r="K56" s="22" t="s">
        <v>618</v>
      </c>
      <c r="L56" s="16" t="s">
        <v>1557</v>
      </c>
      <c r="M56" s="15" t="s">
        <v>1558</v>
      </c>
      <c r="N56" s="16" t="s">
        <v>1559</v>
      </c>
      <c r="O56" s="16" t="s">
        <v>53</v>
      </c>
      <c r="P56" s="15" t="s">
        <v>1289</v>
      </c>
      <c r="Q56" s="16" t="s">
        <v>1290</v>
      </c>
      <c r="R56" s="15" t="s">
        <v>109</v>
      </c>
      <c r="S56" s="15" t="s">
        <v>53</v>
      </c>
      <c r="T56" s="15" t="s">
        <v>59</v>
      </c>
      <c r="U56" s="15" t="s">
        <v>59</v>
      </c>
      <c r="V56" s="15" t="s">
        <v>124</v>
      </c>
      <c r="W56" s="15"/>
      <c r="X56" s="16" t="s">
        <v>726</v>
      </c>
      <c r="Y56" s="16" t="s">
        <v>53</v>
      </c>
      <c r="Z56" s="15"/>
      <c r="AA56" s="15" t="s">
        <v>59</v>
      </c>
      <c r="AB56" s="15">
        <v>101</v>
      </c>
      <c r="AC56" s="18">
        <v>101000</v>
      </c>
      <c r="AD56" s="18" t="s">
        <v>2464</v>
      </c>
      <c r="AE56" s="19"/>
      <c r="AF56" s="15">
        <v>1</v>
      </c>
      <c r="AG56" s="15" t="s">
        <v>63</v>
      </c>
      <c r="AH56" s="16" t="s">
        <v>59</v>
      </c>
      <c r="AI56" s="16"/>
      <c r="AJ56" s="16" t="s">
        <v>1278</v>
      </c>
      <c r="AK56" s="16" t="s">
        <v>1562</v>
      </c>
      <c r="AL56" s="15" t="s">
        <v>1555</v>
      </c>
      <c r="AM56" s="20">
        <v>4</v>
      </c>
      <c r="AN56" s="15" t="s">
        <v>420</v>
      </c>
      <c r="AO56" s="18" t="s">
        <v>1030</v>
      </c>
      <c r="AP56" s="16" t="s">
        <v>1563</v>
      </c>
      <c r="AQ56" s="15" t="s">
        <v>1032</v>
      </c>
      <c r="AR56" s="20" t="s">
        <v>1033</v>
      </c>
      <c r="AS56" s="18">
        <v>-81.171103196399997</v>
      </c>
      <c r="AT56" s="18">
        <v>32.356806239599997</v>
      </c>
      <c r="AU56" t="s">
        <v>1555</v>
      </c>
      <c r="AV56" t="s">
        <v>1276</v>
      </c>
      <c r="AW56" t="s">
        <v>1564</v>
      </c>
      <c r="AX56" t="s">
        <v>5845</v>
      </c>
      <c r="AY56" t="s">
        <v>1278</v>
      </c>
      <c r="AZ56" t="s">
        <v>91</v>
      </c>
      <c r="BA56" t="s">
        <v>1279</v>
      </c>
      <c r="BB56" t="s">
        <v>91</v>
      </c>
      <c r="BC56" s="21" t="s">
        <v>119</v>
      </c>
      <c r="BD56" s="21" t="s">
        <v>5836</v>
      </c>
      <c r="BE56" s="21"/>
      <c r="BF56" s="21" t="str">
        <f t="shared" si="0"/>
        <v>No</v>
      </c>
      <c r="BG56" s="21" t="str">
        <f t="shared" si="1"/>
        <v>Simple Cycle</v>
      </c>
      <c r="BH56" s="21" t="str">
        <f t="shared" si="2"/>
        <v>Existing</v>
      </c>
      <c r="BI56" s="21" t="s">
        <v>710</v>
      </c>
      <c r="BJ56" t="s">
        <v>5846</v>
      </c>
    </row>
    <row r="57" spans="1:62" x14ac:dyDescent="0.25">
      <c r="A57" s="89">
        <v>130</v>
      </c>
      <c r="B57" s="89" t="s">
        <v>1278</v>
      </c>
      <c r="C57" s="89" t="s">
        <v>1562</v>
      </c>
      <c r="D57" s="89" t="s">
        <v>420</v>
      </c>
      <c r="E57" s="89" t="s">
        <v>1566</v>
      </c>
      <c r="F57" s="89">
        <v>101</v>
      </c>
      <c r="G57" s="89" t="s">
        <v>100</v>
      </c>
      <c r="I57" s="15" t="s">
        <v>1565</v>
      </c>
      <c r="J57" s="22" t="s">
        <v>5845</v>
      </c>
      <c r="K57" s="22" t="s">
        <v>614</v>
      </c>
      <c r="L57" s="16" t="s">
        <v>1566</v>
      </c>
      <c r="M57" s="15" t="s">
        <v>1567</v>
      </c>
      <c r="N57" s="16" t="s">
        <v>1559</v>
      </c>
      <c r="O57" s="16" t="s">
        <v>53</v>
      </c>
      <c r="P57" s="15" t="s">
        <v>1289</v>
      </c>
      <c r="Q57" s="16" t="s">
        <v>1290</v>
      </c>
      <c r="R57" s="15" t="s">
        <v>109</v>
      </c>
      <c r="S57" s="15" t="s">
        <v>53</v>
      </c>
      <c r="T57" s="15" t="s">
        <v>59</v>
      </c>
      <c r="U57" s="15" t="s">
        <v>59</v>
      </c>
      <c r="V57" s="15" t="s">
        <v>124</v>
      </c>
      <c r="W57" s="15"/>
      <c r="X57" s="16" t="s">
        <v>726</v>
      </c>
      <c r="Y57" s="16" t="s">
        <v>53</v>
      </c>
      <c r="Z57" s="15"/>
      <c r="AA57" s="15" t="s">
        <v>59</v>
      </c>
      <c r="AB57" s="15">
        <v>101</v>
      </c>
      <c r="AC57" s="18">
        <v>101000</v>
      </c>
      <c r="AD57" s="18" t="s">
        <v>2464</v>
      </c>
      <c r="AE57" s="19"/>
      <c r="AF57" s="15">
        <v>1</v>
      </c>
      <c r="AG57" s="15" t="s">
        <v>63</v>
      </c>
      <c r="AH57" s="16" t="s">
        <v>59</v>
      </c>
      <c r="AI57" s="16"/>
      <c r="AJ57" s="16" t="s">
        <v>1278</v>
      </c>
      <c r="AK57" s="16" t="s">
        <v>1562</v>
      </c>
      <c r="AL57" s="15" t="s">
        <v>1555</v>
      </c>
      <c r="AM57" s="20">
        <v>4</v>
      </c>
      <c r="AN57" s="15" t="s">
        <v>420</v>
      </c>
      <c r="AO57" s="18" t="s">
        <v>1030</v>
      </c>
      <c r="AP57" s="16" t="s">
        <v>1563</v>
      </c>
      <c r="AQ57" s="15" t="s">
        <v>1032</v>
      </c>
      <c r="AR57" s="20" t="s">
        <v>1033</v>
      </c>
      <c r="AS57" s="18">
        <v>-81.171303196699995</v>
      </c>
      <c r="AT57" s="18">
        <v>32.356606239400001</v>
      </c>
      <c r="AU57" t="s">
        <v>1555</v>
      </c>
      <c r="AV57" t="s">
        <v>1276</v>
      </c>
      <c r="AW57" t="s">
        <v>1564</v>
      </c>
      <c r="AX57" t="s">
        <v>5845</v>
      </c>
      <c r="AY57" t="s">
        <v>1278</v>
      </c>
      <c r="AZ57" t="s">
        <v>91</v>
      </c>
      <c r="BA57" t="s">
        <v>1279</v>
      </c>
      <c r="BB57" t="s">
        <v>91</v>
      </c>
      <c r="BC57" s="21" t="s">
        <v>119</v>
      </c>
      <c r="BD57" s="21" t="s">
        <v>5836</v>
      </c>
      <c r="BE57" s="21"/>
      <c r="BF57" s="21" t="str">
        <f t="shared" si="0"/>
        <v>No</v>
      </c>
      <c r="BG57" s="21" t="str">
        <f t="shared" si="1"/>
        <v>Simple Cycle</v>
      </c>
      <c r="BH57" s="21" t="str">
        <f t="shared" si="2"/>
        <v>Existing</v>
      </c>
      <c r="BI57" s="21" t="s">
        <v>710</v>
      </c>
      <c r="BJ57" t="s">
        <v>5846</v>
      </c>
    </row>
    <row r="58" spans="1:62" x14ac:dyDescent="0.25">
      <c r="A58" s="89">
        <v>130</v>
      </c>
      <c r="B58" s="89" t="s">
        <v>1278</v>
      </c>
      <c r="C58" s="89" t="s">
        <v>1562</v>
      </c>
      <c r="D58" s="89" t="s">
        <v>420</v>
      </c>
      <c r="E58" s="89" t="s">
        <v>5847</v>
      </c>
      <c r="F58" s="89">
        <v>101</v>
      </c>
      <c r="G58" s="89" t="s">
        <v>100</v>
      </c>
      <c r="I58" s="15" t="s">
        <v>1568</v>
      </c>
      <c r="J58" s="22" t="s">
        <v>5845</v>
      </c>
      <c r="K58" s="22" t="s">
        <v>1569</v>
      </c>
      <c r="L58" s="16" t="s">
        <v>5847</v>
      </c>
      <c r="M58" s="15" t="s">
        <v>1571</v>
      </c>
      <c r="N58" s="16" t="s">
        <v>1559</v>
      </c>
      <c r="O58" s="16" t="s">
        <v>53</v>
      </c>
      <c r="P58" s="15" t="s">
        <v>1289</v>
      </c>
      <c r="Q58" s="16" t="s">
        <v>1290</v>
      </c>
      <c r="R58" s="15" t="s">
        <v>109</v>
      </c>
      <c r="S58" s="15" t="s">
        <v>53</v>
      </c>
      <c r="T58" s="15" t="s">
        <v>59</v>
      </c>
      <c r="U58" s="15" t="s">
        <v>59</v>
      </c>
      <c r="V58" s="15" t="s">
        <v>124</v>
      </c>
      <c r="W58" s="15"/>
      <c r="X58" s="16" t="s">
        <v>726</v>
      </c>
      <c r="Y58" s="16" t="s">
        <v>53</v>
      </c>
      <c r="Z58" s="15"/>
      <c r="AA58" s="15" t="s">
        <v>59</v>
      </c>
      <c r="AB58" s="15">
        <v>101</v>
      </c>
      <c r="AC58" s="18">
        <v>101000</v>
      </c>
      <c r="AD58" s="18" t="s">
        <v>2464</v>
      </c>
      <c r="AE58" s="19"/>
      <c r="AF58" s="15">
        <v>1</v>
      </c>
      <c r="AG58" s="15" t="s">
        <v>63</v>
      </c>
      <c r="AH58" s="16" t="s">
        <v>59</v>
      </c>
      <c r="AI58" s="16"/>
      <c r="AJ58" s="16" t="s">
        <v>1278</v>
      </c>
      <c r="AK58" s="16" t="s">
        <v>1562</v>
      </c>
      <c r="AL58" s="15" t="s">
        <v>1555</v>
      </c>
      <c r="AM58" s="20">
        <v>4</v>
      </c>
      <c r="AN58" s="15" t="s">
        <v>420</v>
      </c>
      <c r="AO58" s="18" t="s">
        <v>1030</v>
      </c>
      <c r="AP58" s="16" t="s">
        <v>1563</v>
      </c>
      <c r="AQ58" s="15" t="s">
        <v>1032</v>
      </c>
      <c r="AR58" s="20" t="s">
        <v>1033</v>
      </c>
      <c r="AS58" s="18">
        <v>-81.170703196800005</v>
      </c>
      <c r="AT58" s="18">
        <v>32.357306239400003</v>
      </c>
      <c r="AU58" t="s">
        <v>1555</v>
      </c>
      <c r="AV58" t="s">
        <v>1276</v>
      </c>
      <c r="AW58" t="s">
        <v>1564</v>
      </c>
      <c r="AX58" t="s">
        <v>5845</v>
      </c>
      <c r="AY58" t="s">
        <v>1278</v>
      </c>
      <c r="AZ58" t="s">
        <v>91</v>
      </c>
      <c r="BA58" t="s">
        <v>1279</v>
      </c>
      <c r="BB58" t="s">
        <v>91</v>
      </c>
      <c r="BC58" s="21" t="s">
        <v>119</v>
      </c>
      <c r="BD58" s="21" t="s">
        <v>5836</v>
      </c>
      <c r="BE58" s="21"/>
      <c r="BF58" s="21" t="str">
        <f t="shared" si="0"/>
        <v>No</v>
      </c>
      <c r="BG58" s="21" t="str">
        <f t="shared" si="1"/>
        <v>Simple Cycle</v>
      </c>
      <c r="BH58" s="21" t="str">
        <f t="shared" si="2"/>
        <v>Existing</v>
      </c>
      <c r="BI58" s="21" t="s">
        <v>710</v>
      </c>
      <c r="BJ58" t="s">
        <v>5846</v>
      </c>
    </row>
    <row r="59" spans="1:62" x14ac:dyDescent="0.25">
      <c r="A59" s="89">
        <v>130</v>
      </c>
      <c r="B59" s="89" t="s">
        <v>1278</v>
      </c>
      <c r="C59" s="89" t="s">
        <v>1562</v>
      </c>
      <c r="D59" s="89" t="s">
        <v>420</v>
      </c>
      <c r="E59" s="89" t="s">
        <v>5848</v>
      </c>
      <c r="F59" s="89">
        <v>101</v>
      </c>
      <c r="G59" s="89" t="s">
        <v>100</v>
      </c>
      <c r="I59" s="15" t="s">
        <v>1572</v>
      </c>
      <c r="J59" s="22" t="s">
        <v>5845</v>
      </c>
      <c r="K59" s="22" t="s">
        <v>1573</v>
      </c>
      <c r="L59" s="16" t="s">
        <v>5848</v>
      </c>
      <c r="M59" s="15" t="s">
        <v>1575</v>
      </c>
      <c r="N59" s="16" t="s">
        <v>1559</v>
      </c>
      <c r="O59" s="16" t="s">
        <v>53</v>
      </c>
      <c r="P59" s="15" t="s">
        <v>1289</v>
      </c>
      <c r="Q59" s="16" t="s">
        <v>1290</v>
      </c>
      <c r="R59" s="15" t="s">
        <v>109</v>
      </c>
      <c r="S59" s="15" t="s">
        <v>53</v>
      </c>
      <c r="T59" s="15" t="s">
        <v>59</v>
      </c>
      <c r="U59" s="15" t="s">
        <v>59</v>
      </c>
      <c r="V59" s="15" t="s">
        <v>124</v>
      </c>
      <c r="W59" s="15"/>
      <c r="X59" s="16" t="s">
        <v>726</v>
      </c>
      <c r="Y59" s="16" t="s">
        <v>53</v>
      </c>
      <c r="Z59" s="15"/>
      <c r="AA59" s="15" t="s">
        <v>59</v>
      </c>
      <c r="AB59" s="15">
        <v>101</v>
      </c>
      <c r="AC59" s="18">
        <v>101000</v>
      </c>
      <c r="AD59" s="18" t="s">
        <v>2464</v>
      </c>
      <c r="AE59" s="19"/>
      <c r="AF59" s="15">
        <v>1</v>
      </c>
      <c r="AG59" s="15" t="s">
        <v>63</v>
      </c>
      <c r="AH59" s="16" t="s">
        <v>59</v>
      </c>
      <c r="AI59" s="16"/>
      <c r="AJ59" s="16" t="s">
        <v>1278</v>
      </c>
      <c r="AK59" s="16" t="s">
        <v>1562</v>
      </c>
      <c r="AL59" s="15" t="s">
        <v>1555</v>
      </c>
      <c r="AM59" s="20">
        <v>4</v>
      </c>
      <c r="AN59" s="15" t="s">
        <v>420</v>
      </c>
      <c r="AO59" s="18" t="s">
        <v>1030</v>
      </c>
      <c r="AP59" s="16" t="s">
        <v>1563</v>
      </c>
      <c r="AQ59" s="15" t="s">
        <v>1032</v>
      </c>
      <c r="AR59" s="20" t="s">
        <v>1033</v>
      </c>
      <c r="AS59" s="18">
        <v>-81.170403196300001</v>
      </c>
      <c r="AT59" s="18">
        <v>32.357706239999999</v>
      </c>
      <c r="AU59" t="s">
        <v>1555</v>
      </c>
      <c r="AV59" t="s">
        <v>1276</v>
      </c>
      <c r="AW59" t="s">
        <v>1564</v>
      </c>
      <c r="AX59" t="s">
        <v>5845</v>
      </c>
      <c r="AY59" t="s">
        <v>1278</v>
      </c>
      <c r="AZ59" t="s">
        <v>91</v>
      </c>
      <c r="BA59" t="s">
        <v>1279</v>
      </c>
      <c r="BB59" t="s">
        <v>91</v>
      </c>
      <c r="BC59" s="21" t="s">
        <v>119</v>
      </c>
      <c r="BD59" s="21" t="s">
        <v>5836</v>
      </c>
      <c r="BE59" s="21"/>
      <c r="BF59" s="21" t="str">
        <f t="shared" si="0"/>
        <v>No</v>
      </c>
      <c r="BG59" s="21" t="str">
        <f t="shared" si="1"/>
        <v>Simple Cycle</v>
      </c>
      <c r="BH59" s="21" t="str">
        <f t="shared" si="2"/>
        <v>Existing</v>
      </c>
      <c r="BI59" s="21" t="s">
        <v>710</v>
      </c>
      <c r="BJ59" t="s">
        <v>5846</v>
      </c>
    </row>
    <row r="60" spans="1:62" x14ac:dyDescent="0.25">
      <c r="A60" s="89">
        <v>130</v>
      </c>
      <c r="B60" s="89" t="s">
        <v>1278</v>
      </c>
      <c r="C60" s="89" t="s">
        <v>1562</v>
      </c>
      <c r="D60" s="89" t="s">
        <v>420</v>
      </c>
      <c r="E60" s="89" t="s">
        <v>1578</v>
      </c>
      <c r="F60" s="89">
        <v>101</v>
      </c>
      <c r="G60" s="89" t="s">
        <v>100</v>
      </c>
      <c r="I60" s="15" t="s">
        <v>1576</v>
      </c>
      <c r="J60" s="22" t="s">
        <v>5845</v>
      </c>
      <c r="K60" s="22" t="s">
        <v>1577</v>
      </c>
      <c r="L60" s="16" t="s">
        <v>1578</v>
      </c>
      <c r="M60" s="15" t="s">
        <v>1579</v>
      </c>
      <c r="N60" s="16" t="s">
        <v>1559</v>
      </c>
      <c r="O60" s="16" t="s">
        <v>53</v>
      </c>
      <c r="P60" s="15" t="s">
        <v>1289</v>
      </c>
      <c r="Q60" s="16" t="s">
        <v>1290</v>
      </c>
      <c r="R60" s="15" t="s">
        <v>109</v>
      </c>
      <c r="S60" s="15" t="s">
        <v>53</v>
      </c>
      <c r="T60" s="15" t="s">
        <v>59</v>
      </c>
      <c r="U60" s="15" t="s">
        <v>59</v>
      </c>
      <c r="V60" s="15" t="s">
        <v>124</v>
      </c>
      <c r="W60" s="15"/>
      <c r="X60" s="16" t="s">
        <v>726</v>
      </c>
      <c r="Y60" s="16" t="s">
        <v>53</v>
      </c>
      <c r="Z60" s="15"/>
      <c r="AA60" s="15" t="s">
        <v>59</v>
      </c>
      <c r="AB60" s="15">
        <v>101</v>
      </c>
      <c r="AC60" s="18">
        <v>101000</v>
      </c>
      <c r="AD60" s="18" t="s">
        <v>2464</v>
      </c>
      <c r="AE60" s="19"/>
      <c r="AF60" s="15">
        <v>1</v>
      </c>
      <c r="AG60" s="15" t="s">
        <v>63</v>
      </c>
      <c r="AH60" s="16" t="s">
        <v>59</v>
      </c>
      <c r="AI60" s="16"/>
      <c r="AJ60" s="16" t="s">
        <v>1278</v>
      </c>
      <c r="AK60" s="16" t="s">
        <v>1562</v>
      </c>
      <c r="AL60" s="15" t="s">
        <v>1555</v>
      </c>
      <c r="AM60" s="20">
        <v>4</v>
      </c>
      <c r="AN60" s="15" t="s">
        <v>420</v>
      </c>
      <c r="AO60" s="18" t="s">
        <v>1030</v>
      </c>
      <c r="AP60" s="16" t="s">
        <v>1563</v>
      </c>
      <c r="AQ60" s="15" t="s">
        <v>1032</v>
      </c>
      <c r="AR60" s="20" t="s">
        <v>1033</v>
      </c>
      <c r="AS60" s="18">
        <v>-81.170903197000001</v>
      </c>
      <c r="AT60" s="18">
        <v>32.357106240100002</v>
      </c>
      <c r="AU60" t="s">
        <v>1555</v>
      </c>
      <c r="AV60" t="s">
        <v>1276</v>
      </c>
      <c r="AW60" t="s">
        <v>1564</v>
      </c>
      <c r="AX60" t="s">
        <v>5845</v>
      </c>
      <c r="AY60" t="s">
        <v>1278</v>
      </c>
      <c r="AZ60" t="s">
        <v>91</v>
      </c>
      <c r="BA60" t="s">
        <v>1279</v>
      </c>
      <c r="BB60" t="s">
        <v>91</v>
      </c>
      <c r="BC60" s="21" t="s">
        <v>119</v>
      </c>
      <c r="BD60" s="21" t="s">
        <v>5836</v>
      </c>
      <c r="BE60" s="21"/>
      <c r="BF60" s="21" t="str">
        <f t="shared" si="0"/>
        <v>No</v>
      </c>
      <c r="BG60" s="21" t="str">
        <f t="shared" si="1"/>
        <v>Simple Cycle</v>
      </c>
      <c r="BH60" s="21" t="str">
        <f t="shared" si="2"/>
        <v>Existing</v>
      </c>
      <c r="BI60" s="21" t="s">
        <v>710</v>
      </c>
      <c r="BJ60" t="s">
        <v>5846</v>
      </c>
    </row>
    <row r="61" spans="1:62" x14ac:dyDescent="0.25">
      <c r="A61" s="89">
        <v>130</v>
      </c>
      <c r="B61" s="89" t="s">
        <v>1278</v>
      </c>
      <c r="C61" s="89" t="s">
        <v>1562</v>
      </c>
      <c r="D61" s="89" t="s">
        <v>420</v>
      </c>
      <c r="E61" s="89" t="s">
        <v>5849</v>
      </c>
      <c r="F61" s="89">
        <v>101</v>
      </c>
      <c r="G61" s="89" t="s">
        <v>100</v>
      </c>
      <c r="I61" s="15" t="s">
        <v>1580</v>
      </c>
      <c r="J61" s="22" t="s">
        <v>5845</v>
      </c>
      <c r="K61" s="22" t="s">
        <v>1581</v>
      </c>
      <c r="L61" s="16" t="s">
        <v>5849</v>
      </c>
      <c r="M61" s="15" t="s">
        <v>1583</v>
      </c>
      <c r="N61" s="16" t="s">
        <v>1559</v>
      </c>
      <c r="O61" s="16" t="s">
        <v>53</v>
      </c>
      <c r="P61" s="15" t="s">
        <v>1289</v>
      </c>
      <c r="Q61" s="16" t="s">
        <v>1290</v>
      </c>
      <c r="R61" s="15" t="s">
        <v>109</v>
      </c>
      <c r="S61" s="15" t="s">
        <v>53</v>
      </c>
      <c r="T61" s="15" t="s">
        <v>59</v>
      </c>
      <c r="U61" s="15" t="s">
        <v>59</v>
      </c>
      <c r="V61" s="15" t="s">
        <v>124</v>
      </c>
      <c r="W61" s="15"/>
      <c r="X61" s="16" t="s">
        <v>726</v>
      </c>
      <c r="Y61" s="16" t="s">
        <v>53</v>
      </c>
      <c r="Z61" s="15"/>
      <c r="AA61" s="15" t="s">
        <v>59</v>
      </c>
      <c r="AB61" s="15">
        <v>101</v>
      </c>
      <c r="AC61" s="18">
        <v>101000</v>
      </c>
      <c r="AD61" s="18" t="s">
        <v>2464</v>
      </c>
      <c r="AE61" s="19"/>
      <c r="AF61" s="15">
        <v>1</v>
      </c>
      <c r="AG61" s="15" t="s">
        <v>63</v>
      </c>
      <c r="AH61" s="16" t="s">
        <v>59</v>
      </c>
      <c r="AI61" s="16"/>
      <c r="AJ61" s="16" t="s">
        <v>1278</v>
      </c>
      <c r="AK61" s="16" t="s">
        <v>1562</v>
      </c>
      <c r="AL61" s="15" t="s">
        <v>1555</v>
      </c>
      <c r="AM61" s="20">
        <v>4</v>
      </c>
      <c r="AN61" s="15" t="s">
        <v>420</v>
      </c>
      <c r="AO61" s="18" t="s">
        <v>1030</v>
      </c>
      <c r="AP61" s="16" t="s">
        <v>1563</v>
      </c>
      <c r="AQ61" s="15" t="s">
        <v>1032</v>
      </c>
      <c r="AR61" s="20" t="s">
        <v>1033</v>
      </c>
      <c r="AS61" s="18">
        <v>-81.170503196499993</v>
      </c>
      <c r="AT61" s="18">
        <v>32.357506239700001</v>
      </c>
      <c r="AU61" t="s">
        <v>1555</v>
      </c>
      <c r="AV61" t="s">
        <v>1276</v>
      </c>
      <c r="AW61" t="s">
        <v>1564</v>
      </c>
      <c r="AX61" t="s">
        <v>5845</v>
      </c>
      <c r="AY61" t="s">
        <v>1278</v>
      </c>
      <c r="AZ61" t="s">
        <v>91</v>
      </c>
      <c r="BA61" t="s">
        <v>1279</v>
      </c>
      <c r="BB61" t="s">
        <v>91</v>
      </c>
      <c r="BC61" s="21" t="s">
        <v>119</v>
      </c>
      <c r="BD61" s="21" t="s">
        <v>5836</v>
      </c>
      <c r="BE61" s="21"/>
      <c r="BF61" s="21" t="str">
        <f t="shared" si="0"/>
        <v>No</v>
      </c>
      <c r="BG61" s="21" t="str">
        <f t="shared" si="1"/>
        <v>Simple Cycle</v>
      </c>
      <c r="BH61" s="21" t="str">
        <f t="shared" si="2"/>
        <v>Existing</v>
      </c>
      <c r="BI61" s="21" t="s">
        <v>710</v>
      </c>
      <c r="BJ61" t="s">
        <v>5846</v>
      </c>
    </row>
    <row r="62" spans="1:62" x14ac:dyDescent="0.25">
      <c r="A62" s="89">
        <v>130</v>
      </c>
      <c r="B62" s="89" t="s">
        <v>1278</v>
      </c>
      <c r="C62" s="89" t="s">
        <v>1562</v>
      </c>
      <c r="D62" s="89" t="s">
        <v>420</v>
      </c>
      <c r="E62" s="89" t="s">
        <v>1585</v>
      </c>
      <c r="F62" s="89">
        <v>101</v>
      </c>
      <c r="G62" s="89" t="s">
        <v>100</v>
      </c>
      <c r="I62" s="15" t="s">
        <v>1584</v>
      </c>
      <c r="J62" s="22" t="s">
        <v>5845</v>
      </c>
      <c r="K62" s="22" t="s">
        <v>600</v>
      </c>
      <c r="L62" s="16" t="s">
        <v>1585</v>
      </c>
      <c r="M62" s="15" t="s">
        <v>1586</v>
      </c>
      <c r="N62" s="16" t="s">
        <v>1559</v>
      </c>
      <c r="O62" s="16" t="s">
        <v>53</v>
      </c>
      <c r="P62" s="15" t="s">
        <v>1289</v>
      </c>
      <c r="Q62" s="16" t="s">
        <v>1290</v>
      </c>
      <c r="R62" s="15" t="s">
        <v>109</v>
      </c>
      <c r="S62" s="15" t="s">
        <v>53</v>
      </c>
      <c r="T62" s="15" t="s">
        <v>59</v>
      </c>
      <c r="U62" s="15" t="s">
        <v>59</v>
      </c>
      <c r="V62" s="15" t="s">
        <v>124</v>
      </c>
      <c r="W62" s="15"/>
      <c r="X62" s="16" t="s">
        <v>726</v>
      </c>
      <c r="Y62" s="16" t="s">
        <v>53</v>
      </c>
      <c r="Z62" s="15"/>
      <c r="AA62" s="15" t="s">
        <v>59</v>
      </c>
      <c r="AB62" s="15">
        <v>101</v>
      </c>
      <c r="AC62" s="18">
        <v>101000</v>
      </c>
      <c r="AD62" s="18" t="s">
        <v>2464</v>
      </c>
      <c r="AE62" s="19"/>
      <c r="AF62" s="15">
        <v>1</v>
      </c>
      <c r="AG62" s="15" t="s">
        <v>63</v>
      </c>
      <c r="AH62" s="16" t="s">
        <v>59</v>
      </c>
      <c r="AI62" s="16"/>
      <c r="AJ62" s="16" t="s">
        <v>1278</v>
      </c>
      <c r="AK62" s="16" t="s">
        <v>1562</v>
      </c>
      <c r="AL62" s="15" t="s">
        <v>1555</v>
      </c>
      <c r="AM62" s="20">
        <v>4</v>
      </c>
      <c r="AN62" s="15" t="s">
        <v>420</v>
      </c>
      <c r="AO62" s="18" t="s">
        <v>1030</v>
      </c>
      <c r="AP62" s="16" t="s">
        <v>1563</v>
      </c>
      <c r="AQ62" s="15" t="s">
        <v>1032</v>
      </c>
      <c r="AR62" s="20" t="s">
        <v>1033</v>
      </c>
      <c r="AS62" s="18">
        <v>-81.171703197300005</v>
      </c>
      <c r="AT62" s="18">
        <v>32.356206239700001</v>
      </c>
      <c r="AU62" t="s">
        <v>1555</v>
      </c>
      <c r="AV62" t="s">
        <v>1276</v>
      </c>
      <c r="AW62" t="s">
        <v>1564</v>
      </c>
      <c r="AX62" t="s">
        <v>5845</v>
      </c>
      <c r="AY62" t="s">
        <v>1278</v>
      </c>
      <c r="AZ62" t="s">
        <v>91</v>
      </c>
      <c r="BA62" t="s">
        <v>1279</v>
      </c>
      <c r="BB62" t="s">
        <v>91</v>
      </c>
      <c r="BC62" s="21" t="s">
        <v>119</v>
      </c>
      <c r="BD62" s="21" t="s">
        <v>5836</v>
      </c>
      <c r="BE62" s="21"/>
      <c r="BF62" s="21" t="str">
        <f t="shared" si="0"/>
        <v>No</v>
      </c>
      <c r="BG62" s="21" t="str">
        <f t="shared" si="1"/>
        <v>Simple Cycle</v>
      </c>
      <c r="BH62" s="21" t="str">
        <f t="shared" si="2"/>
        <v>Existing</v>
      </c>
      <c r="BI62" s="21" t="s">
        <v>710</v>
      </c>
      <c r="BJ62" t="s">
        <v>5846</v>
      </c>
    </row>
    <row r="63" spans="1:62" x14ac:dyDescent="0.25">
      <c r="A63" s="89">
        <v>130</v>
      </c>
      <c r="B63" s="89" t="s">
        <v>1278</v>
      </c>
      <c r="C63" s="89" t="s">
        <v>1562</v>
      </c>
      <c r="D63" s="89" t="s">
        <v>420</v>
      </c>
      <c r="E63" s="89" t="s">
        <v>5850</v>
      </c>
      <c r="F63" s="89">
        <v>101</v>
      </c>
      <c r="G63" s="89" t="s">
        <v>100</v>
      </c>
      <c r="I63" s="15" t="s">
        <v>1587</v>
      </c>
      <c r="J63" s="22" t="s">
        <v>5845</v>
      </c>
      <c r="K63" s="22" t="s">
        <v>610</v>
      </c>
      <c r="L63" s="16" t="s">
        <v>5850</v>
      </c>
      <c r="M63" s="15" t="s">
        <v>1589</v>
      </c>
      <c r="N63" s="16" t="s">
        <v>1559</v>
      </c>
      <c r="O63" s="16" t="s">
        <v>53</v>
      </c>
      <c r="P63" s="15" t="s">
        <v>1289</v>
      </c>
      <c r="Q63" s="16" t="s">
        <v>1290</v>
      </c>
      <c r="R63" s="15" t="s">
        <v>109</v>
      </c>
      <c r="S63" s="15" t="s">
        <v>53</v>
      </c>
      <c r="T63" s="15" t="s">
        <v>59</v>
      </c>
      <c r="U63" s="15" t="s">
        <v>59</v>
      </c>
      <c r="V63" s="15" t="s">
        <v>124</v>
      </c>
      <c r="W63" s="15"/>
      <c r="X63" s="16" t="s">
        <v>726</v>
      </c>
      <c r="Y63" s="16" t="s">
        <v>53</v>
      </c>
      <c r="Z63" s="15"/>
      <c r="AA63" s="15" t="s">
        <v>59</v>
      </c>
      <c r="AB63" s="15">
        <v>101</v>
      </c>
      <c r="AC63" s="18">
        <v>101000</v>
      </c>
      <c r="AD63" s="18" t="s">
        <v>2464</v>
      </c>
      <c r="AE63" s="19"/>
      <c r="AF63" s="15">
        <v>1</v>
      </c>
      <c r="AG63" s="15" t="s">
        <v>63</v>
      </c>
      <c r="AH63" s="16" t="s">
        <v>59</v>
      </c>
      <c r="AI63" s="16"/>
      <c r="AJ63" s="16" t="s">
        <v>1278</v>
      </c>
      <c r="AK63" s="16" t="s">
        <v>1562</v>
      </c>
      <c r="AL63" s="15" t="s">
        <v>1555</v>
      </c>
      <c r="AM63" s="20">
        <v>4</v>
      </c>
      <c r="AN63" s="15" t="s">
        <v>420</v>
      </c>
      <c r="AO63" s="18" t="s">
        <v>1030</v>
      </c>
      <c r="AP63" s="16" t="s">
        <v>1563</v>
      </c>
      <c r="AQ63" s="15" t="s">
        <v>1032</v>
      </c>
      <c r="AR63" s="20" t="s">
        <v>1033</v>
      </c>
      <c r="AS63" s="18">
        <v>-81.171503197000007</v>
      </c>
      <c r="AT63" s="18">
        <v>32.356406239999998</v>
      </c>
      <c r="AU63" t="s">
        <v>1555</v>
      </c>
      <c r="AV63" t="s">
        <v>1276</v>
      </c>
      <c r="AW63" t="s">
        <v>1564</v>
      </c>
      <c r="AX63" t="s">
        <v>5845</v>
      </c>
      <c r="AY63" t="s">
        <v>1278</v>
      </c>
      <c r="AZ63" t="s">
        <v>91</v>
      </c>
      <c r="BA63" t="s">
        <v>1279</v>
      </c>
      <c r="BB63" t="s">
        <v>91</v>
      </c>
      <c r="BC63" s="21" t="s">
        <v>119</v>
      </c>
      <c r="BD63" s="21" t="s">
        <v>5836</v>
      </c>
      <c r="BE63" s="21"/>
      <c r="BF63" s="21" t="str">
        <f t="shared" ref="BF63:BF126" si="5">Y63</f>
        <v>No</v>
      </c>
      <c r="BG63" s="21" t="str">
        <f t="shared" ref="BG63:BG126" si="6">V63</f>
        <v>Simple Cycle</v>
      </c>
      <c r="BH63" s="21" t="str">
        <f t="shared" ref="BH63:BH126" si="7">AG63</f>
        <v>Existing</v>
      </c>
      <c r="BI63" s="21" t="s">
        <v>710</v>
      </c>
      <c r="BJ63" t="s">
        <v>5846</v>
      </c>
    </row>
    <row r="64" spans="1:62" x14ac:dyDescent="0.25">
      <c r="A64" s="89">
        <v>216</v>
      </c>
      <c r="B64" s="89" t="s">
        <v>1278</v>
      </c>
      <c r="C64" s="89" t="s">
        <v>2495</v>
      </c>
      <c r="D64" s="89" t="s">
        <v>420</v>
      </c>
      <c r="E64" s="89" t="s">
        <v>5851</v>
      </c>
      <c r="F64" s="89">
        <v>60</v>
      </c>
      <c r="G64" s="89" t="s">
        <v>100</v>
      </c>
      <c r="I64" s="15" t="s">
        <v>2490</v>
      </c>
      <c r="J64" s="22" t="s">
        <v>5852</v>
      </c>
      <c r="K64" s="22" t="s">
        <v>1250</v>
      </c>
      <c r="L64" s="16" t="s">
        <v>2491</v>
      </c>
      <c r="M64" s="15" t="s">
        <v>2492</v>
      </c>
      <c r="N64" s="16" t="s">
        <v>2493</v>
      </c>
      <c r="O64" s="16" t="s">
        <v>53</v>
      </c>
      <c r="P64" s="15">
        <v>20100101</v>
      </c>
      <c r="Q64" s="16" t="s">
        <v>82</v>
      </c>
      <c r="R64" s="15" t="s">
        <v>83</v>
      </c>
      <c r="S64" s="15" t="s">
        <v>53</v>
      </c>
      <c r="T64" s="15" t="s">
        <v>59</v>
      </c>
      <c r="U64" s="15" t="s">
        <v>59</v>
      </c>
      <c r="V64" s="15" t="s">
        <v>124</v>
      </c>
      <c r="W64" s="15"/>
      <c r="X64" s="16" t="s">
        <v>59</v>
      </c>
      <c r="Y64" s="16"/>
      <c r="Z64" s="15" t="s">
        <v>5853</v>
      </c>
      <c r="AA64" s="15" t="s">
        <v>84</v>
      </c>
      <c r="AB64" s="15">
        <v>60</v>
      </c>
      <c r="AC64" s="18">
        <v>60</v>
      </c>
      <c r="AD64" s="18" t="s">
        <v>185</v>
      </c>
      <c r="AE64" s="19"/>
      <c r="AF64" s="15">
        <v>1</v>
      </c>
      <c r="AG64" s="15" t="s">
        <v>63</v>
      </c>
      <c r="AH64" s="16" t="s">
        <v>59</v>
      </c>
      <c r="AI64" s="16"/>
      <c r="AJ64" s="16" t="s">
        <v>1278</v>
      </c>
      <c r="AK64" s="16" t="s">
        <v>2495</v>
      </c>
      <c r="AL64" s="15" t="s">
        <v>2489</v>
      </c>
      <c r="AM64" s="20">
        <v>4</v>
      </c>
      <c r="AN64" s="15" t="s">
        <v>420</v>
      </c>
      <c r="AO64" s="18" t="s">
        <v>2496</v>
      </c>
      <c r="AP64" s="16" t="s">
        <v>2497</v>
      </c>
      <c r="AQ64" s="15" t="s">
        <v>2498</v>
      </c>
      <c r="AR64" s="20" t="s">
        <v>2499</v>
      </c>
      <c r="AS64" s="18">
        <v>-81.748103402599995</v>
      </c>
      <c r="AT64" s="18">
        <v>33.138306395599997</v>
      </c>
      <c r="AU64" t="s">
        <v>2489</v>
      </c>
      <c r="AV64" t="e">
        <v>#N/A</v>
      </c>
      <c r="AW64" t="e">
        <v>#N/A</v>
      </c>
      <c r="AX64" t="s">
        <v>5852</v>
      </c>
      <c r="AY64" t="s">
        <v>1278</v>
      </c>
      <c r="AZ64" t="s">
        <v>91</v>
      </c>
      <c r="BA64" t="s">
        <v>1279</v>
      </c>
      <c r="BB64" t="s">
        <v>91</v>
      </c>
      <c r="BC64" s="21" t="s">
        <v>92</v>
      </c>
      <c r="BD64" s="21" t="s">
        <v>5836</v>
      </c>
      <c r="BE64" s="21"/>
      <c r="BF64" s="21">
        <f t="shared" si="5"/>
        <v>0</v>
      </c>
      <c r="BG64" s="21" t="str">
        <f t="shared" si="6"/>
        <v>Simple Cycle</v>
      </c>
      <c r="BH64" s="21" t="str">
        <f t="shared" si="7"/>
        <v>Existing</v>
      </c>
      <c r="BI64" s="117" t="s">
        <v>5854</v>
      </c>
      <c r="BJ64" t="s">
        <v>5825</v>
      </c>
    </row>
    <row r="65" spans="1:62" x14ac:dyDescent="0.25">
      <c r="A65" s="89">
        <v>216</v>
      </c>
      <c r="B65" s="89" t="s">
        <v>1278</v>
      </c>
      <c r="C65" s="89" t="s">
        <v>2495</v>
      </c>
      <c r="D65" s="89" t="s">
        <v>420</v>
      </c>
      <c r="E65" s="89" t="s">
        <v>5855</v>
      </c>
      <c r="F65" s="89">
        <v>60</v>
      </c>
      <c r="G65" s="89" t="s">
        <v>100</v>
      </c>
      <c r="I65" s="15" t="s">
        <v>2500</v>
      </c>
      <c r="J65" s="22" t="s">
        <v>5852</v>
      </c>
      <c r="K65" s="22" t="s">
        <v>2501</v>
      </c>
      <c r="L65" s="16" t="s">
        <v>2502</v>
      </c>
      <c r="M65" s="15" t="s">
        <v>2503</v>
      </c>
      <c r="N65" s="16" t="s">
        <v>2493</v>
      </c>
      <c r="O65" s="16" t="s">
        <v>53</v>
      </c>
      <c r="P65" s="15">
        <v>20100101</v>
      </c>
      <c r="Q65" s="16" t="s">
        <v>82</v>
      </c>
      <c r="R65" s="15" t="s">
        <v>83</v>
      </c>
      <c r="S65" s="15" t="s">
        <v>53</v>
      </c>
      <c r="T65" s="15" t="s">
        <v>59</v>
      </c>
      <c r="U65" s="15" t="s">
        <v>59</v>
      </c>
      <c r="V65" s="15" t="s">
        <v>124</v>
      </c>
      <c r="W65" s="15"/>
      <c r="X65" s="16" t="s">
        <v>59</v>
      </c>
      <c r="Y65" s="16"/>
      <c r="Z65" s="15" t="s">
        <v>5853</v>
      </c>
      <c r="AA65" s="15" t="s">
        <v>84</v>
      </c>
      <c r="AB65" s="15">
        <v>60</v>
      </c>
      <c r="AC65" s="18">
        <v>60</v>
      </c>
      <c r="AD65" s="18" t="s">
        <v>185</v>
      </c>
      <c r="AE65" s="19"/>
      <c r="AF65" s="15">
        <v>1</v>
      </c>
      <c r="AG65" s="15" t="s">
        <v>63</v>
      </c>
      <c r="AH65" s="16" t="s">
        <v>59</v>
      </c>
      <c r="AI65" s="16"/>
      <c r="AJ65" s="16" t="s">
        <v>1278</v>
      </c>
      <c r="AK65" s="16" t="s">
        <v>2495</v>
      </c>
      <c r="AL65" s="15" t="s">
        <v>2489</v>
      </c>
      <c r="AM65" s="20">
        <v>4</v>
      </c>
      <c r="AN65" s="15" t="s">
        <v>420</v>
      </c>
      <c r="AO65" s="18" t="s">
        <v>2496</v>
      </c>
      <c r="AP65" s="16" t="s">
        <v>2497</v>
      </c>
      <c r="AQ65" s="15" t="s">
        <v>2498</v>
      </c>
      <c r="AR65" s="20" t="s">
        <v>2499</v>
      </c>
      <c r="AS65" s="18">
        <v>-81.748103402599995</v>
      </c>
      <c r="AT65" s="18">
        <v>33.138106395400001</v>
      </c>
      <c r="AU65" t="s">
        <v>2489</v>
      </c>
      <c r="AV65" t="e">
        <v>#N/A</v>
      </c>
      <c r="AW65" t="e">
        <v>#N/A</v>
      </c>
      <c r="AX65" t="s">
        <v>5852</v>
      </c>
      <c r="AY65" t="s">
        <v>1278</v>
      </c>
      <c r="AZ65" t="s">
        <v>91</v>
      </c>
      <c r="BA65" t="s">
        <v>1279</v>
      </c>
      <c r="BB65" t="s">
        <v>91</v>
      </c>
      <c r="BC65" s="21" t="s">
        <v>92</v>
      </c>
      <c r="BD65" s="21" t="s">
        <v>5836</v>
      </c>
      <c r="BE65" s="21"/>
      <c r="BF65" s="21">
        <f t="shared" si="5"/>
        <v>0</v>
      </c>
      <c r="BG65" s="21" t="str">
        <f t="shared" si="6"/>
        <v>Simple Cycle</v>
      </c>
      <c r="BH65" s="21" t="str">
        <f t="shared" si="7"/>
        <v>Existing</v>
      </c>
      <c r="BI65" s="117" t="s">
        <v>5854</v>
      </c>
      <c r="BJ65" t="s">
        <v>5825</v>
      </c>
    </row>
    <row r="66" spans="1:62" x14ac:dyDescent="0.25">
      <c r="A66" s="89">
        <v>216</v>
      </c>
      <c r="B66" s="89" t="s">
        <v>1278</v>
      </c>
      <c r="C66" s="89" t="s">
        <v>2495</v>
      </c>
      <c r="D66" s="89" t="s">
        <v>420</v>
      </c>
      <c r="E66" s="89" t="s">
        <v>5856</v>
      </c>
      <c r="F66" s="89">
        <v>60</v>
      </c>
      <c r="G66" s="89" t="s">
        <v>100</v>
      </c>
      <c r="I66" s="15" t="s">
        <v>2504</v>
      </c>
      <c r="J66" s="22" t="s">
        <v>5852</v>
      </c>
      <c r="K66" s="22" t="s">
        <v>2505</v>
      </c>
      <c r="L66" s="16" t="s">
        <v>2506</v>
      </c>
      <c r="M66" s="15" t="s">
        <v>2507</v>
      </c>
      <c r="N66" s="16" t="s">
        <v>2493</v>
      </c>
      <c r="O66" s="16" t="s">
        <v>53</v>
      </c>
      <c r="P66" s="15">
        <v>20100101</v>
      </c>
      <c r="Q66" s="16" t="s">
        <v>82</v>
      </c>
      <c r="R66" s="15" t="s">
        <v>83</v>
      </c>
      <c r="S66" s="15" t="s">
        <v>53</v>
      </c>
      <c r="T66" s="15" t="s">
        <v>59</v>
      </c>
      <c r="U66" s="15" t="s">
        <v>59</v>
      </c>
      <c r="V66" s="15" t="s">
        <v>124</v>
      </c>
      <c r="W66" s="15"/>
      <c r="X66" s="16" t="s">
        <v>59</v>
      </c>
      <c r="Y66" s="16"/>
      <c r="Z66" s="15" t="s">
        <v>5853</v>
      </c>
      <c r="AA66" s="15" t="s">
        <v>84</v>
      </c>
      <c r="AB66" s="15">
        <v>60</v>
      </c>
      <c r="AC66" s="18">
        <v>60</v>
      </c>
      <c r="AD66" s="18" t="s">
        <v>185</v>
      </c>
      <c r="AE66" s="19"/>
      <c r="AF66" s="15">
        <v>1</v>
      </c>
      <c r="AG66" s="15" t="s">
        <v>63</v>
      </c>
      <c r="AH66" s="16" t="s">
        <v>59</v>
      </c>
      <c r="AI66" s="16"/>
      <c r="AJ66" s="16" t="s">
        <v>1278</v>
      </c>
      <c r="AK66" s="16" t="s">
        <v>2495</v>
      </c>
      <c r="AL66" s="15" t="s">
        <v>2489</v>
      </c>
      <c r="AM66" s="20">
        <v>4</v>
      </c>
      <c r="AN66" s="15" t="s">
        <v>420</v>
      </c>
      <c r="AO66" s="18" t="s">
        <v>2496</v>
      </c>
      <c r="AP66" s="16" t="s">
        <v>2497</v>
      </c>
      <c r="AQ66" s="15" t="s">
        <v>2498</v>
      </c>
      <c r="AR66" s="20" t="s">
        <v>2499</v>
      </c>
      <c r="AS66" s="18">
        <v>-81.748103402599995</v>
      </c>
      <c r="AT66" s="18">
        <v>33.137806394999998</v>
      </c>
      <c r="AU66" t="s">
        <v>2489</v>
      </c>
      <c r="AV66" t="e">
        <v>#N/A</v>
      </c>
      <c r="AW66" t="e">
        <v>#N/A</v>
      </c>
      <c r="AX66" t="s">
        <v>5852</v>
      </c>
      <c r="AY66" t="s">
        <v>1278</v>
      </c>
      <c r="AZ66" t="s">
        <v>91</v>
      </c>
      <c r="BA66" t="s">
        <v>1279</v>
      </c>
      <c r="BB66" t="s">
        <v>91</v>
      </c>
      <c r="BC66" s="21" t="s">
        <v>92</v>
      </c>
      <c r="BD66" s="21" t="s">
        <v>5836</v>
      </c>
      <c r="BE66" s="21"/>
      <c r="BF66" s="21">
        <f t="shared" si="5"/>
        <v>0</v>
      </c>
      <c r="BG66" s="21" t="str">
        <f t="shared" si="6"/>
        <v>Simple Cycle</v>
      </c>
      <c r="BH66" s="21" t="str">
        <f t="shared" si="7"/>
        <v>Existing</v>
      </c>
      <c r="BI66" s="117" t="s">
        <v>5854</v>
      </c>
      <c r="BJ66" t="s">
        <v>5825</v>
      </c>
    </row>
    <row r="67" spans="1:62" x14ac:dyDescent="0.25">
      <c r="A67" s="89">
        <v>216</v>
      </c>
      <c r="B67" s="89" t="s">
        <v>1278</v>
      </c>
      <c r="C67" s="89" t="s">
        <v>2495</v>
      </c>
      <c r="D67" s="89" t="s">
        <v>420</v>
      </c>
      <c r="E67" s="89" t="s">
        <v>5857</v>
      </c>
      <c r="F67" s="89">
        <v>60</v>
      </c>
      <c r="G67" s="89" t="s">
        <v>100</v>
      </c>
      <c r="I67" s="15" t="s">
        <v>2508</v>
      </c>
      <c r="J67" s="22" t="s">
        <v>5852</v>
      </c>
      <c r="K67" s="22" t="s">
        <v>2509</v>
      </c>
      <c r="L67" s="16" t="s">
        <v>2510</v>
      </c>
      <c r="M67" s="15" t="s">
        <v>2511</v>
      </c>
      <c r="N67" s="16" t="s">
        <v>2493</v>
      </c>
      <c r="O67" s="16" t="s">
        <v>53</v>
      </c>
      <c r="P67" s="15">
        <v>20100101</v>
      </c>
      <c r="Q67" s="16" t="s">
        <v>82</v>
      </c>
      <c r="R67" s="15" t="s">
        <v>83</v>
      </c>
      <c r="S67" s="15" t="s">
        <v>53</v>
      </c>
      <c r="T67" s="15" t="s">
        <v>59</v>
      </c>
      <c r="U67" s="15" t="s">
        <v>59</v>
      </c>
      <c r="V67" s="15" t="s">
        <v>124</v>
      </c>
      <c r="W67" s="15"/>
      <c r="X67" s="16" t="s">
        <v>59</v>
      </c>
      <c r="Y67" s="16"/>
      <c r="Z67" s="15" t="s">
        <v>5853</v>
      </c>
      <c r="AA67" s="15" t="s">
        <v>84</v>
      </c>
      <c r="AB67" s="15">
        <v>60</v>
      </c>
      <c r="AC67" s="18">
        <v>60</v>
      </c>
      <c r="AD67" s="18" t="s">
        <v>185</v>
      </c>
      <c r="AE67" s="19"/>
      <c r="AF67" s="15">
        <v>1</v>
      </c>
      <c r="AG67" s="15" t="s">
        <v>63</v>
      </c>
      <c r="AH67" s="16" t="s">
        <v>59</v>
      </c>
      <c r="AI67" s="16"/>
      <c r="AJ67" s="16" t="s">
        <v>1278</v>
      </c>
      <c r="AK67" s="16" t="s">
        <v>2495</v>
      </c>
      <c r="AL67" s="15" t="s">
        <v>2489</v>
      </c>
      <c r="AM67" s="20">
        <v>4</v>
      </c>
      <c r="AN67" s="15" t="s">
        <v>420</v>
      </c>
      <c r="AO67" s="18" t="s">
        <v>2496</v>
      </c>
      <c r="AP67" s="16" t="s">
        <v>2497</v>
      </c>
      <c r="AQ67" s="15" t="s">
        <v>2498</v>
      </c>
      <c r="AR67" s="20" t="s">
        <v>2499</v>
      </c>
      <c r="AS67" s="18">
        <v>-81.748103402599995</v>
      </c>
      <c r="AT67" s="18">
        <v>33.137606394700001</v>
      </c>
      <c r="AU67" t="s">
        <v>2489</v>
      </c>
      <c r="AV67" t="e">
        <v>#N/A</v>
      </c>
      <c r="AW67" t="e">
        <v>#N/A</v>
      </c>
      <c r="AX67" t="s">
        <v>5852</v>
      </c>
      <c r="AY67" t="s">
        <v>1278</v>
      </c>
      <c r="AZ67" t="s">
        <v>91</v>
      </c>
      <c r="BA67" t="s">
        <v>1279</v>
      </c>
      <c r="BB67" t="s">
        <v>91</v>
      </c>
      <c r="BC67" s="21" t="s">
        <v>92</v>
      </c>
      <c r="BD67" s="21" t="s">
        <v>5836</v>
      </c>
      <c r="BE67" s="21"/>
      <c r="BF67" s="21">
        <f t="shared" si="5"/>
        <v>0</v>
      </c>
      <c r="BG67" s="21" t="str">
        <f t="shared" si="6"/>
        <v>Simple Cycle</v>
      </c>
      <c r="BH67" s="21" t="str">
        <f t="shared" si="7"/>
        <v>Existing</v>
      </c>
      <c r="BI67" s="117" t="s">
        <v>5854</v>
      </c>
      <c r="BJ67" t="s">
        <v>5825</v>
      </c>
    </row>
    <row r="68" spans="1:62" x14ac:dyDescent="0.25">
      <c r="A68" s="89">
        <v>216</v>
      </c>
      <c r="B68" s="89" t="s">
        <v>1278</v>
      </c>
      <c r="C68" s="89" t="s">
        <v>2495</v>
      </c>
      <c r="D68" s="89" t="s">
        <v>420</v>
      </c>
      <c r="E68" s="89" t="s">
        <v>5858</v>
      </c>
      <c r="F68" s="89">
        <v>60</v>
      </c>
      <c r="G68" s="89" t="s">
        <v>100</v>
      </c>
      <c r="I68" s="15" t="s">
        <v>2512</v>
      </c>
      <c r="J68" s="22" t="s">
        <v>5852</v>
      </c>
      <c r="K68" s="22" t="s">
        <v>2513</v>
      </c>
      <c r="L68" s="16" t="s">
        <v>2514</v>
      </c>
      <c r="M68" s="15" t="s">
        <v>2515</v>
      </c>
      <c r="N68" s="16" t="s">
        <v>2493</v>
      </c>
      <c r="O68" s="16" t="s">
        <v>53</v>
      </c>
      <c r="P68" s="15">
        <v>20100101</v>
      </c>
      <c r="Q68" s="16" t="s">
        <v>82</v>
      </c>
      <c r="R68" s="15" t="s">
        <v>83</v>
      </c>
      <c r="S68" s="15" t="s">
        <v>53</v>
      </c>
      <c r="T68" s="15" t="s">
        <v>59</v>
      </c>
      <c r="U68" s="15" t="s">
        <v>59</v>
      </c>
      <c r="V68" s="15" t="s">
        <v>124</v>
      </c>
      <c r="W68" s="15"/>
      <c r="X68" s="16" t="s">
        <v>59</v>
      </c>
      <c r="Y68" s="16"/>
      <c r="Z68" s="15" t="s">
        <v>5853</v>
      </c>
      <c r="AA68" s="15" t="s">
        <v>84</v>
      </c>
      <c r="AB68" s="15">
        <v>60</v>
      </c>
      <c r="AC68" s="18">
        <v>60</v>
      </c>
      <c r="AD68" s="18" t="s">
        <v>185</v>
      </c>
      <c r="AE68" s="19"/>
      <c r="AF68" s="15">
        <v>1</v>
      </c>
      <c r="AG68" s="15" t="s">
        <v>63</v>
      </c>
      <c r="AH68" s="16" t="s">
        <v>59</v>
      </c>
      <c r="AI68" s="16"/>
      <c r="AJ68" s="16" t="s">
        <v>1278</v>
      </c>
      <c r="AK68" s="16" t="s">
        <v>2495</v>
      </c>
      <c r="AL68" s="15" t="s">
        <v>2489</v>
      </c>
      <c r="AM68" s="20">
        <v>4</v>
      </c>
      <c r="AN68" s="15" t="s">
        <v>420</v>
      </c>
      <c r="AO68" s="18" t="s">
        <v>2496</v>
      </c>
      <c r="AP68" s="16" t="s">
        <v>2497</v>
      </c>
      <c r="AQ68" s="15" t="s">
        <v>2498</v>
      </c>
      <c r="AR68" s="20" t="s">
        <v>2499</v>
      </c>
      <c r="AS68" s="18">
        <v>-81.748103402599995</v>
      </c>
      <c r="AT68" s="18">
        <v>33.1373063952</v>
      </c>
      <c r="AU68" t="s">
        <v>2489</v>
      </c>
      <c r="AV68" t="e">
        <v>#N/A</v>
      </c>
      <c r="AW68" t="e">
        <v>#N/A</v>
      </c>
      <c r="AX68" t="s">
        <v>5852</v>
      </c>
      <c r="AY68" t="s">
        <v>1278</v>
      </c>
      <c r="AZ68" t="s">
        <v>91</v>
      </c>
      <c r="BA68" t="s">
        <v>1279</v>
      </c>
      <c r="BB68" t="s">
        <v>91</v>
      </c>
      <c r="BC68" s="21" t="s">
        <v>92</v>
      </c>
      <c r="BD68" s="21" t="s">
        <v>5836</v>
      </c>
      <c r="BE68" s="21"/>
      <c r="BF68" s="21">
        <f t="shared" si="5"/>
        <v>0</v>
      </c>
      <c r="BG68" s="21" t="str">
        <f t="shared" si="6"/>
        <v>Simple Cycle</v>
      </c>
      <c r="BH68" s="21" t="str">
        <f t="shared" si="7"/>
        <v>Existing</v>
      </c>
      <c r="BI68" s="117" t="s">
        <v>5854</v>
      </c>
      <c r="BJ68" t="s">
        <v>5825</v>
      </c>
    </row>
    <row r="69" spans="1:62" x14ac:dyDescent="0.25">
      <c r="A69" s="89">
        <v>216</v>
      </c>
      <c r="B69" s="89" t="s">
        <v>1278</v>
      </c>
      <c r="C69" s="89" t="s">
        <v>2495</v>
      </c>
      <c r="D69" s="89" t="s">
        <v>420</v>
      </c>
      <c r="E69" s="89" t="s">
        <v>5859</v>
      </c>
      <c r="F69" s="89">
        <v>60</v>
      </c>
      <c r="G69" s="89" t="s">
        <v>100</v>
      </c>
      <c r="I69" s="15" t="s">
        <v>2516</v>
      </c>
      <c r="J69" s="22" t="s">
        <v>5852</v>
      </c>
      <c r="K69" s="22" t="s">
        <v>2517</v>
      </c>
      <c r="L69" s="16" t="s">
        <v>2518</v>
      </c>
      <c r="M69" s="15" t="s">
        <v>2519</v>
      </c>
      <c r="N69" s="16" t="s">
        <v>2493</v>
      </c>
      <c r="O69" s="16" t="s">
        <v>53</v>
      </c>
      <c r="P69" s="15">
        <v>20100101</v>
      </c>
      <c r="Q69" s="16" t="s">
        <v>82</v>
      </c>
      <c r="R69" s="15" t="s">
        <v>83</v>
      </c>
      <c r="S69" s="15" t="s">
        <v>53</v>
      </c>
      <c r="T69" s="15" t="s">
        <v>59</v>
      </c>
      <c r="U69" s="15" t="s">
        <v>59</v>
      </c>
      <c r="V69" s="15" t="s">
        <v>124</v>
      </c>
      <c r="W69" s="15"/>
      <c r="X69" s="16" t="s">
        <v>59</v>
      </c>
      <c r="Y69" s="16"/>
      <c r="Z69" s="15" t="s">
        <v>5853</v>
      </c>
      <c r="AA69" s="15" t="s">
        <v>84</v>
      </c>
      <c r="AB69" s="15">
        <v>60</v>
      </c>
      <c r="AC69" s="18">
        <v>60</v>
      </c>
      <c r="AD69" s="18" t="s">
        <v>185</v>
      </c>
      <c r="AE69" s="19"/>
      <c r="AF69" s="15">
        <v>1</v>
      </c>
      <c r="AG69" s="15" t="s">
        <v>63</v>
      </c>
      <c r="AH69" s="16" t="s">
        <v>59</v>
      </c>
      <c r="AI69" s="16"/>
      <c r="AJ69" s="16" t="s">
        <v>1278</v>
      </c>
      <c r="AK69" s="16" t="s">
        <v>2495</v>
      </c>
      <c r="AL69" s="15" t="s">
        <v>2489</v>
      </c>
      <c r="AM69" s="20">
        <v>4</v>
      </c>
      <c r="AN69" s="15" t="s">
        <v>420</v>
      </c>
      <c r="AO69" s="18" t="s">
        <v>2496</v>
      </c>
      <c r="AP69" s="16" t="s">
        <v>2497</v>
      </c>
      <c r="AQ69" s="15" t="s">
        <v>2498</v>
      </c>
      <c r="AR69" s="20" t="s">
        <v>2499</v>
      </c>
      <c r="AS69" s="18">
        <v>-81.748103402500007</v>
      </c>
      <c r="AT69" s="18">
        <v>33.137106394900002</v>
      </c>
      <c r="AU69" t="s">
        <v>2489</v>
      </c>
      <c r="AV69" t="e">
        <v>#N/A</v>
      </c>
      <c r="AW69" t="e">
        <v>#N/A</v>
      </c>
      <c r="AX69" t="s">
        <v>5852</v>
      </c>
      <c r="AY69" t="s">
        <v>1278</v>
      </c>
      <c r="AZ69" t="s">
        <v>91</v>
      </c>
      <c r="BA69" t="s">
        <v>1279</v>
      </c>
      <c r="BB69" t="s">
        <v>91</v>
      </c>
      <c r="BC69" s="21" t="s">
        <v>92</v>
      </c>
      <c r="BD69" s="21" t="s">
        <v>5836</v>
      </c>
      <c r="BE69" s="21"/>
      <c r="BF69" s="21">
        <f t="shared" si="5"/>
        <v>0</v>
      </c>
      <c r="BG69" s="21" t="str">
        <f t="shared" si="6"/>
        <v>Simple Cycle</v>
      </c>
      <c r="BH69" s="21" t="str">
        <f t="shared" si="7"/>
        <v>Existing</v>
      </c>
      <c r="BI69" s="117" t="s">
        <v>5854</v>
      </c>
      <c r="BJ69" t="s">
        <v>5825</v>
      </c>
    </row>
    <row r="70" spans="1:62" x14ac:dyDescent="0.25">
      <c r="A70" s="89">
        <v>400</v>
      </c>
      <c r="B70" s="89" t="s">
        <v>1278</v>
      </c>
      <c r="C70" s="89" t="s">
        <v>3863</v>
      </c>
      <c r="D70" s="89" t="s">
        <v>420</v>
      </c>
      <c r="E70" s="89" t="s">
        <v>3859</v>
      </c>
      <c r="F70" s="89">
        <v>92.727347999999992</v>
      </c>
      <c r="G70" s="89" t="s">
        <v>100</v>
      </c>
      <c r="I70" s="26" t="s">
        <v>3858</v>
      </c>
      <c r="J70" s="22" t="s">
        <v>5860</v>
      </c>
      <c r="K70" s="22" t="s">
        <v>1286</v>
      </c>
      <c r="L70" s="16" t="s">
        <v>3859</v>
      </c>
      <c r="M70" s="26" t="s">
        <v>3860</v>
      </c>
      <c r="N70" s="47" t="s">
        <v>3860</v>
      </c>
      <c r="O70" s="16" t="s">
        <v>53</v>
      </c>
      <c r="P70" s="26" t="s">
        <v>3861</v>
      </c>
      <c r="Q70" s="25" t="s">
        <v>82</v>
      </c>
      <c r="R70" s="15" t="s">
        <v>83</v>
      </c>
      <c r="S70" s="15" t="s">
        <v>53</v>
      </c>
      <c r="T70" s="15"/>
      <c r="U70" s="15"/>
      <c r="V70" s="15" t="s">
        <v>124</v>
      </c>
      <c r="W70" s="15"/>
      <c r="X70" s="16" t="s">
        <v>726</v>
      </c>
      <c r="Y70" s="16" t="s">
        <v>53</v>
      </c>
      <c r="Z70" s="15">
        <v>904</v>
      </c>
      <c r="AA70" s="15" t="s">
        <v>84</v>
      </c>
      <c r="AB70" s="90">
        <v>92.727347999999992</v>
      </c>
      <c r="AC70" s="18"/>
      <c r="AD70" s="18"/>
      <c r="AE70" s="19"/>
      <c r="AF70" s="15">
        <v>1</v>
      </c>
      <c r="AG70" s="15" t="s">
        <v>63</v>
      </c>
      <c r="AH70" s="16"/>
      <c r="AI70" s="16"/>
      <c r="AJ70" s="16" t="s">
        <v>1278</v>
      </c>
      <c r="AK70" s="16" t="s">
        <v>3863</v>
      </c>
      <c r="AL70" s="26" t="s">
        <v>3857</v>
      </c>
      <c r="AM70" s="20">
        <v>4</v>
      </c>
      <c r="AN70" s="15" t="s">
        <v>420</v>
      </c>
      <c r="AO70" s="18" t="s">
        <v>421</v>
      </c>
      <c r="AP70" s="16" t="s">
        <v>3864</v>
      </c>
      <c r="AQ70" s="15" t="s">
        <v>3865</v>
      </c>
      <c r="AR70" s="20">
        <v>30116</v>
      </c>
      <c r="AS70" s="18">
        <v>-85.025887999999995</v>
      </c>
      <c r="AT70" s="18">
        <v>33.414771999999999</v>
      </c>
      <c r="AU70" t="s">
        <v>3857</v>
      </c>
      <c r="AV70" t="s">
        <v>2007</v>
      </c>
      <c r="AW70" t="s">
        <v>3866</v>
      </c>
      <c r="AX70" t="s">
        <v>5860</v>
      </c>
      <c r="AY70" t="s">
        <v>1278</v>
      </c>
      <c r="AZ70" t="s">
        <v>3867</v>
      </c>
      <c r="BA70" t="s">
        <v>1279</v>
      </c>
      <c r="BB70" t="s">
        <v>3867</v>
      </c>
      <c r="BC70" s="21" t="s">
        <v>92</v>
      </c>
      <c r="BD70" s="21" t="s">
        <v>5836</v>
      </c>
      <c r="BE70" s="21"/>
      <c r="BF70" s="21" t="str">
        <f t="shared" si="5"/>
        <v>No</v>
      </c>
      <c r="BG70" s="21" t="str">
        <f t="shared" si="6"/>
        <v>Simple Cycle</v>
      </c>
      <c r="BH70" s="21" t="str">
        <f t="shared" si="7"/>
        <v>Existing</v>
      </c>
      <c r="BI70" s="21" t="s">
        <v>5861</v>
      </c>
      <c r="BJ70" t="s">
        <v>5862</v>
      </c>
    </row>
    <row r="71" spans="1:62" x14ac:dyDescent="0.25">
      <c r="A71" s="89">
        <v>405</v>
      </c>
      <c r="B71" s="89" t="s">
        <v>1278</v>
      </c>
      <c r="C71" s="89" t="s">
        <v>3874</v>
      </c>
      <c r="D71" s="89" t="s">
        <v>420</v>
      </c>
      <c r="E71" s="89" t="s">
        <v>3870</v>
      </c>
      <c r="F71" s="89"/>
      <c r="G71" s="89" t="s">
        <v>100</v>
      </c>
      <c r="I71" s="26" t="s">
        <v>3869</v>
      </c>
      <c r="J71" s="22" t="s">
        <v>5863</v>
      </c>
      <c r="K71" s="22" t="s">
        <v>681</v>
      </c>
      <c r="L71" s="47" t="s">
        <v>3870</v>
      </c>
      <c r="M71" s="26" t="s">
        <v>3871</v>
      </c>
      <c r="N71" s="47" t="s">
        <v>3872</v>
      </c>
      <c r="O71" s="16" t="s">
        <v>53</v>
      </c>
      <c r="P71" s="26" t="s">
        <v>3861</v>
      </c>
      <c r="Q71" s="25" t="s">
        <v>82</v>
      </c>
      <c r="R71" s="15" t="s">
        <v>83</v>
      </c>
      <c r="S71" s="15" t="s">
        <v>53</v>
      </c>
      <c r="T71" s="15"/>
      <c r="U71" s="15"/>
      <c r="V71" s="15" t="s">
        <v>124</v>
      </c>
      <c r="W71" s="15"/>
      <c r="X71" s="16" t="s">
        <v>538</v>
      </c>
      <c r="Y71" s="16" t="s">
        <v>53</v>
      </c>
      <c r="Z71" s="15"/>
      <c r="AA71" s="15"/>
      <c r="AB71" s="15"/>
      <c r="AC71" s="18"/>
      <c r="AD71" s="18"/>
      <c r="AE71" s="19"/>
      <c r="AF71" s="15">
        <v>1</v>
      </c>
      <c r="AG71" s="15" t="s">
        <v>63</v>
      </c>
      <c r="AH71" s="16"/>
      <c r="AI71" s="16"/>
      <c r="AJ71" s="16" t="s">
        <v>1278</v>
      </c>
      <c r="AK71" s="16" t="s">
        <v>3874</v>
      </c>
      <c r="AL71" s="26" t="s">
        <v>3868</v>
      </c>
      <c r="AM71" s="20">
        <v>4</v>
      </c>
      <c r="AN71" s="15" t="s">
        <v>420</v>
      </c>
      <c r="AO71" s="18" t="s">
        <v>3875</v>
      </c>
      <c r="AP71" s="16" t="s">
        <v>3876</v>
      </c>
      <c r="AQ71" s="15" t="s">
        <v>3877</v>
      </c>
      <c r="AR71" s="20">
        <v>31523</v>
      </c>
      <c r="AS71" s="18">
        <v>-81.544758999999999</v>
      </c>
      <c r="AT71" s="18">
        <v>31.214310000000001</v>
      </c>
      <c r="AU71" t="s">
        <v>3868</v>
      </c>
      <c r="AV71" t="s">
        <v>1276</v>
      </c>
      <c r="AW71" t="s">
        <v>3878</v>
      </c>
      <c r="AX71" t="s">
        <v>5863</v>
      </c>
      <c r="AY71" t="s">
        <v>1278</v>
      </c>
      <c r="AZ71" t="s">
        <v>91</v>
      </c>
      <c r="BA71" t="s">
        <v>1279</v>
      </c>
      <c r="BB71" t="s">
        <v>91</v>
      </c>
      <c r="BC71" s="21" t="s">
        <v>92</v>
      </c>
      <c r="BD71" s="21" t="s">
        <v>5836</v>
      </c>
      <c r="BE71" s="21"/>
      <c r="BF71" s="21" t="str">
        <f t="shared" si="5"/>
        <v>No</v>
      </c>
      <c r="BG71" s="21" t="str">
        <f t="shared" si="6"/>
        <v>Simple Cycle</v>
      </c>
      <c r="BH71" s="21" t="str">
        <f t="shared" si="7"/>
        <v>Existing</v>
      </c>
      <c r="BI71" s="21" t="s">
        <v>5861</v>
      </c>
      <c r="BJ71" t="s">
        <v>5864</v>
      </c>
    </row>
    <row r="72" spans="1:62" x14ac:dyDescent="0.25">
      <c r="A72" s="89">
        <v>405</v>
      </c>
      <c r="B72" s="89" t="s">
        <v>1278</v>
      </c>
      <c r="C72" s="89" t="s">
        <v>3874</v>
      </c>
      <c r="D72" s="89" t="s">
        <v>420</v>
      </c>
      <c r="E72" s="89" t="s">
        <v>3881</v>
      </c>
      <c r="F72" s="89"/>
      <c r="G72" s="89" t="s">
        <v>100</v>
      </c>
      <c r="I72" s="26" t="s">
        <v>3879</v>
      </c>
      <c r="J72" s="22" t="s">
        <v>5863</v>
      </c>
      <c r="K72" s="22" t="s">
        <v>3880</v>
      </c>
      <c r="L72" s="47" t="s">
        <v>3881</v>
      </c>
      <c r="M72" s="26" t="s">
        <v>3882</v>
      </c>
      <c r="N72" s="47" t="s">
        <v>3872</v>
      </c>
      <c r="O72" s="16" t="s">
        <v>53</v>
      </c>
      <c r="P72" s="26" t="s">
        <v>3861</v>
      </c>
      <c r="Q72" s="25" t="s">
        <v>82</v>
      </c>
      <c r="R72" s="15" t="s">
        <v>83</v>
      </c>
      <c r="S72" s="15" t="s">
        <v>53</v>
      </c>
      <c r="T72" s="15"/>
      <c r="U72" s="15"/>
      <c r="V72" s="15" t="s">
        <v>124</v>
      </c>
      <c r="W72" s="15"/>
      <c r="X72" s="16" t="s">
        <v>538</v>
      </c>
      <c r="Y72" s="16" t="s">
        <v>53</v>
      </c>
      <c r="Z72" s="15"/>
      <c r="AA72" s="15"/>
      <c r="AB72" s="15"/>
      <c r="AC72" s="18"/>
      <c r="AD72" s="18"/>
      <c r="AE72" s="19"/>
      <c r="AF72" s="15">
        <v>1</v>
      </c>
      <c r="AG72" s="15" t="s">
        <v>63</v>
      </c>
      <c r="AH72" s="16"/>
      <c r="AI72" s="16"/>
      <c r="AJ72" s="16" t="s">
        <v>1278</v>
      </c>
      <c r="AK72" s="16" t="s">
        <v>3874</v>
      </c>
      <c r="AL72" s="26" t="s">
        <v>3868</v>
      </c>
      <c r="AM72" s="20">
        <v>4</v>
      </c>
      <c r="AN72" s="15" t="s">
        <v>420</v>
      </c>
      <c r="AO72" s="18" t="s">
        <v>3875</v>
      </c>
      <c r="AP72" s="16" t="s">
        <v>3876</v>
      </c>
      <c r="AQ72" s="15" t="s">
        <v>3877</v>
      </c>
      <c r="AR72" s="20">
        <v>31523</v>
      </c>
      <c r="AS72" s="18">
        <v>-81.544456999999994</v>
      </c>
      <c r="AT72" s="18">
        <v>31.214462999999999</v>
      </c>
      <c r="AU72" t="s">
        <v>3868</v>
      </c>
      <c r="AV72" t="s">
        <v>1276</v>
      </c>
      <c r="AW72" t="s">
        <v>3878</v>
      </c>
      <c r="AX72" t="s">
        <v>5863</v>
      </c>
      <c r="AY72" t="s">
        <v>1278</v>
      </c>
      <c r="AZ72" t="s">
        <v>91</v>
      </c>
      <c r="BA72" t="s">
        <v>1279</v>
      </c>
      <c r="BB72" t="s">
        <v>91</v>
      </c>
      <c r="BC72" s="21" t="s">
        <v>92</v>
      </c>
      <c r="BD72" s="21" t="s">
        <v>5836</v>
      </c>
      <c r="BE72" s="21"/>
      <c r="BF72" s="21" t="str">
        <f t="shared" si="5"/>
        <v>No</v>
      </c>
      <c r="BG72" s="21" t="str">
        <f t="shared" si="6"/>
        <v>Simple Cycle</v>
      </c>
      <c r="BH72" s="21" t="str">
        <f t="shared" si="7"/>
        <v>Existing</v>
      </c>
      <c r="BI72" s="21" t="s">
        <v>5861</v>
      </c>
      <c r="BJ72" t="s">
        <v>5864</v>
      </c>
    </row>
    <row r="73" spans="1:62" x14ac:dyDescent="0.25">
      <c r="A73" s="89">
        <v>405</v>
      </c>
      <c r="B73" s="89" t="s">
        <v>1278</v>
      </c>
      <c r="C73" s="89" t="s">
        <v>3874</v>
      </c>
      <c r="D73" s="89" t="s">
        <v>420</v>
      </c>
      <c r="E73" s="89" t="s">
        <v>3885</v>
      </c>
      <c r="F73" s="89"/>
      <c r="G73" s="89" t="s">
        <v>100</v>
      </c>
      <c r="I73" s="26" t="s">
        <v>3883</v>
      </c>
      <c r="J73" s="22" t="s">
        <v>5863</v>
      </c>
      <c r="K73" s="22" t="s">
        <v>3884</v>
      </c>
      <c r="L73" s="47" t="s">
        <v>3885</v>
      </c>
      <c r="M73" s="26" t="s">
        <v>3886</v>
      </c>
      <c r="N73" s="47" t="s">
        <v>3872</v>
      </c>
      <c r="O73" s="16" t="s">
        <v>53</v>
      </c>
      <c r="P73" s="26" t="s">
        <v>3861</v>
      </c>
      <c r="Q73" s="25" t="s">
        <v>82</v>
      </c>
      <c r="R73" s="15" t="s">
        <v>83</v>
      </c>
      <c r="S73" s="15" t="s">
        <v>53</v>
      </c>
      <c r="T73" s="15"/>
      <c r="U73" s="15"/>
      <c r="V73" s="15" t="s">
        <v>124</v>
      </c>
      <c r="W73" s="15"/>
      <c r="X73" s="16" t="s">
        <v>538</v>
      </c>
      <c r="Y73" s="16" t="s">
        <v>53</v>
      </c>
      <c r="Z73" s="15"/>
      <c r="AA73" s="15"/>
      <c r="AB73" s="15"/>
      <c r="AC73" s="18"/>
      <c r="AD73" s="18"/>
      <c r="AE73" s="19"/>
      <c r="AF73" s="15">
        <v>1</v>
      </c>
      <c r="AG73" s="15" t="s">
        <v>63</v>
      </c>
      <c r="AH73" s="16"/>
      <c r="AI73" s="16"/>
      <c r="AJ73" s="16" t="s">
        <v>1278</v>
      </c>
      <c r="AK73" s="16" t="s">
        <v>3874</v>
      </c>
      <c r="AL73" s="26" t="s">
        <v>3868</v>
      </c>
      <c r="AM73" s="20">
        <v>4</v>
      </c>
      <c r="AN73" s="15" t="s">
        <v>420</v>
      </c>
      <c r="AO73" s="18" t="s">
        <v>3875</v>
      </c>
      <c r="AP73" s="16" t="s">
        <v>3876</v>
      </c>
      <c r="AQ73" s="15" t="s">
        <v>3877</v>
      </c>
      <c r="AR73" s="20">
        <v>31523</v>
      </c>
      <c r="AS73" s="18">
        <v>-81.544346000000004</v>
      </c>
      <c r="AT73" s="18">
        <v>31.214517000000001</v>
      </c>
      <c r="AU73" t="s">
        <v>3868</v>
      </c>
      <c r="AV73" t="s">
        <v>1276</v>
      </c>
      <c r="AW73" t="s">
        <v>3878</v>
      </c>
      <c r="AX73" t="s">
        <v>5863</v>
      </c>
      <c r="AY73" t="s">
        <v>1278</v>
      </c>
      <c r="AZ73" t="s">
        <v>91</v>
      </c>
      <c r="BA73" t="s">
        <v>1279</v>
      </c>
      <c r="BB73" t="s">
        <v>91</v>
      </c>
      <c r="BC73" s="21" t="s">
        <v>92</v>
      </c>
      <c r="BD73" s="21" t="s">
        <v>5836</v>
      </c>
      <c r="BE73" s="21"/>
      <c r="BF73" s="21" t="str">
        <f t="shared" si="5"/>
        <v>No</v>
      </c>
      <c r="BG73" s="21" t="str">
        <f t="shared" si="6"/>
        <v>Simple Cycle</v>
      </c>
      <c r="BH73" s="21" t="str">
        <f t="shared" si="7"/>
        <v>Existing</v>
      </c>
      <c r="BI73" s="21" t="s">
        <v>5861</v>
      </c>
      <c r="BJ73" t="s">
        <v>5864</v>
      </c>
    </row>
    <row r="74" spans="1:62" x14ac:dyDescent="0.25">
      <c r="A74" s="89">
        <v>405</v>
      </c>
      <c r="B74" s="89" t="s">
        <v>1278</v>
      </c>
      <c r="C74" s="89" t="s">
        <v>3874</v>
      </c>
      <c r="D74" s="89" t="s">
        <v>420</v>
      </c>
      <c r="E74" s="89" t="s">
        <v>3888</v>
      </c>
      <c r="F74" s="89"/>
      <c r="G74" s="89" t="s">
        <v>100</v>
      </c>
      <c r="I74" s="26" t="s">
        <v>3887</v>
      </c>
      <c r="J74" s="22" t="s">
        <v>5863</v>
      </c>
      <c r="K74" s="22" t="s">
        <v>667</v>
      </c>
      <c r="L74" s="47" t="s">
        <v>3888</v>
      </c>
      <c r="M74" s="26" t="s">
        <v>3889</v>
      </c>
      <c r="N74" s="47" t="s">
        <v>3872</v>
      </c>
      <c r="O74" s="16" t="s">
        <v>53</v>
      </c>
      <c r="P74" s="26" t="s">
        <v>3861</v>
      </c>
      <c r="Q74" s="25" t="s">
        <v>82</v>
      </c>
      <c r="R74" s="15" t="s">
        <v>83</v>
      </c>
      <c r="S74" s="15" t="s">
        <v>53</v>
      </c>
      <c r="T74" s="15"/>
      <c r="U74" s="15"/>
      <c r="V74" s="15" t="s">
        <v>124</v>
      </c>
      <c r="W74" s="15"/>
      <c r="X74" s="16" t="s">
        <v>538</v>
      </c>
      <c r="Y74" s="16" t="s">
        <v>53</v>
      </c>
      <c r="Z74" s="15"/>
      <c r="AA74" s="15"/>
      <c r="AB74" s="15"/>
      <c r="AC74" s="18"/>
      <c r="AD74" s="18"/>
      <c r="AE74" s="19"/>
      <c r="AF74" s="15">
        <v>1</v>
      </c>
      <c r="AG74" s="15" t="s">
        <v>63</v>
      </c>
      <c r="AH74" s="16"/>
      <c r="AI74" s="16"/>
      <c r="AJ74" s="16" t="s">
        <v>1278</v>
      </c>
      <c r="AK74" s="16" t="s">
        <v>3874</v>
      </c>
      <c r="AL74" s="26" t="s">
        <v>3868</v>
      </c>
      <c r="AM74" s="20">
        <v>4</v>
      </c>
      <c r="AN74" s="15" t="s">
        <v>420</v>
      </c>
      <c r="AO74" s="18" t="s">
        <v>3875</v>
      </c>
      <c r="AP74" s="16" t="s">
        <v>3876</v>
      </c>
      <c r="AQ74" s="15" t="s">
        <v>3877</v>
      </c>
      <c r="AR74" s="20">
        <v>31523</v>
      </c>
      <c r="AS74" s="18">
        <v>-81.544872999999995</v>
      </c>
      <c r="AT74" s="18">
        <v>31.214255000000001</v>
      </c>
      <c r="AU74" t="s">
        <v>3868</v>
      </c>
      <c r="AV74" t="s">
        <v>1276</v>
      </c>
      <c r="AW74" t="s">
        <v>3878</v>
      </c>
      <c r="AX74" t="s">
        <v>5863</v>
      </c>
      <c r="AY74" t="s">
        <v>1278</v>
      </c>
      <c r="AZ74" t="s">
        <v>91</v>
      </c>
      <c r="BA74" t="s">
        <v>1279</v>
      </c>
      <c r="BB74" t="s">
        <v>91</v>
      </c>
      <c r="BC74" s="21" t="s">
        <v>92</v>
      </c>
      <c r="BD74" s="21" t="s">
        <v>5836</v>
      </c>
      <c r="BE74" s="21"/>
      <c r="BF74" s="21" t="str">
        <f t="shared" si="5"/>
        <v>No</v>
      </c>
      <c r="BG74" s="21" t="str">
        <f t="shared" si="6"/>
        <v>Simple Cycle</v>
      </c>
      <c r="BH74" s="21" t="str">
        <f t="shared" si="7"/>
        <v>Existing</v>
      </c>
      <c r="BI74" s="21" t="s">
        <v>5861</v>
      </c>
      <c r="BJ74" t="s">
        <v>5864</v>
      </c>
    </row>
    <row r="75" spans="1:62" x14ac:dyDescent="0.25">
      <c r="A75" s="89">
        <v>405</v>
      </c>
      <c r="B75" s="89" t="s">
        <v>1278</v>
      </c>
      <c r="C75" s="89" t="s">
        <v>3874</v>
      </c>
      <c r="D75" s="89" t="s">
        <v>420</v>
      </c>
      <c r="E75" s="89" t="s">
        <v>3891</v>
      </c>
      <c r="F75" s="89"/>
      <c r="G75" s="89" t="s">
        <v>100</v>
      </c>
      <c r="I75" s="26" t="s">
        <v>3890</v>
      </c>
      <c r="J75" s="22" t="s">
        <v>5863</v>
      </c>
      <c r="K75" s="22" t="s">
        <v>677</v>
      </c>
      <c r="L75" s="47" t="s">
        <v>3891</v>
      </c>
      <c r="M75" s="26" t="s">
        <v>3892</v>
      </c>
      <c r="N75" s="47" t="s">
        <v>3872</v>
      </c>
      <c r="O75" s="16" t="s">
        <v>53</v>
      </c>
      <c r="P75" s="26" t="s">
        <v>3861</v>
      </c>
      <c r="Q75" s="25" t="s">
        <v>82</v>
      </c>
      <c r="R75" s="15" t="s">
        <v>83</v>
      </c>
      <c r="S75" s="15" t="s">
        <v>53</v>
      </c>
      <c r="T75" s="15"/>
      <c r="U75" s="15"/>
      <c r="V75" s="15" t="s">
        <v>124</v>
      </c>
      <c r="W75" s="15"/>
      <c r="X75" s="16" t="s">
        <v>538</v>
      </c>
      <c r="Y75" s="16" t="s">
        <v>53</v>
      </c>
      <c r="Z75" s="15"/>
      <c r="AA75" s="15"/>
      <c r="AB75" s="15"/>
      <c r="AC75" s="18"/>
      <c r="AD75" s="18"/>
      <c r="AE75" s="19"/>
      <c r="AF75" s="15">
        <v>1</v>
      </c>
      <c r="AG75" s="15" t="s">
        <v>63</v>
      </c>
      <c r="AH75" s="16"/>
      <c r="AI75" s="16"/>
      <c r="AJ75" s="16" t="s">
        <v>1278</v>
      </c>
      <c r="AK75" s="16" t="s">
        <v>3874</v>
      </c>
      <c r="AL75" s="26" t="s">
        <v>3868</v>
      </c>
      <c r="AM75" s="20">
        <v>4</v>
      </c>
      <c r="AN75" s="15" t="s">
        <v>420</v>
      </c>
      <c r="AO75" s="18" t="s">
        <v>3875</v>
      </c>
      <c r="AP75" s="16" t="s">
        <v>3876</v>
      </c>
      <c r="AQ75" s="15" t="s">
        <v>3877</v>
      </c>
      <c r="AR75" s="20">
        <v>31523</v>
      </c>
      <c r="AS75" s="18">
        <v>-81.545437000000007</v>
      </c>
      <c r="AT75" s="18">
        <v>31.213971999999998</v>
      </c>
      <c r="AU75" t="s">
        <v>3868</v>
      </c>
      <c r="AV75" t="s">
        <v>1276</v>
      </c>
      <c r="AW75" t="s">
        <v>3878</v>
      </c>
      <c r="AX75" t="s">
        <v>5863</v>
      </c>
      <c r="AY75" t="s">
        <v>1278</v>
      </c>
      <c r="AZ75" t="s">
        <v>91</v>
      </c>
      <c r="BA75" t="s">
        <v>1279</v>
      </c>
      <c r="BB75" t="s">
        <v>91</v>
      </c>
      <c r="BC75" s="21" t="s">
        <v>92</v>
      </c>
      <c r="BD75" s="21" t="s">
        <v>5836</v>
      </c>
      <c r="BE75" s="21"/>
      <c r="BF75" s="21" t="str">
        <f t="shared" si="5"/>
        <v>No</v>
      </c>
      <c r="BG75" s="21" t="str">
        <f t="shared" si="6"/>
        <v>Simple Cycle</v>
      </c>
      <c r="BH75" s="21" t="str">
        <f t="shared" si="7"/>
        <v>Existing</v>
      </c>
      <c r="BI75" s="21" t="s">
        <v>5861</v>
      </c>
      <c r="BJ75" t="s">
        <v>5864</v>
      </c>
    </row>
    <row r="76" spans="1:62" x14ac:dyDescent="0.25">
      <c r="A76" s="89">
        <v>405</v>
      </c>
      <c r="B76" s="89" t="s">
        <v>1278</v>
      </c>
      <c r="C76" s="89" t="s">
        <v>3874</v>
      </c>
      <c r="D76" s="89" t="s">
        <v>420</v>
      </c>
      <c r="E76" s="89" t="s">
        <v>3895</v>
      </c>
      <c r="F76" s="89"/>
      <c r="G76" s="89" t="s">
        <v>100</v>
      </c>
      <c r="I76" s="26" t="s">
        <v>3893</v>
      </c>
      <c r="J76" s="22" t="s">
        <v>5863</v>
      </c>
      <c r="K76" s="22" t="s">
        <v>3894</v>
      </c>
      <c r="L76" s="47" t="s">
        <v>3895</v>
      </c>
      <c r="M76" s="26" t="s">
        <v>3896</v>
      </c>
      <c r="N76" s="47" t="s">
        <v>3872</v>
      </c>
      <c r="O76" s="16" t="s">
        <v>53</v>
      </c>
      <c r="P76" s="26" t="s">
        <v>3861</v>
      </c>
      <c r="Q76" s="25" t="s">
        <v>82</v>
      </c>
      <c r="R76" s="15" t="s">
        <v>83</v>
      </c>
      <c r="S76" s="15" t="s">
        <v>53</v>
      </c>
      <c r="T76" s="15"/>
      <c r="U76" s="15"/>
      <c r="V76" s="15" t="s">
        <v>124</v>
      </c>
      <c r="W76" s="15"/>
      <c r="X76" s="16" t="s">
        <v>538</v>
      </c>
      <c r="Y76" s="16" t="s">
        <v>53</v>
      </c>
      <c r="Z76" s="15"/>
      <c r="AA76" s="15"/>
      <c r="AB76" s="15"/>
      <c r="AC76" s="18"/>
      <c r="AD76" s="18"/>
      <c r="AE76" s="19"/>
      <c r="AF76" s="15">
        <v>1</v>
      </c>
      <c r="AG76" s="15" t="s">
        <v>63</v>
      </c>
      <c r="AH76" s="16"/>
      <c r="AI76" s="16"/>
      <c r="AJ76" s="16" t="s">
        <v>1278</v>
      </c>
      <c r="AK76" s="16" t="s">
        <v>3874</v>
      </c>
      <c r="AL76" s="26" t="s">
        <v>3868</v>
      </c>
      <c r="AM76" s="20">
        <v>4</v>
      </c>
      <c r="AN76" s="15" t="s">
        <v>420</v>
      </c>
      <c r="AO76" s="18" t="s">
        <v>3875</v>
      </c>
      <c r="AP76" s="16" t="s">
        <v>3876</v>
      </c>
      <c r="AQ76" s="15" t="s">
        <v>3877</v>
      </c>
      <c r="AR76" s="20">
        <v>31523</v>
      </c>
      <c r="AS76" s="18">
        <v>-81.543933999999993</v>
      </c>
      <c r="AT76" s="18">
        <v>31.214722999999999</v>
      </c>
      <c r="AU76" t="s">
        <v>3868</v>
      </c>
      <c r="AV76" t="s">
        <v>1276</v>
      </c>
      <c r="AW76" t="s">
        <v>3878</v>
      </c>
      <c r="AX76" t="s">
        <v>5863</v>
      </c>
      <c r="AY76" t="s">
        <v>1278</v>
      </c>
      <c r="AZ76" t="s">
        <v>91</v>
      </c>
      <c r="BA76" t="s">
        <v>1279</v>
      </c>
      <c r="BB76" t="s">
        <v>91</v>
      </c>
      <c r="BC76" s="21" t="s">
        <v>92</v>
      </c>
      <c r="BD76" s="21" t="s">
        <v>5836</v>
      </c>
      <c r="BE76" s="21"/>
      <c r="BF76" s="21" t="str">
        <f t="shared" si="5"/>
        <v>No</v>
      </c>
      <c r="BG76" s="21" t="str">
        <f t="shared" si="6"/>
        <v>Simple Cycle</v>
      </c>
      <c r="BH76" s="21" t="str">
        <f t="shared" si="7"/>
        <v>Existing</v>
      </c>
      <c r="BI76" s="21" t="s">
        <v>5861</v>
      </c>
      <c r="BJ76" t="s">
        <v>5864</v>
      </c>
    </row>
    <row r="77" spans="1:62" x14ac:dyDescent="0.25">
      <c r="A77" s="89">
        <v>405</v>
      </c>
      <c r="B77" s="89" t="s">
        <v>1278</v>
      </c>
      <c r="C77" s="89" t="s">
        <v>3874</v>
      </c>
      <c r="D77" s="89" t="s">
        <v>420</v>
      </c>
      <c r="E77" s="89" t="s">
        <v>3898</v>
      </c>
      <c r="F77" s="89"/>
      <c r="G77" s="89" t="s">
        <v>100</v>
      </c>
      <c r="I77" s="26" t="s">
        <v>3897</v>
      </c>
      <c r="J77" s="22" t="s">
        <v>5863</v>
      </c>
      <c r="K77" s="22" t="s">
        <v>685</v>
      </c>
      <c r="L77" s="47" t="s">
        <v>3898</v>
      </c>
      <c r="M77" s="26" t="s">
        <v>3899</v>
      </c>
      <c r="N77" s="47" t="s">
        <v>3872</v>
      </c>
      <c r="O77" s="16" t="s">
        <v>53</v>
      </c>
      <c r="P77" s="26" t="s">
        <v>3861</v>
      </c>
      <c r="Q77" s="25" t="s">
        <v>82</v>
      </c>
      <c r="R77" s="15" t="s">
        <v>83</v>
      </c>
      <c r="S77" s="15" t="s">
        <v>53</v>
      </c>
      <c r="T77" s="15"/>
      <c r="U77" s="15"/>
      <c r="V77" s="15" t="s">
        <v>124</v>
      </c>
      <c r="W77" s="15"/>
      <c r="X77" s="16" t="s">
        <v>538</v>
      </c>
      <c r="Y77" s="16" t="s">
        <v>53</v>
      </c>
      <c r="Z77" s="15"/>
      <c r="AA77" s="15"/>
      <c r="AB77" s="15"/>
      <c r="AC77" s="18"/>
      <c r="AD77" s="18"/>
      <c r="AE77" s="19"/>
      <c r="AF77" s="15">
        <v>1</v>
      </c>
      <c r="AG77" s="15" t="s">
        <v>63</v>
      </c>
      <c r="AH77" s="16"/>
      <c r="AI77" s="16"/>
      <c r="AJ77" s="16" t="s">
        <v>1278</v>
      </c>
      <c r="AK77" s="16" t="s">
        <v>3874</v>
      </c>
      <c r="AL77" s="26" t="s">
        <v>3868</v>
      </c>
      <c r="AM77" s="20">
        <v>4</v>
      </c>
      <c r="AN77" s="15" t="s">
        <v>420</v>
      </c>
      <c r="AO77" s="18" t="s">
        <v>3875</v>
      </c>
      <c r="AP77" s="16" t="s">
        <v>3876</v>
      </c>
      <c r="AQ77" s="15" t="s">
        <v>3877</v>
      </c>
      <c r="AR77" s="20">
        <v>31523</v>
      </c>
      <c r="AS77" s="18">
        <v>-81.545766999999998</v>
      </c>
      <c r="AT77" s="18">
        <v>31.213809000000001</v>
      </c>
      <c r="AU77" t="s">
        <v>3868</v>
      </c>
      <c r="AV77" t="s">
        <v>1276</v>
      </c>
      <c r="AW77" t="s">
        <v>3878</v>
      </c>
      <c r="AX77" t="s">
        <v>5863</v>
      </c>
      <c r="AY77" t="s">
        <v>1278</v>
      </c>
      <c r="AZ77" t="s">
        <v>91</v>
      </c>
      <c r="BA77" t="s">
        <v>1279</v>
      </c>
      <c r="BB77" t="s">
        <v>91</v>
      </c>
      <c r="BC77" s="21" t="s">
        <v>92</v>
      </c>
      <c r="BD77" s="21" t="s">
        <v>5836</v>
      </c>
      <c r="BE77" s="21"/>
      <c r="BF77" s="21" t="str">
        <f t="shared" si="5"/>
        <v>No</v>
      </c>
      <c r="BG77" s="21" t="str">
        <f t="shared" si="6"/>
        <v>Simple Cycle</v>
      </c>
      <c r="BH77" s="21" t="str">
        <f t="shared" si="7"/>
        <v>Existing</v>
      </c>
      <c r="BI77" s="21" t="s">
        <v>5861</v>
      </c>
      <c r="BJ77" t="s">
        <v>5864</v>
      </c>
    </row>
    <row r="78" spans="1:62" x14ac:dyDescent="0.25">
      <c r="A78" s="89">
        <v>405</v>
      </c>
      <c r="B78" s="89" t="s">
        <v>1278</v>
      </c>
      <c r="C78" s="89" t="s">
        <v>3874</v>
      </c>
      <c r="D78" s="89" t="s">
        <v>420</v>
      </c>
      <c r="E78" s="89" t="s">
        <v>3902</v>
      </c>
      <c r="F78" s="89"/>
      <c r="G78" s="89" t="s">
        <v>100</v>
      </c>
      <c r="I78" s="26" t="s">
        <v>3900</v>
      </c>
      <c r="J78" s="22" t="s">
        <v>5863</v>
      </c>
      <c r="K78" s="22" t="s">
        <v>3901</v>
      </c>
      <c r="L78" s="47" t="s">
        <v>3902</v>
      </c>
      <c r="M78" s="26" t="s">
        <v>3903</v>
      </c>
      <c r="N78" s="47" t="s">
        <v>3872</v>
      </c>
      <c r="O78" s="16" t="s">
        <v>53</v>
      </c>
      <c r="P78" s="26" t="s">
        <v>3861</v>
      </c>
      <c r="Q78" s="25" t="s">
        <v>82</v>
      </c>
      <c r="R78" s="15" t="s">
        <v>83</v>
      </c>
      <c r="S78" s="15" t="s">
        <v>53</v>
      </c>
      <c r="T78" s="15"/>
      <c r="U78" s="15"/>
      <c r="V78" s="15" t="s">
        <v>124</v>
      </c>
      <c r="W78" s="15"/>
      <c r="X78" s="16" t="s">
        <v>538</v>
      </c>
      <c r="Y78" s="16" t="s">
        <v>53</v>
      </c>
      <c r="Z78" s="15"/>
      <c r="AA78" s="15"/>
      <c r="AB78" s="15"/>
      <c r="AC78" s="18"/>
      <c r="AD78" s="18"/>
      <c r="AE78" s="19"/>
      <c r="AF78" s="15">
        <v>1</v>
      </c>
      <c r="AG78" s="15" t="s">
        <v>63</v>
      </c>
      <c r="AH78" s="16"/>
      <c r="AI78" s="16"/>
      <c r="AJ78" s="16" t="s">
        <v>1278</v>
      </c>
      <c r="AK78" s="16" t="s">
        <v>3874</v>
      </c>
      <c r="AL78" s="26" t="s">
        <v>3868</v>
      </c>
      <c r="AM78" s="20">
        <v>4</v>
      </c>
      <c r="AN78" s="15" t="s">
        <v>420</v>
      </c>
      <c r="AO78" s="18" t="s">
        <v>3875</v>
      </c>
      <c r="AP78" s="16" t="s">
        <v>3876</v>
      </c>
      <c r="AQ78" s="15" t="s">
        <v>3877</v>
      </c>
      <c r="AR78" s="20">
        <v>31523</v>
      </c>
      <c r="AS78" s="18">
        <v>-81.544047000000006</v>
      </c>
      <c r="AT78" s="18">
        <v>31.214668</v>
      </c>
      <c r="AU78" t="s">
        <v>3868</v>
      </c>
      <c r="AV78" t="s">
        <v>1276</v>
      </c>
      <c r="AW78" t="s">
        <v>3878</v>
      </c>
      <c r="AX78" t="s">
        <v>5863</v>
      </c>
      <c r="AY78" t="s">
        <v>1278</v>
      </c>
      <c r="AZ78" t="s">
        <v>91</v>
      </c>
      <c r="BA78" t="s">
        <v>1279</v>
      </c>
      <c r="BB78" t="s">
        <v>91</v>
      </c>
      <c r="BC78" s="21" t="s">
        <v>92</v>
      </c>
      <c r="BD78" s="21" t="s">
        <v>5836</v>
      </c>
      <c r="BE78" s="21"/>
      <c r="BF78" s="21" t="str">
        <f t="shared" si="5"/>
        <v>No</v>
      </c>
      <c r="BG78" s="21" t="str">
        <f t="shared" si="6"/>
        <v>Simple Cycle</v>
      </c>
      <c r="BH78" s="21" t="str">
        <f t="shared" si="7"/>
        <v>Existing</v>
      </c>
      <c r="BI78" s="21" t="s">
        <v>5861</v>
      </c>
      <c r="BJ78" t="s">
        <v>5864</v>
      </c>
    </row>
    <row r="79" spans="1:62" x14ac:dyDescent="0.25">
      <c r="A79" s="89">
        <v>405</v>
      </c>
      <c r="B79" s="89" t="s">
        <v>1278</v>
      </c>
      <c r="C79" s="89" t="s">
        <v>3874</v>
      </c>
      <c r="D79" s="89" t="s">
        <v>420</v>
      </c>
      <c r="E79" s="89" t="s">
        <v>3906</v>
      </c>
      <c r="F79" s="89"/>
      <c r="G79" s="89" t="s">
        <v>100</v>
      </c>
      <c r="I79" s="26" t="s">
        <v>3904</v>
      </c>
      <c r="J79" s="22" t="s">
        <v>5863</v>
      </c>
      <c r="K79" s="22" t="s">
        <v>3905</v>
      </c>
      <c r="L79" s="47" t="s">
        <v>3906</v>
      </c>
      <c r="M79" s="26" t="s">
        <v>3907</v>
      </c>
      <c r="N79" s="47" t="s">
        <v>3872</v>
      </c>
      <c r="O79" s="16" t="s">
        <v>53</v>
      </c>
      <c r="P79" s="26" t="s">
        <v>3861</v>
      </c>
      <c r="Q79" s="25" t="s">
        <v>82</v>
      </c>
      <c r="R79" s="15" t="s">
        <v>83</v>
      </c>
      <c r="S79" s="15" t="s">
        <v>53</v>
      </c>
      <c r="T79" s="15"/>
      <c r="U79" s="15"/>
      <c r="V79" s="15" t="s">
        <v>124</v>
      </c>
      <c r="W79" s="15"/>
      <c r="X79" s="16" t="s">
        <v>538</v>
      </c>
      <c r="Y79" s="16" t="s">
        <v>53</v>
      </c>
      <c r="Z79" s="15"/>
      <c r="AA79" s="15"/>
      <c r="AB79" s="15"/>
      <c r="AC79" s="18"/>
      <c r="AD79" s="18"/>
      <c r="AE79" s="19"/>
      <c r="AF79" s="15">
        <v>1</v>
      </c>
      <c r="AG79" s="15" t="s">
        <v>63</v>
      </c>
      <c r="AH79" s="16"/>
      <c r="AI79" s="16"/>
      <c r="AJ79" s="16" t="s">
        <v>1278</v>
      </c>
      <c r="AK79" s="16" t="s">
        <v>3874</v>
      </c>
      <c r="AL79" s="26" t="s">
        <v>3868</v>
      </c>
      <c r="AM79" s="20">
        <v>4</v>
      </c>
      <c r="AN79" s="15" t="s">
        <v>420</v>
      </c>
      <c r="AO79" s="18" t="s">
        <v>3875</v>
      </c>
      <c r="AP79" s="16" t="s">
        <v>3876</v>
      </c>
      <c r="AQ79" s="15" t="s">
        <v>3877</v>
      </c>
      <c r="AR79" s="20">
        <v>31523</v>
      </c>
      <c r="AS79" s="18">
        <v>-81.545105000000007</v>
      </c>
      <c r="AT79" s="18">
        <v>31.214141999999999</v>
      </c>
      <c r="AU79" t="s">
        <v>3868</v>
      </c>
      <c r="AV79" t="s">
        <v>1276</v>
      </c>
      <c r="AW79" t="s">
        <v>3878</v>
      </c>
      <c r="AX79" t="s">
        <v>5863</v>
      </c>
      <c r="AY79" t="s">
        <v>1278</v>
      </c>
      <c r="AZ79" t="s">
        <v>91</v>
      </c>
      <c r="BA79" t="s">
        <v>1279</v>
      </c>
      <c r="BB79" t="s">
        <v>91</v>
      </c>
      <c r="BC79" s="21" t="s">
        <v>92</v>
      </c>
      <c r="BD79" s="21" t="s">
        <v>5836</v>
      </c>
      <c r="BE79" s="21"/>
      <c r="BF79" s="21" t="str">
        <f t="shared" si="5"/>
        <v>No</v>
      </c>
      <c r="BG79" s="21" t="str">
        <f t="shared" si="6"/>
        <v>Simple Cycle</v>
      </c>
      <c r="BH79" s="21" t="str">
        <f t="shared" si="7"/>
        <v>Existing</v>
      </c>
      <c r="BI79" s="21" t="s">
        <v>5861</v>
      </c>
      <c r="BJ79" t="s">
        <v>5864</v>
      </c>
    </row>
    <row r="80" spans="1:62" x14ac:dyDescent="0.25">
      <c r="A80" s="89">
        <v>426</v>
      </c>
      <c r="B80" s="89" t="s">
        <v>5865</v>
      </c>
      <c r="C80" s="89" t="s">
        <v>5866</v>
      </c>
      <c r="D80" s="89" t="s">
        <v>4001</v>
      </c>
      <c r="E80" s="89" t="s">
        <v>5867</v>
      </c>
      <c r="F80" s="89"/>
      <c r="G80" s="89" t="s">
        <v>100</v>
      </c>
      <c r="I80" s="26">
        <v>47632013</v>
      </c>
      <c r="J80" s="26"/>
      <c r="K80" s="47"/>
      <c r="L80" s="47" t="s">
        <v>4044</v>
      </c>
      <c r="M80" s="26" t="s">
        <v>4045</v>
      </c>
      <c r="N80" s="47"/>
      <c r="O80" s="16" t="s">
        <v>53</v>
      </c>
      <c r="P80" s="26"/>
      <c r="Q80" s="26"/>
      <c r="R80" s="26" t="s">
        <v>109</v>
      </c>
      <c r="S80" s="26" t="s">
        <v>53</v>
      </c>
      <c r="T80" s="26" t="s">
        <v>110</v>
      </c>
      <c r="U80" s="26" t="s">
        <v>4046</v>
      </c>
      <c r="V80" s="26" t="s">
        <v>4090</v>
      </c>
      <c r="W80" s="26"/>
      <c r="X80" s="47" t="s">
        <v>4091</v>
      </c>
      <c r="Y80" s="16" t="s">
        <v>53</v>
      </c>
      <c r="Z80" s="26" t="s">
        <v>5868</v>
      </c>
      <c r="AA80" s="26" t="s">
        <v>62</v>
      </c>
      <c r="AB80" s="90">
        <f t="shared" ref="AB80:AB106" si="8">Z80*0.0007457</f>
        <v>26.696059999999999</v>
      </c>
      <c r="AC80" s="26"/>
      <c r="AD80" s="26"/>
      <c r="AE80" s="26">
        <v>2000</v>
      </c>
      <c r="AF80" s="26">
        <v>1</v>
      </c>
      <c r="AG80" s="26" t="s">
        <v>63</v>
      </c>
      <c r="AH80" s="47"/>
      <c r="AI80" s="47"/>
      <c r="AJ80" s="16" t="str" cm="1">
        <f t="array" ref="AJ80">_xlfn.IFS(ISTEXT(AY80),AY80,ISTEXT(AV80),AV80, TRUE, AK80)</f>
        <v>BP EXPLORATION (ALASKA) INC.</v>
      </c>
      <c r="AK80" s="47" t="s">
        <v>4040</v>
      </c>
      <c r="AL80" s="26" t="s">
        <v>4034</v>
      </c>
      <c r="AM80" s="26">
        <v>10</v>
      </c>
      <c r="AN80" s="26" t="s">
        <v>4001</v>
      </c>
      <c r="AO80" s="26" t="s">
        <v>4002</v>
      </c>
      <c r="AP80" s="47"/>
      <c r="AQ80" s="26" t="s">
        <v>4003</v>
      </c>
      <c r="AR80" s="26">
        <v>99734</v>
      </c>
      <c r="AS80" s="55" t="s">
        <v>4047</v>
      </c>
      <c r="AT80" s="26">
        <v>70.319599999999994</v>
      </c>
      <c r="AU80" t="s">
        <v>4034</v>
      </c>
      <c r="AV80" t="s">
        <v>4042</v>
      </c>
      <c r="AW80" t="s">
        <v>4043</v>
      </c>
      <c r="AX80" t="e">
        <v>#N/A</v>
      </c>
      <c r="AY80" t="e">
        <v>#N/A</v>
      </c>
      <c r="AZ80" t="e">
        <v>#N/A</v>
      </c>
      <c r="BA80" t="e">
        <v>#N/A</v>
      </c>
      <c r="BB80" t="e">
        <v>#N/A</v>
      </c>
      <c r="BC80" s="21" t="s">
        <v>4001</v>
      </c>
      <c r="BD80" s="21" t="s">
        <v>5869</v>
      </c>
      <c r="BE80" s="21" t="str">
        <f>R80</f>
        <v>Natural Gas</v>
      </c>
      <c r="BF80" s="21" t="str">
        <f t="shared" si="5"/>
        <v>No</v>
      </c>
      <c r="BG80" s="21" t="str">
        <f t="shared" si="6"/>
        <v>simple</v>
      </c>
      <c r="BH80" s="21" t="str">
        <f t="shared" si="7"/>
        <v>Existing</v>
      </c>
      <c r="BI80" t="s">
        <v>2109</v>
      </c>
      <c r="BJ80" t="s">
        <v>5870</v>
      </c>
    </row>
    <row r="81" spans="1:62" x14ac:dyDescent="0.25">
      <c r="A81" s="89">
        <v>426</v>
      </c>
      <c r="B81" s="89" t="s">
        <v>5865</v>
      </c>
      <c r="C81" s="89" t="s">
        <v>5866</v>
      </c>
      <c r="D81" s="89" t="s">
        <v>4001</v>
      </c>
      <c r="E81" s="89" t="s">
        <v>5871</v>
      </c>
      <c r="F81" s="89"/>
      <c r="G81" s="89" t="s">
        <v>100</v>
      </c>
      <c r="I81" s="26">
        <v>47632113</v>
      </c>
      <c r="J81" s="26"/>
      <c r="K81" s="47"/>
      <c r="L81" s="47" t="s">
        <v>4048</v>
      </c>
      <c r="M81" s="26" t="s">
        <v>4049</v>
      </c>
      <c r="N81" s="47"/>
      <c r="O81" s="16" t="s">
        <v>53</v>
      </c>
      <c r="P81" s="26"/>
      <c r="Q81" s="26"/>
      <c r="R81" s="26" t="s">
        <v>109</v>
      </c>
      <c r="S81" s="26" t="s">
        <v>53</v>
      </c>
      <c r="T81" s="26" t="s">
        <v>110</v>
      </c>
      <c r="U81" s="26" t="s">
        <v>4046</v>
      </c>
      <c r="V81" s="26" t="s">
        <v>4090</v>
      </c>
      <c r="W81" s="26"/>
      <c r="X81" s="47" t="s">
        <v>4091</v>
      </c>
      <c r="Y81" s="16" t="s">
        <v>53</v>
      </c>
      <c r="Z81" s="26" t="s">
        <v>5872</v>
      </c>
      <c r="AA81" s="26" t="s">
        <v>62</v>
      </c>
      <c r="AB81" s="90">
        <f t="shared" si="8"/>
        <v>26.397779999999997</v>
      </c>
      <c r="AC81" s="26"/>
      <c r="AD81" s="26"/>
      <c r="AE81" s="56">
        <v>33451</v>
      </c>
      <c r="AF81" s="26">
        <v>1</v>
      </c>
      <c r="AG81" s="26" t="s">
        <v>63</v>
      </c>
      <c r="AH81" s="47"/>
      <c r="AI81" s="47"/>
      <c r="AJ81" s="16" t="str" cm="1">
        <f t="array" ref="AJ81">_xlfn.IFS(ISTEXT(AY81),AY81,ISTEXT(AV81),AV81, TRUE, AK81)</f>
        <v>BP EXPLORATION (ALASKA) INC.</v>
      </c>
      <c r="AK81" s="47" t="s">
        <v>4040</v>
      </c>
      <c r="AL81" s="26">
        <v>1073911</v>
      </c>
      <c r="AM81" s="26">
        <v>10</v>
      </c>
      <c r="AN81" s="26" t="s">
        <v>4001</v>
      </c>
      <c r="AO81" s="26" t="s">
        <v>4002</v>
      </c>
      <c r="AP81" s="47"/>
      <c r="AQ81" s="26" t="s">
        <v>4003</v>
      </c>
      <c r="AR81" s="26">
        <v>99734</v>
      </c>
      <c r="AS81" s="55" t="s">
        <v>4050</v>
      </c>
      <c r="AT81" s="26">
        <v>70.320300000000003</v>
      </c>
      <c r="AU81" t="s">
        <v>4034</v>
      </c>
      <c r="AV81" t="s">
        <v>4042</v>
      </c>
      <c r="AW81" t="s">
        <v>4043</v>
      </c>
      <c r="AX81" t="e">
        <v>#N/A</v>
      </c>
      <c r="AY81" t="e">
        <v>#N/A</v>
      </c>
      <c r="AZ81" t="e">
        <v>#N/A</v>
      </c>
      <c r="BA81" t="e">
        <v>#N/A</v>
      </c>
      <c r="BB81" t="e">
        <v>#N/A</v>
      </c>
      <c r="BC81" s="21" t="s">
        <v>4001</v>
      </c>
      <c r="BD81" s="21" t="s">
        <v>5869</v>
      </c>
      <c r="BE81" s="21" t="str">
        <f t="shared" ref="BE81:BE106" si="9">R81</f>
        <v>Natural Gas</v>
      </c>
      <c r="BF81" s="21" t="str">
        <f t="shared" si="5"/>
        <v>No</v>
      </c>
      <c r="BG81" s="21" t="str">
        <f t="shared" si="6"/>
        <v>simple</v>
      </c>
      <c r="BH81" s="21" t="str">
        <f t="shared" si="7"/>
        <v>Existing</v>
      </c>
      <c r="BI81" t="s">
        <v>2109</v>
      </c>
      <c r="BJ81" t="s">
        <v>5870</v>
      </c>
    </row>
    <row r="82" spans="1:62" x14ac:dyDescent="0.25">
      <c r="A82" s="89">
        <v>426</v>
      </c>
      <c r="B82" s="89" t="s">
        <v>5865</v>
      </c>
      <c r="C82" s="89" t="s">
        <v>5866</v>
      </c>
      <c r="D82" s="89" t="s">
        <v>4001</v>
      </c>
      <c r="E82" s="89" t="s">
        <v>5873</v>
      </c>
      <c r="F82" s="89"/>
      <c r="G82" s="89" t="s">
        <v>100</v>
      </c>
      <c r="I82" s="26">
        <v>47632213</v>
      </c>
      <c r="J82" s="26"/>
      <c r="K82" s="47"/>
      <c r="L82" s="47" t="s">
        <v>4051</v>
      </c>
      <c r="M82" s="26" t="s">
        <v>4052</v>
      </c>
      <c r="N82" s="47"/>
      <c r="O82" s="16" t="s">
        <v>53</v>
      </c>
      <c r="P82" s="26"/>
      <c r="Q82" s="26"/>
      <c r="R82" s="26" t="s">
        <v>109</v>
      </c>
      <c r="S82" s="26" t="s">
        <v>53</v>
      </c>
      <c r="T82" s="26" t="s">
        <v>110</v>
      </c>
      <c r="U82" s="26" t="s">
        <v>4046</v>
      </c>
      <c r="V82" s="26" t="s">
        <v>4090</v>
      </c>
      <c r="W82" s="26"/>
      <c r="X82" s="47" t="s">
        <v>4091</v>
      </c>
      <c r="Y82" s="16" t="s">
        <v>53</v>
      </c>
      <c r="Z82" s="26" t="s">
        <v>5872</v>
      </c>
      <c r="AA82" s="26" t="s">
        <v>62</v>
      </c>
      <c r="AB82" s="90">
        <f t="shared" si="8"/>
        <v>26.397779999999997</v>
      </c>
      <c r="AC82" s="26"/>
      <c r="AD82" s="26"/>
      <c r="AE82" s="26">
        <v>1991</v>
      </c>
      <c r="AF82" s="26">
        <v>1</v>
      </c>
      <c r="AG82" s="26" t="s">
        <v>63</v>
      </c>
      <c r="AH82" s="47"/>
      <c r="AI82" s="47"/>
      <c r="AJ82" s="16" t="str" cm="1">
        <f t="array" ref="AJ82">_xlfn.IFS(ISTEXT(AY82),AY82,ISTEXT(AV82),AV82, TRUE, AK82)</f>
        <v>BP EXPLORATION (ALASKA) INC.</v>
      </c>
      <c r="AK82" s="47" t="s">
        <v>4040</v>
      </c>
      <c r="AL82" s="26" t="s">
        <v>4034</v>
      </c>
      <c r="AM82" s="26">
        <v>10</v>
      </c>
      <c r="AN82" s="26" t="s">
        <v>4001</v>
      </c>
      <c r="AO82" s="26" t="s">
        <v>4002</v>
      </c>
      <c r="AP82" s="47"/>
      <c r="AQ82" s="26" t="s">
        <v>4003</v>
      </c>
      <c r="AR82" s="26">
        <v>99734</v>
      </c>
      <c r="AS82" s="55" t="s">
        <v>4053</v>
      </c>
      <c r="AT82" s="26">
        <v>70.320700000000002</v>
      </c>
      <c r="AU82" t="s">
        <v>4034</v>
      </c>
      <c r="AV82" t="s">
        <v>4042</v>
      </c>
      <c r="AW82" t="s">
        <v>4043</v>
      </c>
      <c r="AX82" t="e">
        <v>#N/A</v>
      </c>
      <c r="AY82" t="e">
        <v>#N/A</v>
      </c>
      <c r="AZ82" t="e">
        <v>#N/A</v>
      </c>
      <c r="BA82" t="e">
        <v>#N/A</v>
      </c>
      <c r="BB82" t="e">
        <v>#N/A</v>
      </c>
      <c r="BC82" s="21" t="s">
        <v>4001</v>
      </c>
      <c r="BD82" s="21" t="s">
        <v>5869</v>
      </c>
      <c r="BE82" s="21" t="str">
        <f t="shared" si="9"/>
        <v>Natural Gas</v>
      </c>
      <c r="BF82" s="21" t="str">
        <f t="shared" si="5"/>
        <v>No</v>
      </c>
      <c r="BG82" s="21" t="str">
        <f t="shared" si="6"/>
        <v>simple</v>
      </c>
      <c r="BH82" s="21" t="str">
        <f t="shared" si="7"/>
        <v>Existing</v>
      </c>
      <c r="BI82" t="s">
        <v>2109</v>
      </c>
      <c r="BJ82" t="s">
        <v>5870</v>
      </c>
    </row>
    <row r="83" spans="1:62" x14ac:dyDescent="0.25">
      <c r="A83" s="89">
        <v>426</v>
      </c>
      <c r="B83" s="89" t="s">
        <v>5865</v>
      </c>
      <c r="C83" s="89" t="s">
        <v>5866</v>
      </c>
      <c r="D83" s="89" t="s">
        <v>4001</v>
      </c>
      <c r="E83" s="89" t="s">
        <v>5874</v>
      </c>
      <c r="F83" s="89"/>
      <c r="G83" s="89" t="s">
        <v>100</v>
      </c>
      <c r="I83" s="26">
        <v>47632513</v>
      </c>
      <c r="J83" s="26"/>
      <c r="K83" s="47"/>
      <c r="L83" s="47" t="s">
        <v>4054</v>
      </c>
      <c r="M83" s="26" t="s">
        <v>4055</v>
      </c>
      <c r="N83" s="47"/>
      <c r="O83" s="16" t="s">
        <v>53</v>
      </c>
      <c r="P83" s="26"/>
      <c r="Q83" s="26"/>
      <c r="R83" s="26" t="s">
        <v>109</v>
      </c>
      <c r="S83" s="26" t="s">
        <v>53</v>
      </c>
      <c r="T83" s="26" t="s">
        <v>110</v>
      </c>
      <c r="U83" s="26" t="s">
        <v>4007</v>
      </c>
      <c r="V83" s="26" t="s">
        <v>4090</v>
      </c>
      <c r="W83" s="26"/>
      <c r="X83" s="47" t="s">
        <v>4091</v>
      </c>
      <c r="Y83" s="16" t="s">
        <v>53</v>
      </c>
      <c r="Z83" s="26" t="s">
        <v>5875</v>
      </c>
      <c r="AA83" s="26" t="s">
        <v>62</v>
      </c>
      <c r="AB83" s="90">
        <f t="shared" si="8"/>
        <v>28.336599999999997</v>
      </c>
      <c r="AC83" s="26"/>
      <c r="AD83" s="26"/>
      <c r="AE83" s="26">
        <v>1990</v>
      </c>
      <c r="AF83" s="26">
        <v>1</v>
      </c>
      <c r="AG83" s="26" t="s">
        <v>63</v>
      </c>
      <c r="AH83" s="47"/>
      <c r="AI83" s="47"/>
      <c r="AJ83" s="16" t="str" cm="1">
        <f t="array" ref="AJ83">_xlfn.IFS(ISTEXT(AY83),AY83,ISTEXT(AV83),AV83, TRUE, AK83)</f>
        <v>BP EXPLORATION (ALASKA) INC.</v>
      </c>
      <c r="AK83" s="47" t="s">
        <v>4040</v>
      </c>
      <c r="AL83" s="26" t="s">
        <v>4034</v>
      </c>
      <c r="AM83" s="26">
        <v>10</v>
      </c>
      <c r="AN83" s="26" t="s">
        <v>4001</v>
      </c>
      <c r="AO83" s="26" t="s">
        <v>4002</v>
      </c>
      <c r="AP83" s="47"/>
      <c r="AQ83" s="26" t="s">
        <v>4003</v>
      </c>
      <c r="AR83" s="26">
        <v>99734</v>
      </c>
      <c r="AS83" s="55" t="s">
        <v>4056</v>
      </c>
      <c r="AT83" s="26">
        <v>70.320999999999998</v>
      </c>
      <c r="AU83" t="s">
        <v>4034</v>
      </c>
      <c r="AV83" t="s">
        <v>4042</v>
      </c>
      <c r="AW83" t="s">
        <v>4043</v>
      </c>
      <c r="AX83" t="e">
        <v>#N/A</v>
      </c>
      <c r="AY83" t="e">
        <v>#N/A</v>
      </c>
      <c r="AZ83" t="e">
        <v>#N/A</v>
      </c>
      <c r="BA83" t="e">
        <v>#N/A</v>
      </c>
      <c r="BB83" t="e">
        <v>#N/A</v>
      </c>
      <c r="BC83" s="21" t="s">
        <v>4001</v>
      </c>
      <c r="BD83" s="21" t="s">
        <v>5869</v>
      </c>
      <c r="BE83" s="21" t="str">
        <f t="shared" si="9"/>
        <v>Natural Gas</v>
      </c>
      <c r="BF83" s="21" t="str">
        <f t="shared" si="5"/>
        <v>No</v>
      </c>
      <c r="BG83" s="21" t="str">
        <f t="shared" si="6"/>
        <v>simple</v>
      </c>
      <c r="BH83" s="21" t="str">
        <f t="shared" si="7"/>
        <v>Existing</v>
      </c>
      <c r="BI83" t="s">
        <v>2109</v>
      </c>
      <c r="BJ83" t="s">
        <v>5876</v>
      </c>
    </row>
    <row r="84" spans="1:62" x14ac:dyDescent="0.25">
      <c r="A84" s="89">
        <v>426</v>
      </c>
      <c r="B84" s="89" t="s">
        <v>5865</v>
      </c>
      <c r="C84" s="89" t="s">
        <v>5866</v>
      </c>
      <c r="D84" s="89" t="s">
        <v>4001</v>
      </c>
      <c r="E84" s="89" t="s">
        <v>5877</v>
      </c>
      <c r="F84" s="89"/>
      <c r="G84" s="89" t="s">
        <v>100</v>
      </c>
      <c r="I84" s="26">
        <v>47632613</v>
      </c>
      <c r="J84" s="26"/>
      <c r="K84" s="47"/>
      <c r="L84" s="47" t="s">
        <v>4057</v>
      </c>
      <c r="M84" s="26" t="s">
        <v>4058</v>
      </c>
      <c r="N84" s="47"/>
      <c r="O84" s="16" t="s">
        <v>53</v>
      </c>
      <c r="P84" s="26"/>
      <c r="Q84" s="26"/>
      <c r="R84" s="26" t="s">
        <v>109</v>
      </c>
      <c r="S84" s="26" t="s">
        <v>53</v>
      </c>
      <c r="T84" s="26" t="s">
        <v>110</v>
      </c>
      <c r="U84" s="26" t="s">
        <v>4007</v>
      </c>
      <c r="V84" s="26" t="s">
        <v>4090</v>
      </c>
      <c r="W84" s="26"/>
      <c r="X84" s="47" t="s">
        <v>4091</v>
      </c>
      <c r="Y84" s="16" t="s">
        <v>53</v>
      </c>
      <c r="Z84" s="26" t="s">
        <v>5875</v>
      </c>
      <c r="AA84" s="26" t="s">
        <v>62</v>
      </c>
      <c r="AB84" s="90">
        <f t="shared" si="8"/>
        <v>28.336599999999997</v>
      </c>
      <c r="AC84" s="26"/>
      <c r="AD84" s="26"/>
      <c r="AE84" s="26">
        <v>1990</v>
      </c>
      <c r="AF84" s="26">
        <v>1</v>
      </c>
      <c r="AG84" s="26" t="s">
        <v>63</v>
      </c>
      <c r="AH84" s="47"/>
      <c r="AI84" s="47"/>
      <c r="AJ84" s="16" t="str" cm="1">
        <f t="array" ref="AJ84">_xlfn.IFS(ISTEXT(AY84),AY84,ISTEXT(AV84),AV84, TRUE, AK84)</f>
        <v>BP EXPLORATION (ALASKA) INC.</v>
      </c>
      <c r="AK84" s="47" t="s">
        <v>4040</v>
      </c>
      <c r="AL84" s="26" t="s">
        <v>4034</v>
      </c>
      <c r="AM84" s="26">
        <v>10</v>
      </c>
      <c r="AN84" s="26" t="s">
        <v>4001</v>
      </c>
      <c r="AO84" s="26" t="s">
        <v>4002</v>
      </c>
      <c r="AP84" s="47"/>
      <c r="AQ84" s="26" t="s">
        <v>4003</v>
      </c>
      <c r="AR84" s="26">
        <v>99734</v>
      </c>
      <c r="AS84" s="55" t="s">
        <v>4059</v>
      </c>
      <c r="AT84" s="26">
        <v>70.320899999999995</v>
      </c>
      <c r="AU84" t="s">
        <v>4034</v>
      </c>
      <c r="AV84" t="s">
        <v>4042</v>
      </c>
      <c r="AW84" t="s">
        <v>4043</v>
      </c>
      <c r="AX84" t="e">
        <v>#N/A</v>
      </c>
      <c r="AY84" t="e">
        <v>#N/A</v>
      </c>
      <c r="AZ84" t="e">
        <v>#N/A</v>
      </c>
      <c r="BA84" t="e">
        <v>#N/A</v>
      </c>
      <c r="BB84" t="e">
        <v>#N/A</v>
      </c>
      <c r="BC84" s="21" t="s">
        <v>4001</v>
      </c>
      <c r="BD84" s="21" t="s">
        <v>5869</v>
      </c>
      <c r="BE84" s="21" t="str">
        <f t="shared" si="9"/>
        <v>Natural Gas</v>
      </c>
      <c r="BF84" s="21" t="str">
        <f t="shared" si="5"/>
        <v>No</v>
      </c>
      <c r="BG84" s="21" t="str">
        <f t="shared" si="6"/>
        <v>simple</v>
      </c>
      <c r="BH84" s="21" t="str">
        <f t="shared" si="7"/>
        <v>Existing</v>
      </c>
      <c r="BI84" t="s">
        <v>2109</v>
      </c>
      <c r="BJ84" t="s">
        <v>5876</v>
      </c>
    </row>
    <row r="85" spans="1:62" x14ac:dyDescent="0.25">
      <c r="A85" s="89">
        <v>426</v>
      </c>
      <c r="B85" s="89" t="s">
        <v>5865</v>
      </c>
      <c r="C85" s="89" t="s">
        <v>5866</v>
      </c>
      <c r="D85" s="89" t="s">
        <v>4001</v>
      </c>
      <c r="E85" s="89" t="s">
        <v>5878</v>
      </c>
      <c r="F85" s="89"/>
      <c r="G85" s="89" t="s">
        <v>100</v>
      </c>
      <c r="I85" s="26">
        <v>47632713</v>
      </c>
      <c r="J85" s="26"/>
      <c r="K85" s="47"/>
      <c r="L85" s="47" t="s">
        <v>4060</v>
      </c>
      <c r="M85" s="26" t="s">
        <v>4061</v>
      </c>
      <c r="N85" s="47"/>
      <c r="O85" s="16" t="s">
        <v>53</v>
      </c>
      <c r="P85" s="26"/>
      <c r="Q85" s="26"/>
      <c r="R85" s="26" t="s">
        <v>109</v>
      </c>
      <c r="S85" s="26" t="s">
        <v>53</v>
      </c>
      <c r="T85" s="26" t="s">
        <v>110</v>
      </c>
      <c r="U85" s="26" t="s">
        <v>4046</v>
      </c>
      <c r="V85" s="26" t="s">
        <v>4090</v>
      </c>
      <c r="W85" s="26"/>
      <c r="X85" s="47" t="s">
        <v>4091</v>
      </c>
      <c r="Y85" s="16" t="s">
        <v>53</v>
      </c>
      <c r="Z85" s="26" t="s">
        <v>5872</v>
      </c>
      <c r="AA85" s="26" t="s">
        <v>62</v>
      </c>
      <c r="AB85" s="90">
        <f t="shared" si="8"/>
        <v>26.397779999999997</v>
      </c>
      <c r="AC85" s="26"/>
      <c r="AD85" s="26"/>
      <c r="AE85" s="56">
        <v>33270</v>
      </c>
      <c r="AF85" s="26">
        <v>1</v>
      </c>
      <c r="AG85" s="26" t="s">
        <v>63</v>
      </c>
      <c r="AH85" s="47"/>
      <c r="AI85" s="47"/>
      <c r="AJ85" s="16" t="str" cm="1">
        <f t="array" ref="AJ85">_xlfn.IFS(ISTEXT(AY85),AY85,ISTEXT(AV85),AV85, TRUE, AK85)</f>
        <v>BP EXPLORATION (ALASKA) INC.</v>
      </c>
      <c r="AK85" s="47" t="s">
        <v>4040</v>
      </c>
      <c r="AL85" s="26" t="s">
        <v>4034</v>
      </c>
      <c r="AM85" s="26">
        <v>10</v>
      </c>
      <c r="AN85" s="26" t="s">
        <v>4001</v>
      </c>
      <c r="AO85" s="26" t="s">
        <v>4002</v>
      </c>
      <c r="AP85" s="47"/>
      <c r="AQ85" s="26" t="s">
        <v>4003</v>
      </c>
      <c r="AR85" s="26">
        <v>99734</v>
      </c>
      <c r="AS85" s="55" t="s">
        <v>4062</v>
      </c>
      <c r="AT85" s="26">
        <v>70.319500000000005</v>
      </c>
      <c r="AU85" t="s">
        <v>4034</v>
      </c>
      <c r="AV85" t="s">
        <v>4042</v>
      </c>
      <c r="AW85" t="s">
        <v>4043</v>
      </c>
      <c r="AX85" t="e">
        <v>#N/A</v>
      </c>
      <c r="AY85" t="e">
        <v>#N/A</v>
      </c>
      <c r="AZ85" t="e">
        <v>#N/A</v>
      </c>
      <c r="BA85" t="e">
        <v>#N/A</v>
      </c>
      <c r="BB85" t="e">
        <v>#N/A</v>
      </c>
      <c r="BC85" s="21" t="s">
        <v>4001</v>
      </c>
      <c r="BD85" s="21" t="s">
        <v>5869</v>
      </c>
      <c r="BE85" s="21" t="str">
        <f t="shared" si="9"/>
        <v>Natural Gas</v>
      </c>
      <c r="BF85" s="21" t="str">
        <f t="shared" si="5"/>
        <v>No</v>
      </c>
      <c r="BG85" s="21" t="str">
        <f t="shared" si="6"/>
        <v>simple</v>
      </c>
      <c r="BH85" s="21" t="str">
        <f t="shared" si="7"/>
        <v>Existing</v>
      </c>
      <c r="BI85" t="s">
        <v>2109</v>
      </c>
      <c r="BJ85" t="s">
        <v>5870</v>
      </c>
    </row>
    <row r="86" spans="1:62" x14ac:dyDescent="0.25">
      <c r="A86" s="89">
        <v>426</v>
      </c>
      <c r="B86" s="89" t="s">
        <v>5865</v>
      </c>
      <c r="C86" s="89" t="s">
        <v>5866</v>
      </c>
      <c r="D86" s="89" t="s">
        <v>4001</v>
      </c>
      <c r="E86" s="89" t="s">
        <v>5879</v>
      </c>
      <c r="F86" s="89"/>
      <c r="G86" s="89" t="s">
        <v>100</v>
      </c>
      <c r="I86" s="26">
        <v>47632813</v>
      </c>
      <c r="J86" s="26"/>
      <c r="K86" s="47"/>
      <c r="L86" s="47" t="s">
        <v>4063</v>
      </c>
      <c r="M86" s="26" t="s">
        <v>4064</v>
      </c>
      <c r="N86" s="47"/>
      <c r="O86" s="16" t="s">
        <v>53</v>
      </c>
      <c r="P86" s="26"/>
      <c r="Q86" s="26"/>
      <c r="R86" s="26" t="s">
        <v>109</v>
      </c>
      <c r="S86" s="26" t="s">
        <v>53</v>
      </c>
      <c r="T86" s="26" t="s">
        <v>110</v>
      </c>
      <c r="U86" s="26" t="s">
        <v>4046</v>
      </c>
      <c r="V86" s="26" t="s">
        <v>4090</v>
      </c>
      <c r="W86" s="26"/>
      <c r="X86" s="47" t="s">
        <v>4091</v>
      </c>
      <c r="Y86" s="16" t="s">
        <v>53</v>
      </c>
      <c r="Z86" s="26" t="s">
        <v>5872</v>
      </c>
      <c r="AA86" s="26" t="s">
        <v>62</v>
      </c>
      <c r="AB86" s="90">
        <f t="shared" si="8"/>
        <v>26.397779999999997</v>
      </c>
      <c r="AC86" s="26"/>
      <c r="AD86" s="26"/>
      <c r="AE86" s="56">
        <v>33086</v>
      </c>
      <c r="AF86" s="26">
        <v>1</v>
      </c>
      <c r="AG86" s="26" t="s">
        <v>63</v>
      </c>
      <c r="AH86" s="47"/>
      <c r="AI86" s="47"/>
      <c r="AJ86" s="16" t="str" cm="1">
        <f t="array" ref="AJ86">_xlfn.IFS(ISTEXT(AY86),AY86,ISTEXT(AV86),AV86, TRUE, AK86)</f>
        <v>BP EXPLORATION (ALASKA) INC.</v>
      </c>
      <c r="AK86" s="47" t="s">
        <v>4040</v>
      </c>
      <c r="AL86" s="26" t="s">
        <v>4034</v>
      </c>
      <c r="AM86" s="26">
        <v>10</v>
      </c>
      <c r="AN86" s="26" t="s">
        <v>4001</v>
      </c>
      <c r="AO86" s="26" t="s">
        <v>4002</v>
      </c>
      <c r="AP86" s="47"/>
      <c r="AQ86" s="26" t="s">
        <v>4003</v>
      </c>
      <c r="AR86" s="26">
        <v>99734</v>
      </c>
      <c r="AS86" s="55" t="s">
        <v>4065</v>
      </c>
      <c r="AT86" s="26">
        <v>70.320099999999996</v>
      </c>
      <c r="AU86" t="s">
        <v>4034</v>
      </c>
      <c r="AV86" t="s">
        <v>4042</v>
      </c>
      <c r="AW86" t="s">
        <v>4043</v>
      </c>
      <c r="AX86" t="e">
        <v>#N/A</v>
      </c>
      <c r="AY86" t="e">
        <v>#N/A</v>
      </c>
      <c r="AZ86" t="e">
        <v>#N/A</v>
      </c>
      <c r="BA86" t="e">
        <v>#N/A</v>
      </c>
      <c r="BB86" t="e">
        <v>#N/A</v>
      </c>
      <c r="BC86" s="21" t="s">
        <v>4001</v>
      </c>
      <c r="BD86" s="21" t="s">
        <v>5869</v>
      </c>
      <c r="BE86" s="21" t="str">
        <f t="shared" si="9"/>
        <v>Natural Gas</v>
      </c>
      <c r="BF86" s="21" t="str">
        <f t="shared" si="5"/>
        <v>No</v>
      </c>
      <c r="BG86" s="21" t="str">
        <f t="shared" si="6"/>
        <v>simple</v>
      </c>
      <c r="BH86" s="21" t="str">
        <f t="shared" si="7"/>
        <v>Existing</v>
      </c>
      <c r="BI86" t="s">
        <v>2109</v>
      </c>
      <c r="BJ86" t="s">
        <v>5870</v>
      </c>
    </row>
    <row r="87" spans="1:62" x14ac:dyDescent="0.25">
      <c r="A87" s="89">
        <v>426</v>
      </c>
      <c r="B87" s="89" t="s">
        <v>5865</v>
      </c>
      <c r="C87" s="89" t="s">
        <v>5866</v>
      </c>
      <c r="D87" s="89" t="s">
        <v>4001</v>
      </c>
      <c r="E87" s="89" t="s">
        <v>5880</v>
      </c>
      <c r="F87" s="89"/>
      <c r="G87" s="89" t="s">
        <v>100</v>
      </c>
      <c r="I87" s="26">
        <v>47632913</v>
      </c>
      <c r="J87" s="26"/>
      <c r="K87" s="47"/>
      <c r="L87" s="47" t="s">
        <v>4066</v>
      </c>
      <c r="M87" s="26" t="s">
        <v>4067</v>
      </c>
      <c r="N87" s="47"/>
      <c r="O87" s="16" t="s">
        <v>53</v>
      </c>
      <c r="P87" s="26"/>
      <c r="Q87" s="26"/>
      <c r="R87" s="26" t="s">
        <v>109</v>
      </c>
      <c r="S87" s="26" t="s">
        <v>53</v>
      </c>
      <c r="T87" s="26" t="s">
        <v>110</v>
      </c>
      <c r="U87" s="26" t="s">
        <v>4046</v>
      </c>
      <c r="V87" s="26" t="s">
        <v>4090</v>
      </c>
      <c r="W87" s="26"/>
      <c r="X87" s="47" t="s">
        <v>4091</v>
      </c>
      <c r="Y87" s="16" t="s">
        <v>53</v>
      </c>
      <c r="Z87" s="26" t="s">
        <v>5872</v>
      </c>
      <c r="AA87" s="26" t="s">
        <v>62</v>
      </c>
      <c r="AB87" s="90">
        <f t="shared" si="8"/>
        <v>26.397779999999997</v>
      </c>
      <c r="AC87" s="26"/>
      <c r="AD87" s="26"/>
      <c r="AE87" s="56">
        <v>33512</v>
      </c>
      <c r="AF87" s="26">
        <v>1</v>
      </c>
      <c r="AG87" s="26" t="s">
        <v>63</v>
      </c>
      <c r="AH87" s="47"/>
      <c r="AI87" s="47"/>
      <c r="AJ87" s="16" t="str" cm="1">
        <f t="array" ref="AJ87">_xlfn.IFS(ISTEXT(AY87),AY87,ISTEXT(AV87),AV87, TRUE, AK87)</f>
        <v>BP EXPLORATION (ALASKA) INC.</v>
      </c>
      <c r="AK87" s="47" t="s">
        <v>4040</v>
      </c>
      <c r="AL87" s="26" t="s">
        <v>4034</v>
      </c>
      <c r="AM87" s="26">
        <v>10</v>
      </c>
      <c r="AN87" s="26" t="s">
        <v>4001</v>
      </c>
      <c r="AO87" s="26" t="s">
        <v>4002</v>
      </c>
      <c r="AP87" s="47"/>
      <c r="AQ87" s="26" t="s">
        <v>4003</v>
      </c>
      <c r="AR87" s="26">
        <v>99734</v>
      </c>
      <c r="AS87" s="55" t="s">
        <v>4068</v>
      </c>
      <c r="AT87" s="26">
        <v>70.319999999999993</v>
      </c>
      <c r="AU87" t="s">
        <v>4034</v>
      </c>
      <c r="AV87" t="s">
        <v>4042</v>
      </c>
      <c r="AW87" t="s">
        <v>4043</v>
      </c>
      <c r="AX87" t="e">
        <v>#N/A</v>
      </c>
      <c r="AY87" t="e">
        <v>#N/A</v>
      </c>
      <c r="AZ87" t="e">
        <v>#N/A</v>
      </c>
      <c r="BA87" t="e">
        <v>#N/A</v>
      </c>
      <c r="BB87" t="e">
        <v>#N/A</v>
      </c>
      <c r="BC87" s="21" t="s">
        <v>4001</v>
      </c>
      <c r="BD87" s="21" t="s">
        <v>5869</v>
      </c>
      <c r="BE87" s="21" t="str">
        <f t="shared" si="9"/>
        <v>Natural Gas</v>
      </c>
      <c r="BF87" s="21" t="str">
        <f t="shared" si="5"/>
        <v>No</v>
      </c>
      <c r="BG87" s="21" t="str">
        <f t="shared" si="6"/>
        <v>simple</v>
      </c>
      <c r="BH87" s="21" t="str">
        <f t="shared" si="7"/>
        <v>Existing</v>
      </c>
      <c r="BI87" t="s">
        <v>2109</v>
      </c>
      <c r="BJ87" t="s">
        <v>5870</v>
      </c>
    </row>
    <row r="88" spans="1:62" x14ac:dyDescent="0.25">
      <c r="A88" s="89">
        <v>426</v>
      </c>
      <c r="B88" s="89" t="s">
        <v>5865</v>
      </c>
      <c r="C88" s="89" t="s">
        <v>5866</v>
      </c>
      <c r="D88" s="89" t="s">
        <v>4001</v>
      </c>
      <c r="E88" s="89" t="s">
        <v>5881</v>
      </c>
      <c r="F88" s="89"/>
      <c r="G88" s="89" t="s">
        <v>100</v>
      </c>
      <c r="I88" s="26">
        <v>47633113</v>
      </c>
      <c r="J88" s="26"/>
      <c r="K88" s="47"/>
      <c r="L88" s="47" t="s">
        <v>4069</v>
      </c>
      <c r="M88" s="26" t="s">
        <v>4070</v>
      </c>
      <c r="N88" s="47"/>
      <c r="O88" s="16" t="s">
        <v>53</v>
      </c>
      <c r="P88" s="26"/>
      <c r="Q88" s="26"/>
      <c r="R88" s="26" t="s">
        <v>109</v>
      </c>
      <c r="S88" s="26" t="s">
        <v>53</v>
      </c>
      <c r="T88" s="26" t="s">
        <v>110</v>
      </c>
      <c r="U88" s="26" t="s">
        <v>4046</v>
      </c>
      <c r="V88" s="26" t="s">
        <v>4090</v>
      </c>
      <c r="W88" s="26"/>
      <c r="X88" s="47" t="s">
        <v>4091</v>
      </c>
      <c r="Y88" s="16" t="s">
        <v>53</v>
      </c>
      <c r="Z88" s="26" t="s">
        <v>5872</v>
      </c>
      <c r="AA88" s="26" t="s">
        <v>62</v>
      </c>
      <c r="AB88" s="90">
        <f t="shared" si="8"/>
        <v>26.397779999999997</v>
      </c>
      <c r="AC88" s="26"/>
      <c r="AD88" s="26"/>
      <c r="AE88" s="56">
        <v>33420</v>
      </c>
      <c r="AF88" s="26">
        <v>1</v>
      </c>
      <c r="AG88" s="26" t="s">
        <v>63</v>
      </c>
      <c r="AH88" s="47"/>
      <c r="AI88" s="47"/>
      <c r="AJ88" s="16" t="str" cm="1">
        <f t="array" ref="AJ88">_xlfn.IFS(ISTEXT(AY88),AY88,ISTEXT(AV88),AV88, TRUE, AK88)</f>
        <v>BP EXPLORATION (ALASKA) INC.</v>
      </c>
      <c r="AK88" s="47" t="s">
        <v>4040</v>
      </c>
      <c r="AL88" s="26" t="s">
        <v>4034</v>
      </c>
      <c r="AM88" s="26">
        <v>10</v>
      </c>
      <c r="AN88" s="26" t="s">
        <v>4001</v>
      </c>
      <c r="AO88" s="26" t="s">
        <v>4002</v>
      </c>
      <c r="AP88" s="47"/>
      <c r="AQ88" s="26" t="s">
        <v>4003</v>
      </c>
      <c r="AR88" s="26">
        <v>99734</v>
      </c>
      <c r="AS88" s="55" t="s">
        <v>4071</v>
      </c>
      <c r="AT88" s="26">
        <v>70.319699999999997</v>
      </c>
      <c r="AU88" t="s">
        <v>4034</v>
      </c>
      <c r="AV88" t="s">
        <v>4042</v>
      </c>
      <c r="AW88" t="s">
        <v>4043</v>
      </c>
      <c r="AX88" t="e">
        <v>#N/A</v>
      </c>
      <c r="AY88" t="e">
        <v>#N/A</v>
      </c>
      <c r="AZ88" t="e">
        <v>#N/A</v>
      </c>
      <c r="BA88" t="e">
        <v>#N/A</v>
      </c>
      <c r="BB88" t="e">
        <v>#N/A</v>
      </c>
      <c r="BC88" s="21" t="s">
        <v>4001</v>
      </c>
      <c r="BD88" s="21" t="s">
        <v>5869</v>
      </c>
      <c r="BE88" s="21" t="str">
        <f t="shared" si="9"/>
        <v>Natural Gas</v>
      </c>
      <c r="BF88" s="21" t="str">
        <f t="shared" si="5"/>
        <v>No</v>
      </c>
      <c r="BG88" s="21" t="str">
        <f t="shared" si="6"/>
        <v>simple</v>
      </c>
      <c r="BH88" s="21" t="str">
        <f t="shared" si="7"/>
        <v>Existing</v>
      </c>
      <c r="BI88" t="s">
        <v>2109</v>
      </c>
      <c r="BJ88" t="s">
        <v>5870</v>
      </c>
    </row>
    <row r="89" spans="1:62" x14ac:dyDescent="0.25">
      <c r="A89" s="89">
        <v>426</v>
      </c>
      <c r="B89" s="89" t="s">
        <v>5865</v>
      </c>
      <c r="C89" s="89" t="s">
        <v>5866</v>
      </c>
      <c r="D89" s="89" t="s">
        <v>4001</v>
      </c>
      <c r="E89" s="89" t="s">
        <v>5882</v>
      </c>
      <c r="F89" s="89"/>
      <c r="G89" s="89" t="s">
        <v>100</v>
      </c>
      <c r="I89" s="26">
        <v>47633413</v>
      </c>
      <c r="J89" s="26"/>
      <c r="K89" s="47"/>
      <c r="L89" s="47" t="s">
        <v>4072</v>
      </c>
      <c r="M89" s="26" t="s">
        <v>4073</v>
      </c>
      <c r="N89" s="47"/>
      <c r="O89" s="16" t="s">
        <v>53</v>
      </c>
      <c r="P89" s="26"/>
      <c r="Q89" s="26"/>
      <c r="R89" s="26" t="s">
        <v>109</v>
      </c>
      <c r="S89" s="26" t="s">
        <v>53</v>
      </c>
      <c r="T89" s="26" t="s">
        <v>110</v>
      </c>
      <c r="U89" s="26" t="s">
        <v>4046</v>
      </c>
      <c r="V89" s="26" t="s">
        <v>4090</v>
      </c>
      <c r="W89" s="26"/>
      <c r="X89" s="47" t="s">
        <v>4091</v>
      </c>
      <c r="Y89" s="16" t="s">
        <v>53</v>
      </c>
      <c r="Z89" s="26" t="s">
        <v>5872</v>
      </c>
      <c r="AA89" s="26" t="s">
        <v>62</v>
      </c>
      <c r="AB89" s="90">
        <f t="shared" si="8"/>
        <v>26.397779999999997</v>
      </c>
      <c r="AC89" s="26"/>
      <c r="AD89" s="26"/>
      <c r="AE89" s="56">
        <v>33239</v>
      </c>
      <c r="AF89" s="26">
        <v>1</v>
      </c>
      <c r="AG89" s="26" t="s">
        <v>63</v>
      </c>
      <c r="AH89" s="47"/>
      <c r="AI89" s="47"/>
      <c r="AJ89" s="16" t="str" cm="1">
        <f t="array" ref="AJ89">_xlfn.IFS(ISTEXT(AY89),AY89,ISTEXT(AV89),AV89, TRUE, AK89)</f>
        <v>BP EXPLORATION (ALASKA) INC.</v>
      </c>
      <c r="AK89" s="47" t="s">
        <v>4040</v>
      </c>
      <c r="AL89" s="26" t="s">
        <v>4034</v>
      </c>
      <c r="AM89" s="26">
        <v>10</v>
      </c>
      <c r="AN89" s="26" t="s">
        <v>4001</v>
      </c>
      <c r="AO89" s="26" t="s">
        <v>4002</v>
      </c>
      <c r="AP89" s="47"/>
      <c r="AQ89" s="26" t="s">
        <v>4003</v>
      </c>
      <c r="AR89" s="26">
        <v>99734</v>
      </c>
      <c r="AS89" s="55" t="s">
        <v>4074</v>
      </c>
      <c r="AT89" s="26">
        <v>70.3202</v>
      </c>
      <c r="AU89" t="s">
        <v>4034</v>
      </c>
      <c r="AV89" t="s">
        <v>4042</v>
      </c>
      <c r="AW89" t="s">
        <v>4043</v>
      </c>
      <c r="AX89" t="e">
        <v>#N/A</v>
      </c>
      <c r="AY89" t="e">
        <v>#N/A</v>
      </c>
      <c r="AZ89" t="e">
        <v>#N/A</v>
      </c>
      <c r="BA89" t="e">
        <v>#N/A</v>
      </c>
      <c r="BB89" t="e">
        <v>#N/A</v>
      </c>
      <c r="BC89" s="21" t="s">
        <v>4001</v>
      </c>
      <c r="BD89" s="21" t="s">
        <v>5869</v>
      </c>
      <c r="BE89" s="21" t="str">
        <f t="shared" si="9"/>
        <v>Natural Gas</v>
      </c>
      <c r="BF89" s="21" t="str">
        <f t="shared" si="5"/>
        <v>No</v>
      </c>
      <c r="BG89" s="21" t="str">
        <f t="shared" si="6"/>
        <v>simple</v>
      </c>
      <c r="BH89" s="21" t="str">
        <f t="shared" si="7"/>
        <v>Existing</v>
      </c>
      <c r="BI89" t="s">
        <v>2109</v>
      </c>
      <c r="BJ89" t="s">
        <v>5870</v>
      </c>
    </row>
    <row r="90" spans="1:62" x14ac:dyDescent="0.25">
      <c r="A90" s="89">
        <v>426</v>
      </c>
      <c r="B90" s="89" t="s">
        <v>5865</v>
      </c>
      <c r="C90" s="89" t="s">
        <v>5866</v>
      </c>
      <c r="D90" s="89" t="s">
        <v>4001</v>
      </c>
      <c r="E90" s="89" t="s">
        <v>5883</v>
      </c>
      <c r="F90" s="89"/>
      <c r="G90" s="89" t="s">
        <v>100</v>
      </c>
      <c r="I90" s="26">
        <v>47633513</v>
      </c>
      <c r="J90" s="26"/>
      <c r="K90" s="47"/>
      <c r="L90" s="47" t="s">
        <v>4075</v>
      </c>
      <c r="M90" s="26" t="s">
        <v>4076</v>
      </c>
      <c r="N90" s="47"/>
      <c r="O90" s="16" t="s">
        <v>53</v>
      </c>
      <c r="P90" s="26"/>
      <c r="Q90" s="26"/>
      <c r="R90" s="26" t="s">
        <v>109</v>
      </c>
      <c r="S90" s="26" t="s">
        <v>53</v>
      </c>
      <c r="T90" s="26" t="s">
        <v>110</v>
      </c>
      <c r="U90" s="26" t="s">
        <v>4046</v>
      </c>
      <c r="V90" s="26" t="s">
        <v>4090</v>
      </c>
      <c r="W90" s="26"/>
      <c r="X90" s="47" t="s">
        <v>4091</v>
      </c>
      <c r="Y90" s="16" t="s">
        <v>53</v>
      </c>
      <c r="Z90" s="26" t="s">
        <v>5872</v>
      </c>
      <c r="AA90" s="26" t="s">
        <v>62</v>
      </c>
      <c r="AB90" s="90">
        <f t="shared" si="8"/>
        <v>26.397779999999997</v>
      </c>
      <c r="AC90" s="26"/>
      <c r="AD90" s="26"/>
      <c r="AE90" s="56">
        <v>32905</v>
      </c>
      <c r="AF90" s="26">
        <v>1</v>
      </c>
      <c r="AG90" s="26" t="s">
        <v>63</v>
      </c>
      <c r="AH90" s="47"/>
      <c r="AI90" s="47"/>
      <c r="AJ90" s="16" t="str" cm="1">
        <f t="array" ref="AJ90">_xlfn.IFS(ISTEXT(AY90),AY90,ISTEXT(AV90),AV90, TRUE, AK90)</f>
        <v>BP EXPLORATION (ALASKA) INC.</v>
      </c>
      <c r="AK90" s="47" t="s">
        <v>4040</v>
      </c>
      <c r="AL90" s="26" t="s">
        <v>4034</v>
      </c>
      <c r="AM90" s="26">
        <v>10</v>
      </c>
      <c r="AN90" s="26" t="s">
        <v>4001</v>
      </c>
      <c r="AO90" s="26" t="s">
        <v>4002</v>
      </c>
      <c r="AP90" s="47"/>
      <c r="AQ90" s="26" t="s">
        <v>4003</v>
      </c>
      <c r="AR90" s="26">
        <v>99734</v>
      </c>
      <c r="AS90" s="55" t="s">
        <v>4077</v>
      </c>
      <c r="AT90" s="26">
        <v>70.319400000000002</v>
      </c>
      <c r="AU90" t="s">
        <v>4034</v>
      </c>
      <c r="AV90" t="s">
        <v>4042</v>
      </c>
      <c r="AW90" t="s">
        <v>4043</v>
      </c>
      <c r="AX90" t="e">
        <v>#N/A</v>
      </c>
      <c r="AY90" t="e">
        <v>#N/A</v>
      </c>
      <c r="AZ90" t="e">
        <v>#N/A</v>
      </c>
      <c r="BA90" t="e">
        <v>#N/A</v>
      </c>
      <c r="BB90" t="e">
        <v>#N/A</v>
      </c>
      <c r="BC90" s="21" t="s">
        <v>4001</v>
      </c>
      <c r="BD90" s="21" t="s">
        <v>5869</v>
      </c>
      <c r="BE90" s="21" t="str">
        <f t="shared" si="9"/>
        <v>Natural Gas</v>
      </c>
      <c r="BF90" s="21" t="str">
        <f t="shared" si="5"/>
        <v>No</v>
      </c>
      <c r="BG90" s="21" t="str">
        <f t="shared" si="6"/>
        <v>simple</v>
      </c>
      <c r="BH90" s="21" t="str">
        <f t="shared" si="7"/>
        <v>Existing</v>
      </c>
      <c r="BI90" t="s">
        <v>2109</v>
      </c>
      <c r="BJ90" t="s">
        <v>5870</v>
      </c>
    </row>
    <row r="91" spans="1:62" x14ac:dyDescent="0.25">
      <c r="A91" s="89">
        <v>426</v>
      </c>
      <c r="B91" s="89" t="s">
        <v>5865</v>
      </c>
      <c r="C91" s="89" t="s">
        <v>5866</v>
      </c>
      <c r="D91" s="89" t="s">
        <v>4001</v>
      </c>
      <c r="E91" s="89" t="s">
        <v>5884</v>
      </c>
      <c r="F91" s="89"/>
      <c r="G91" s="89" t="s">
        <v>100</v>
      </c>
      <c r="I91" s="26">
        <v>47633613</v>
      </c>
      <c r="J91" s="26"/>
      <c r="K91" s="47"/>
      <c r="L91" s="47" t="s">
        <v>4078</v>
      </c>
      <c r="M91" s="26" t="s">
        <v>4079</v>
      </c>
      <c r="N91" s="47"/>
      <c r="O91" s="16" t="s">
        <v>53</v>
      </c>
      <c r="P91" s="26"/>
      <c r="Q91" s="26"/>
      <c r="R91" s="26" t="s">
        <v>109</v>
      </c>
      <c r="S91" s="26" t="s">
        <v>53</v>
      </c>
      <c r="T91" s="26" t="s">
        <v>110</v>
      </c>
      <c r="U91" s="26" t="s">
        <v>4046</v>
      </c>
      <c r="V91" s="26" t="s">
        <v>4090</v>
      </c>
      <c r="W91" s="26"/>
      <c r="X91" s="47" t="s">
        <v>4091</v>
      </c>
      <c r="Y91" s="16" t="s">
        <v>53</v>
      </c>
      <c r="Z91" s="26" t="s">
        <v>5872</v>
      </c>
      <c r="AA91" s="26" t="s">
        <v>62</v>
      </c>
      <c r="AB91" s="90">
        <f t="shared" si="8"/>
        <v>26.397779999999997</v>
      </c>
      <c r="AC91" s="26"/>
      <c r="AD91" s="26"/>
      <c r="AE91" s="56">
        <v>33147</v>
      </c>
      <c r="AF91" s="26">
        <v>1</v>
      </c>
      <c r="AG91" s="26" t="s">
        <v>63</v>
      </c>
      <c r="AH91" s="47"/>
      <c r="AI91" s="47"/>
      <c r="AJ91" s="16" t="str" cm="1">
        <f t="array" ref="AJ91">_xlfn.IFS(ISTEXT(AY91),AY91,ISTEXT(AV91),AV91, TRUE, AK91)</f>
        <v>BP EXPLORATION (ALASKA) INC.</v>
      </c>
      <c r="AK91" s="47" t="s">
        <v>4040</v>
      </c>
      <c r="AL91" s="26" t="s">
        <v>4034</v>
      </c>
      <c r="AM91" s="26">
        <v>10</v>
      </c>
      <c r="AN91" s="26" t="s">
        <v>4001</v>
      </c>
      <c r="AO91" s="26" t="s">
        <v>4002</v>
      </c>
      <c r="AP91" s="47"/>
      <c r="AQ91" s="26" t="s">
        <v>4003</v>
      </c>
      <c r="AR91" s="26">
        <v>99734</v>
      </c>
      <c r="AS91" s="55" t="s">
        <v>4080</v>
      </c>
      <c r="AT91" s="26">
        <v>70.319199999999995</v>
      </c>
      <c r="AU91" t="s">
        <v>4034</v>
      </c>
      <c r="AV91" t="s">
        <v>4042</v>
      </c>
      <c r="AW91" t="s">
        <v>4043</v>
      </c>
      <c r="AX91" t="e">
        <v>#N/A</v>
      </c>
      <c r="AY91" t="e">
        <v>#N/A</v>
      </c>
      <c r="AZ91" t="e">
        <v>#N/A</v>
      </c>
      <c r="BA91" t="e">
        <v>#N/A</v>
      </c>
      <c r="BB91" t="e">
        <v>#N/A</v>
      </c>
      <c r="BC91" s="21" t="s">
        <v>4001</v>
      </c>
      <c r="BD91" s="21" t="s">
        <v>5869</v>
      </c>
      <c r="BE91" s="21" t="str">
        <f t="shared" si="9"/>
        <v>Natural Gas</v>
      </c>
      <c r="BF91" s="21" t="str">
        <f t="shared" si="5"/>
        <v>No</v>
      </c>
      <c r="BG91" s="21" t="str">
        <f t="shared" si="6"/>
        <v>simple</v>
      </c>
      <c r="BH91" s="21" t="str">
        <f t="shared" si="7"/>
        <v>Existing</v>
      </c>
      <c r="BI91" t="s">
        <v>2109</v>
      </c>
      <c r="BJ91" t="s">
        <v>5870</v>
      </c>
    </row>
    <row r="92" spans="1:62" x14ac:dyDescent="0.25">
      <c r="A92" s="89">
        <v>426</v>
      </c>
      <c r="B92" s="89" t="s">
        <v>5865</v>
      </c>
      <c r="C92" s="89" t="s">
        <v>5866</v>
      </c>
      <c r="D92" s="89" t="s">
        <v>4001</v>
      </c>
      <c r="E92" s="89" t="s">
        <v>5885</v>
      </c>
      <c r="F92" s="89"/>
      <c r="G92" s="89" t="s">
        <v>100</v>
      </c>
      <c r="I92" s="26">
        <v>47633713</v>
      </c>
      <c r="J92" s="26"/>
      <c r="K92" s="47"/>
      <c r="L92" s="47" t="s">
        <v>4081</v>
      </c>
      <c r="M92" s="26" t="s">
        <v>4082</v>
      </c>
      <c r="N92" s="47"/>
      <c r="O92" s="16" t="s">
        <v>53</v>
      </c>
      <c r="P92" s="26"/>
      <c r="Q92" s="26"/>
      <c r="R92" s="26" t="s">
        <v>109</v>
      </c>
      <c r="S92" s="26" t="s">
        <v>53</v>
      </c>
      <c r="T92" s="26" t="s">
        <v>110</v>
      </c>
      <c r="U92" s="26" t="s">
        <v>4046</v>
      </c>
      <c r="V92" s="26" t="s">
        <v>4090</v>
      </c>
      <c r="W92" s="26"/>
      <c r="X92" s="47" t="s">
        <v>4091</v>
      </c>
      <c r="Y92" s="16" t="s">
        <v>53</v>
      </c>
      <c r="Z92" s="26" t="s">
        <v>5872</v>
      </c>
      <c r="AA92" s="26" t="s">
        <v>62</v>
      </c>
      <c r="AB92" s="90">
        <f t="shared" si="8"/>
        <v>26.397779999999997</v>
      </c>
      <c r="AC92" s="26"/>
      <c r="AD92" s="26"/>
      <c r="AE92" s="56">
        <v>33298</v>
      </c>
      <c r="AF92" s="26">
        <v>1</v>
      </c>
      <c r="AG92" s="26" t="s">
        <v>63</v>
      </c>
      <c r="AH92" s="47"/>
      <c r="AI92" s="47"/>
      <c r="AJ92" s="16" t="str" cm="1">
        <f t="array" ref="AJ92">_xlfn.IFS(ISTEXT(AY92),AY92,ISTEXT(AV92),AV92, TRUE, AK92)</f>
        <v>BP EXPLORATION (ALASKA) INC.</v>
      </c>
      <c r="AK92" s="47" t="s">
        <v>4040</v>
      </c>
      <c r="AL92" s="26" t="s">
        <v>4034</v>
      </c>
      <c r="AM92" s="26">
        <v>10</v>
      </c>
      <c r="AN92" s="26" t="s">
        <v>4001</v>
      </c>
      <c r="AO92" s="26" t="s">
        <v>4002</v>
      </c>
      <c r="AP92" s="47"/>
      <c r="AQ92" s="26" t="s">
        <v>4003</v>
      </c>
      <c r="AR92" s="26">
        <v>99734</v>
      </c>
      <c r="AS92" s="55" t="s">
        <v>4083</v>
      </c>
      <c r="AT92" s="26">
        <v>70.320499999999996</v>
      </c>
      <c r="AU92" t="s">
        <v>4034</v>
      </c>
      <c r="AV92" t="s">
        <v>4042</v>
      </c>
      <c r="AW92" t="s">
        <v>4043</v>
      </c>
      <c r="AX92" t="e">
        <v>#N/A</v>
      </c>
      <c r="AY92" t="e">
        <v>#N/A</v>
      </c>
      <c r="AZ92" t="e">
        <v>#N/A</v>
      </c>
      <c r="BA92" t="e">
        <v>#N/A</v>
      </c>
      <c r="BB92" t="e">
        <v>#N/A</v>
      </c>
      <c r="BC92" s="21" t="s">
        <v>4001</v>
      </c>
      <c r="BD92" s="21" t="s">
        <v>5869</v>
      </c>
      <c r="BE92" s="21" t="str">
        <f t="shared" si="9"/>
        <v>Natural Gas</v>
      </c>
      <c r="BF92" s="21" t="str">
        <f t="shared" si="5"/>
        <v>No</v>
      </c>
      <c r="BG92" s="21" t="str">
        <f t="shared" si="6"/>
        <v>simple</v>
      </c>
      <c r="BH92" s="21" t="str">
        <f t="shared" si="7"/>
        <v>Existing</v>
      </c>
      <c r="BI92" t="s">
        <v>2109</v>
      </c>
      <c r="BJ92" t="s">
        <v>5870</v>
      </c>
    </row>
    <row r="93" spans="1:62" x14ac:dyDescent="0.25">
      <c r="A93" s="89">
        <v>426</v>
      </c>
      <c r="B93" s="89" t="s">
        <v>5865</v>
      </c>
      <c r="C93" s="89" t="s">
        <v>5866</v>
      </c>
      <c r="D93" s="89" t="s">
        <v>4001</v>
      </c>
      <c r="E93" s="89" t="s">
        <v>5886</v>
      </c>
      <c r="F93" s="89"/>
      <c r="G93" s="89" t="s">
        <v>100</v>
      </c>
      <c r="I93" s="26">
        <v>47633913</v>
      </c>
      <c r="J93" s="26"/>
      <c r="K93" s="47"/>
      <c r="L93" s="47" t="s">
        <v>4084</v>
      </c>
      <c r="M93" s="26" t="s">
        <v>4085</v>
      </c>
      <c r="N93" s="47"/>
      <c r="O93" s="16" t="s">
        <v>53</v>
      </c>
      <c r="P93" s="26"/>
      <c r="Q93" s="26"/>
      <c r="R93" s="26" t="s">
        <v>109</v>
      </c>
      <c r="S93" s="26" t="s">
        <v>53</v>
      </c>
      <c r="T93" s="26" t="s">
        <v>110</v>
      </c>
      <c r="U93" s="26" t="s">
        <v>4046</v>
      </c>
      <c r="V93" s="26" t="s">
        <v>4090</v>
      </c>
      <c r="W93" s="26"/>
      <c r="X93" s="47" t="s">
        <v>4091</v>
      </c>
      <c r="Y93" s="16" t="s">
        <v>53</v>
      </c>
      <c r="Z93" s="26" t="s">
        <v>5872</v>
      </c>
      <c r="AA93" s="26" t="s">
        <v>62</v>
      </c>
      <c r="AB93" s="90">
        <f t="shared" si="8"/>
        <v>26.397779999999997</v>
      </c>
      <c r="AC93" s="26"/>
      <c r="AD93" s="26"/>
      <c r="AE93" s="56">
        <v>33482</v>
      </c>
      <c r="AF93" s="26">
        <v>1</v>
      </c>
      <c r="AG93" s="26" t="s">
        <v>63</v>
      </c>
      <c r="AH93" s="47"/>
      <c r="AI93" s="47"/>
      <c r="AJ93" s="16" t="str" cm="1">
        <f t="array" ref="AJ93">_xlfn.IFS(ISTEXT(AY93),AY93,ISTEXT(AV93),AV93, TRUE, AK93)</f>
        <v>BP EXPLORATION (ALASKA) INC.</v>
      </c>
      <c r="AK93" s="47" t="s">
        <v>4040</v>
      </c>
      <c r="AL93" s="26" t="s">
        <v>4034</v>
      </c>
      <c r="AM93" s="26">
        <v>10</v>
      </c>
      <c r="AN93" s="26" t="s">
        <v>4001</v>
      </c>
      <c r="AO93" s="26" t="s">
        <v>4002</v>
      </c>
      <c r="AP93" s="47"/>
      <c r="AQ93" s="26" t="s">
        <v>4003</v>
      </c>
      <c r="AR93" s="26">
        <v>99734</v>
      </c>
      <c r="AS93" s="55" t="s">
        <v>4050</v>
      </c>
      <c r="AT93" s="26">
        <v>70.319199999999995</v>
      </c>
      <c r="AU93" t="s">
        <v>4034</v>
      </c>
      <c r="AV93" t="s">
        <v>4042</v>
      </c>
      <c r="AW93" t="s">
        <v>4043</v>
      </c>
      <c r="AX93" t="e">
        <v>#N/A</v>
      </c>
      <c r="AY93" t="e">
        <v>#N/A</v>
      </c>
      <c r="AZ93" t="e">
        <v>#N/A</v>
      </c>
      <c r="BA93" t="e">
        <v>#N/A</v>
      </c>
      <c r="BB93" t="e">
        <v>#N/A</v>
      </c>
      <c r="BC93" s="21" t="s">
        <v>4001</v>
      </c>
      <c r="BD93" s="21" t="s">
        <v>5869</v>
      </c>
      <c r="BE93" s="21" t="str">
        <f t="shared" si="9"/>
        <v>Natural Gas</v>
      </c>
      <c r="BF93" s="21" t="str">
        <f t="shared" si="5"/>
        <v>No</v>
      </c>
      <c r="BG93" s="21" t="str">
        <f t="shared" si="6"/>
        <v>simple</v>
      </c>
      <c r="BH93" s="21" t="str">
        <f t="shared" si="7"/>
        <v>Existing</v>
      </c>
      <c r="BI93" t="s">
        <v>2109</v>
      </c>
      <c r="BJ93" t="s">
        <v>5870</v>
      </c>
    </row>
    <row r="94" spans="1:62" x14ac:dyDescent="0.25">
      <c r="A94" s="89">
        <v>426</v>
      </c>
      <c r="B94" s="89" t="s">
        <v>5865</v>
      </c>
      <c r="C94" s="89" t="s">
        <v>5866</v>
      </c>
      <c r="D94" s="89" t="s">
        <v>4001</v>
      </c>
      <c r="E94" s="89" t="s">
        <v>5887</v>
      </c>
      <c r="F94" s="89"/>
      <c r="G94" s="89" t="s">
        <v>100</v>
      </c>
      <c r="I94" s="26">
        <v>47634013</v>
      </c>
      <c r="J94" s="26"/>
      <c r="K94" s="47"/>
      <c r="L94" s="47" t="s">
        <v>4086</v>
      </c>
      <c r="M94" s="26" t="s">
        <v>4087</v>
      </c>
      <c r="N94" s="47"/>
      <c r="O94" s="16" t="s">
        <v>53</v>
      </c>
      <c r="P94" s="26"/>
      <c r="Q94" s="26"/>
      <c r="R94" s="26" t="s">
        <v>109</v>
      </c>
      <c r="S94" s="26" t="s">
        <v>53</v>
      </c>
      <c r="T94" s="26" t="s">
        <v>110</v>
      </c>
      <c r="U94" s="26" t="s">
        <v>4046</v>
      </c>
      <c r="V94" s="26" t="s">
        <v>4090</v>
      </c>
      <c r="W94" s="26"/>
      <c r="X94" s="47" t="s">
        <v>4091</v>
      </c>
      <c r="Y94" s="16" t="s">
        <v>53</v>
      </c>
      <c r="Z94" s="26" t="s">
        <v>5872</v>
      </c>
      <c r="AA94" s="26" t="s">
        <v>62</v>
      </c>
      <c r="AB94" s="90">
        <f t="shared" si="8"/>
        <v>26.397779999999997</v>
      </c>
      <c r="AC94" s="26"/>
      <c r="AD94" s="26"/>
      <c r="AE94" s="56">
        <v>33359</v>
      </c>
      <c r="AF94" s="26">
        <v>1</v>
      </c>
      <c r="AG94" s="26" t="s">
        <v>63</v>
      </c>
      <c r="AH94" s="47"/>
      <c r="AI94" s="47"/>
      <c r="AJ94" s="16" t="str" cm="1">
        <f t="array" ref="AJ94">_xlfn.IFS(ISTEXT(AY94),AY94,ISTEXT(AV94),AV94, TRUE, AK94)</f>
        <v>BP EXPLORATION (ALASKA) INC.</v>
      </c>
      <c r="AK94" s="47" t="s">
        <v>4040</v>
      </c>
      <c r="AL94" s="26">
        <v>1073911</v>
      </c>
      <c r="AM94" s="26">
        <v>10</v>
      </c>
      <c r="AN94" s="26" t="s">
        <v>4001</v>
      </c>
      <c r="AO94" s="26" t="s">
        <v>4002</v>
      </c>
      <c r="AP94" s="47"/>
      <c r="AQ94" s="26" t="s">
        <v>4003</v>
      </c>
      <c r="AR94" s="26">
        <v>99734</v>
      </c>
      <c r="AS94" s="55" t="s">
        <v>4056</v>
      </c>
      <c r="AT94" s="26">
        <v>70.320599999999999</v>
      </c>
      <c r="AU94" t="s">
        <v>4034</v>
      </c>
      <c r="AV94" t="s">
        <v>4042</v>
      </c>
      <c r="AW94" t="s">
        <v>4043</v>
      </c>
      <c r="AX94" t="e">
        <v>#N/A</v>
      </c>
      <c r="AY94" t="e">
        <v>#N/A</v>
      </c>
      <c r="AZ94" t="e">
        <v>#N/A</v>
      </c>
      <c r="BA94" t="e">
        <v>#N/A</v>
      </c>
      <c r="BB94" t="e">
        <v>#N/A</v>
      </c>
      <c r="BC94" s="21" t="s">
        <v>4001</v>
      </c>
      <c r="BD94" s="21" t="s">
        <v>5869</v>
      </c>
      <c r="BE94" s="21" t="str">
        <f t="shared" si="9"/>
        <v>Natural Gas</v>
      </c>
      <c r="BF94" s="21" t="str">
        <f t="shared" si="5"/>
        <v>No</v>
      </c>
      <c r="BG94" s="21" t="str">
        <f t="shared" si="6"/>
        <v>simple</v>
      </c>
      <c r="BH94" s="21" t="str">
        <f t="shared" si="7"/>
        <v>Existing</v>
      </c>
      <c r="BI94" t="s">
        <v>2109</v>
      </c>
      <c r="BJ94" t="s">
        <v>5870</v>
      </c>
    </row>
    <row r="95" spans="1:62" x14ac:dyDescent="0.25">
      <c r="A95" s="89">
        <v>426</v>
      </c>
      <c r="B95" s="89" t="s">
        <v>5865</v>
      </c>
      <c r="C95" s="89" t="s">
        <v>5866</v>
      </c>
      <c r="D95" s="89" t="s">
        <v>4001</v>
      </c>
      <c r="E95" s="89" t="s">
        <v>5888</v>
      </c>
      <c r="F95" s="89"/>
      <c r="G95" s="89" t="s">
        <v>100</v>
      </c>
      <c r="I95" s="26">
        <v>47631613</v>
      </c>
      <c r="J95" s="26"/>
      <c r="K95" s="47"/>
      <c r="L95" s="47" t="s">
        <v>4035</v>
      </c>
      <c r="M95" s="26" t="s">
        <v>4036</v>
      </c>
      <c r="N95" s="34"/>
      <c r="O95" s="34" t="s">
        <v>100</v>
      </c>
      <c r="P95" s="26"/>
      <c r="Q95" s="26"/>
      <c r="R95" s="26" t="s">
        <v>83</v>
      </c>
      <c r="S95" s="26" t="s">
        <v>53</v>
      </c>
      <c r="T95" s="26" t="s">
        <v>57</v>
      </c>
      <c r="U95" s="26" t="s">
        <v>5889</v>
      </c>
      <c r="V95" s="26" t="s">
        <v>4090</v>
      </c>
      <c r="W95" s="26"/>
      <c r="X95" s="47" t="s">
        <v>4091</v>
      </c>
      <c r="Y95" s="16" t="s">
        <v>53</v>
      </c>
      <c r="Z95" s="26">
        <v>3550</v>
      </c>
      <c r="AA95" s="26" t="s">
        <v>62</v>
      </c>
      <c r="AB95" s="90">
        <f t="shared" si="8"/>
        <v>2.6472349999999998</v>
      </c>
      <c r="AC95" s="26"/>
      <c r="AD95" s="26"/>
      <c r="AE95" s="56">
        <v>36586</v>
      </c>
      <c r="AF95" s="26">
        <v>1</v>
      </c>
      <c r="AG95" s="26" t="s">
        <v>63</v>
      </c>
      <c r="AH95" s="47"/>
      <c r="AI95" s="47"/>
      <c r="AJ95" s="16" t="str" cm="1">
        <f t="array" ref="AJ95">_xlfn.IFS(ISTEXT(AY95),AY95,ISTEXT(AV95),AV95, TRUE, AK95)</f>
        <v>BP EXPLORATION (ALASKA) INC.</v>
      </c>
      <c r="AK95" s="47" t="s">
        <v>4040</v>
      </c>
      <c r="AL95" s="26" t="s">
        <v>4034</v>
      </c>
      <c r="AM95" s="26">
        <v>10</v>
      </c>
      <c r="AN95" s="26" t="s">
        <v>4001</v>
      </c>
      <c r="AO95" s="26" t="s">
        <v>4002</v>
      </c>
      <c r="AP95" s="47"/>
      <c r="AQ95" s="26" t="s">
        <v>4003</v>
      </c>
      <c r="AR95" s="26">
        <v>99734</v>
      </c>
      <c r="AS95" s="55" t="s">
        <v>4041</v>
      </c>
      <c r="AT95" s="26">
        <v>70.320499999999996</v>
      </c>
      <c r="AU95" t="s">
        <v>4034</v>
      </c>
      <c r="AV95" t="s">
        <v>4042</v>
      </c>
      <c r="AW95" t="s">
        <v>4043</v>
      </c>
      <c r="AX95" t="e">
        <v>#N/A</v>
      </c>
      <c r="AY95" t="e">
        <v>#N/A</v>
      </c>
      <c r="AZ95" t="e">
        <v>#N/A</v>
      </c>
      <c r="BA95" t="e">
        <v>#N/A</v>
      </c>
      <c r="BB95" t="e">
        <v>#N/A</v>
      </c>
      <c r="BC95" s="21" t="s">
        <v>4001</v>
      </c>
      <c r="BD95" s="21" t="s">
        <v>5869</v>
      </c>
      <c r="BE95" s="21" t="str">
        <f t="shared" si="9"/>
        <v>Distillate Oil</v>
      </c>
      <c r="BF95" s="21" t="str">
        <f t="shared" si="5"/>
        <v>No</v>
      </c>
      <c r="BG95" s="21" t="str">
        <f t="shared" si="6"/>
        <v>simple</v>
      </c>
      <c r="BH95" s="21" t="str">
        <f t="shared" si="7"/>
        <v>Existing</v>
      </c>
      <c r="BI95" s="91" t="s">
        <v>5890</v>
      </c>
      <c r="BJ95" s="91" t="s">
        <v>5891</v>
      </c>
    </row>
    <row r="96" spans="1:62" x14ac:dyDescent="0.25">
      <c r="A96" s="89">
        <v>426</v>
      </c>
      <c r="B96" s="89" t="s">
        <v>5865</v>
      </c>
      <c r="C96" s="89" t="s">
        <v>4000</v>
      </c>
      <c r="D96" s="89" t="s">
        <v>4001</v>
      </c>
      <c r="E96" s="89" t="s">
        <v>5892</v>
      </c>
      <c r="F96" s="89"/>
      <c r="G96" s="89" t="s">
        <v>100</v>
      </c>
      <c r="I96" s="26">
        <v>2905313</v>
      </c>
      <c r="J96" s="26"/>
      <c r="K96" s="47"/>
      <c r="L96" s="47" t="s">
        <v>3994</v>
      </c>
      <c r="M96" s="26" t="s">
        <v>3995</v>
      </c>
      <c r="N96" s="34"/>
      <c r="O96" s="16" t="s">
        <v>53</v>
      </c>
      <c r="P96" s="26">
        <v>20200201</v>
      </c>
      <c r="Q96" s="47" t="s">
        <v>108</v>
      </c>
      <c r="R96" s="26" t="s">
        <v>109</v>
      </c>
      <c r="S96" s="26" t="s">
        <v>53</v>
      </c>
      <c r="T96" s="26" t="s">
        <v>110</v>
      </c>
      <c r="U96" s="26" t="s">
        <v>487</v>
      </c>
      <c r="V96" s="26" t="s">
        <v>4090</v>
      </c>
      <c r="W96" s="26"/>
      <c r="X96" s="47" t="s">
        <v>4091</v>
      </c>
      <c r="Y96" s="16" t="s">
        <v>53</v>
      </c>
      <c r="Z96" s="26">
        <v>53665</v>
      </c>
      <c r="AA96" s="26" t="s">
        <v>62</v>
      </c>
      <c r="AB96" s="90">
        <f t="shared" si="8"/>
        <v>40.017990499999996</v>
      </c>
      <c r="AC96" s="26"/>
      <c r="AD96" s="26"/>
      <c r="AE96" s="56">
        <v>35886</v>
      </c>
      <c r="AF96" s="26">
        <v>1</v>
      </c>
      <c r="AG96" s="26" t="s">
        <v>63</v>
      </c>
      <c r="AH96" s="47"/>
      <c r="AI96" s="47"/>
      <c r="AJ96" s="16" t="str" cm="1">
        <f t="array" ref="AJ96">_xlfn.IFS(ISTEXT(AY96),AY96,ISTEXT(AV96),AV96, TRUE, AK96)</f>
        <v>Central Gas Facility</v>
      </c>
      <c r="AK96" s="47" t="s">
        <v>4000</v>
      </c>
      <c r="AL96" s="26">
        <v>7734811</v>
      </c>
      <c r="AM96" s="26">
        <v>10</v>
      </c>
      <c r="AN96" s="26" t="s">
        <v>4001</v>
      </c>
      <c r="AO96" s="26" t="s">
        <v>4002</v>
      </c>
      <c r="AP96" s="47"/>
      <c r="AQ96" s="26" t="s">
        <v>4003</v>
      </c>
      <c r="AR96" s="26">
        <v>99734</v>
      </c>
      <c r="AS96" s="55" t="s">
        <v>4004</v>
      </c>
      <c r="AT96" s="26">
        <v>70.319599999999994</v>
      </c>
      <c r="AU96" t="s">
        <v>5893</v>
      </c>
      <c r="AV96" t="e">
        <v>#N/A</v>
      </c>
      <c r="AW96" t="e">
        <v>#N/A</v>
      </c>
      <c r="AX96" t="e">
        <v>#N/A</v>
      </c>
      <c r="AY96" t="e">
        <v>#N/A</v>
      </c>
      <c r="AZ96" t="e">
        <v>#N/A</v>
      </c>
      <c r="BA96" t="e">
        <v>#N/A</v>
      </c>
      <c r="BB96" t="e">
        <v>#N/A</v>
      </c>
      <c r="BC96" s="21" t="s">
        <v>4001</v>
      </c>
      <c r="BD96" s="21" t="s">
        <v>5869</v>
      </c>
      <c r="BE96" s="21" t="str">
        <f t="shared" si="9"/>
        <v>Natural Gas</v>
      </c>
      <c r="BF96" s="21" t="str">
        <f t="shared" si="5"/>
        <v>No</v>
      </c>
      <c r="BG96" s="21" t="str">
        <f t="shared" si="6"/>
        <v>simple</v>
      </c>
      <c r="BH96" s="21" t="str">
        <f t="shared" si="7"/>
        <v>Existing</v>
      </c>
      <c r="BI96" t="s">
        <v>2109</v>
      </c>
      <c r="BJ96" t="s">
        <v>5894</v>
      </c>
    </row>
    <row r="97" spans="1:63" x14ac:dyDescent="0.25">
      <c r="A97" s="89">
        <v>426</v>
      </c>
      <c r="B97" s="89" t="s">
        <v>5865</v>
      </c>
      <c r="C97" s="89" t="s">
        <v>4000</v>
      </c>
      <c r="D97" s="89" t="s">
        <v>4001</v>
      </c>
      <c r="E97" s="92" t="s">
        <v>5895</v>
      </c>
      <c r="F97" s="89"/>
      <c r="G97" s="89" t="s">
        <v>100</v>
      </c>
      <c r="I97" s="26">
        <v>2906113</v>
      </c>
      <c r="J97" s="26"/>
      <c r="K97" s="47"/>
      <c r="L97" s="47" t="s">
        <v>4012</v>
      </c>
      <c r="M97" s="26" t="s">
        <v>4013</v>
      </c>
      <c r="N97" s="34"/>
      <c r="O97" s="16" t="s">
        <v>53</v>
      </c>
      <c r="P97" s="26">
        <v>20200201</v>
      </c>
      <c r="Q97" s="47" t="s">
        <v>108</v>
      </c>
      <c r="R97" s="26" t="s">
        <v>109</v>
      </c>
      <c r="S97" s="26" t="s">
        <v>53</v>
      </c>
      <c r="T97" s="26" t="s">
        <v>110</v>
      </c>
      <c r="U97" s="26" t="s">
        <v>487</v>
      </c>
      <c r="V97" s="26" t="s">
        <v>4090</v>
      </c>
      <c r="W97" s="26"/>
      <c r="X97" s="47" t="s">
        <v>4091</v>
      </c>
      <c r="Y97" s="16" t="s">
        <v>53</v>
      </c>
      <c r="Z97" s="26">
        <v>53665</v>
      </c>
      <c r="AA97" s="26" t="s">
        <v>62</v>
      </c>
      <c r="AB97" s="90">
        <f t="shared" si="8"/>
        <v>40.017990499999996</v>
      </c>
      <c r="AC97" s="26"/>
      <c r="AD97" s="26"/>
      <c r="AE97" s="56">
        <v>35886</v>
      </c>
      <c r="AF97" s="26">
        <v>1</v>
      </c>
      <c r="AG97" s="26" t="s">
        <v>63</v>
      </c>
      <c r="AH97" s="47"/>
      <c r="AI97" s="47"/>
      <c r="AJ97" s="16" t="str" cm="1">
        <f t="array" ref="AJ97">_xlfn.IFS(ISTEXT(AY97),AY97,ISTEXT(AV97),AV97, TRUE, AK97)</f>
        <v>Central Gas Facility</v>
      </c>
      <c r="AK97" s="47" t="s">
        <v>4000</v>
      </c>
      <c r="AL97" s="26">
        <v>7734811</v>
      </c>
      <c r="AM97" s="26">
        <v>10</v>
      </c>
      <c r="AN97" s="26" t="s">
        <v>4001</v>
      </c>
      <c r="AO97" s="26" t="s">
        <v>4002</v>
      </c>
      <c r="AP97" s="47"/>
      <c r="AQ97" s="26" t="s">
        <v>4003</v>
      </c>
      <c r="AR97" s="26">
        <v>99734</v>
      </c>
      <c r="AS97" s="55" t="s">
        <v>4014</v>
      </c>
      <c r="AT97" s="26">
        <v>70.320700000000002</v>
      </c>
      <c r="AU97" t="s">
        <v>5893</v>
      </c>
      <c r="AV97" t="e">
        <v>#N/A</v>
      </c>
      <c r="AW97" t="e">
        <v>#N/A</v>
      </c>
      <c r="AX97" t="e">
        <v>#N/A</v>
      </c>
      <c r="AY97" t="e">
        <v>#N/A</v>
      </c>
      <c r="AZ97" t="e">
        <v>#N/A</v>
      </c>
      <c r="BA97" t="e">
        <v>#N/A</v>
      </c>
      <c r="BB97" t="e">
        <v>#N/A</v>
      </c>
      <c r="BC97" s="21" t="s">
        <v>4001</v>
      </c>
      <c r="BD97" s="21" t="s">
        <v>5869</v>
      </c>
      <c r="BE97" s="21" t="str">
        <f t="shared" si="9"/>
        <v>Natural Gas</v>
      </c>
      <c r="BF97" s="21" t="str">
        <f t="shared" si="5"/>
        <v>No</v>
      </c>
      <c r="BG97" s="21" t="str">
        <f t="shared" si="6"/>
        <v>simple</v>
      </c>
      <c r="BH97" s="21" t="str">
        <f t="shared" si="7"/>
        <v>Existing</v>
      </c>
      <c r="BI97" t="s">
        <v>2109</v>
      </c>
      <c r="BJ97" t="s">
        <v>5894</v>
      </c>
    </row>
    <row r="98" spans="1:63" x14ac:dyDescent="0.25">
      <c r="A98" s="89">
        <v>426</v>
      </c>
      <c r="B98" s="89" t="s">
        <v>5865</v>
      </c>
      <c r="C98" s="89" t="s">
        <v>4000</v>
      </c>
      <c r="D98" s="89" t="s">
        <v>4001</v>
      </c>
      <c r="E98" s="92" t="s">
        <v>5896</v>
      </c>
      <c r="F98" s="89"/>
      <c r="G98" s="89" t="s">
        <v>100</v>
      </c>
      <c r="I98" s="26">
        <v>2906213</v>
      </c>
      <c r="J98" s="26"/>
      <c r="K98" s="47"/>
      <c r="L98" s="47" t="s">
        <v>4015</v>
      </c>
      <c r="M98" s="26" t="s">
        <v>4016</v>
      </c>
      <c r="N98" s="34"/>
      <c r="O98" s="16" t="s">
        <v>53</v>
      </c>
      <c r="P98" s="26">
        <v>20200201</v>
      </c>
      <c r="Q98" s="47" t="s">
        <v>108</v>
      </c>
      <c r="R98" s="26" t="s">
        <v>109</v>
      </c>
      <c r="S98" s="26" t="s">
        <v>53</v>
      </c>
      <c r="T98" s="26" t="s">
        <v>110</v>
      </c>
      <c r="U98" s="26" t="s">
        <v>487</v>
      </c>
      <c r="V98" s="26" t="s">
        <v>4090</v>
      </c>
      <c r="W98" s="26"/>
      <c r="X98" s="47" t="s">
        <v>4091</v>
      </c>
      <c r="Y98" s="16" t="s">
        <v>53</v>
      </c>
      <c r="Z98" s="26">
        <v>53665</v>
      </c>
      <c r="AA98" s="26" t="s">
        <v>62</v>
      </c>
      <c r="AB98" s="90">
        <f t="shared" si="8"/>
        <v>40.017990499999996</v>
      </c>
      <c r="AC98" s="26"/>
      <c r="AD98" s="26"/>
      <c r="AE98" s="56">
        <v>35886</v>
      </c>
      <c r="AF98" s="26">
        <v>1</v>
      </c>
      <c r="AG98" s="26" t="s">
        <v>63</v>
      </c>
      <c r="AH98" s="47"/>
      <c r="AI98" s="47"/>
      <c r="AJ98" s="16" t="str" cm="1">
        <f t="array" ref="AJ98">_xlfn.IFS(ISTEXT(AY98),AY98,ISTEXT(AV98),AV98, TRUE, AK98)</f>
        <v>Central Gas Facility</v>
      </c>
      <c r="AK98" s="47" t="s">
        <v>4000</v>
      </c>
      <c r="AL98" s="26">
        <v>7734811</v>
      </c>
      <c r="AM98" s="26">
        <v>10</v>
      </c>
      <c r="AN98" s="26" t="s">
        <v>4001</v>
      </c>
      <c r="AO98" s="26" t="s">
        <v>4002</v>
      </c>
      <c r="AP98" s="47"/>
      <c r="AQ98" s="26" t="s">
        <v>4003</v>
      </c>
      <c r="AR98" s="26">
        <v>99734</v>
      </c>
      <c r="AS98" s="55" t="s">
        <v>4017</v>
      </c>
      <c r="AT98" s="26">
        <v>70.319100000000006</v>
      </c>
      <c r="AU98" t="s">
        <v>5893</v>
      </c>
      <c r="AV98" t="e">
        <v>#N/A</v>
      </c>
      <c r="AW98" t="e">
        <v>#N/A</v>
      </c>
      <c r="AX98" t="e">
        <v>#N/A</v>
      </c>
      <c r="AY98" t="e">
        <v>#N/A</v>
      </c>
      <c r="AZ98" t="e">
        <v>#N/A</v>
      </c>
      <c r="BA98" t="e">
        <v>#N/A</v>
      </c>
      <c r="BB98" t="e">
        <v>#N/A</v>
      </c>
      <c r="BC98" s="21" t="s">
        <v>4001</v>
      </c>
      <c r="BD98" s="21" t="s">
        <v>5869</v>
      </c>
      <c r="BE98" s="21" t="str">
        <f t="shared" si="9"/>
        <v>Natural Gas</v>
      </c>
      <c r="BF98" s="21" t="str">
        <f t="shared" si="5"/>
        <v>No</v>
      </c>
      <c r="BG98" s="21" t="str">
        <f t="shared" si="6"/>
        <v>simple</v>
      </c>
      <c r="BH98" s="21" t="str">
        <f t="shared" si="7"/>
        <v>Existing</v>
      </c>
      <c r="BI98" t="s">
        <v>2109</v>
      </c>
      <c r="BJ98" t="s">
        <v>5894</v>
      </c>
    </row>
    <row r="99" spans="1:63" x14ac:dyDescent="0.25">
      <c r="A99" s="89">
        <v>426</v>
      </c>
      <c r="B99" s="89" t="s">
        <v>5865</v>
      </c>
      <c r="C99" s="89" t="s">
        <v>4000</v>
      </c>
      <c r="D99" s="89" t="s">
        <v>4001</v>
      </c>
      <c r="E99" s="92" t="s">
        <v>5897</v>
      </c>
      <c r="F99" s="89"/>
      <c r="G99" s="89" t="s">
        <v>100</v>
      </c>
      <c r="I99" s="26">
        <v>2906313</v>
      </c>
      <c r="J99" s="26"/>
      <c r="K99" s="47"/>
      <c r="L99" s="47" t="s">
        <v>4018</v>
      </c>
      <c r="M99" s="26" t="s">
        <v>4019</v>
      </c>
      <c r="N99" s="34"/>
      <c r="O99" s="16" t="s">
        <v>53</v>
      </c>
      <c r="P99" s="26">
        <v>20200201</v>
      </c>
      <c r="Q99" s="47" t="s">
        <v>108</v>
      </c>
      <c r="R99" s="26" t="s">
        <v>109</v>
      </c>
      <c r="S99" s="26" t="s">
        <v>53</v>
      </c>
      <c r="T99" s="26" t="s">
        <v>110</v>
      </c>
      <c r="U99" s="26" t="s">
        <v>487</v>
      </c>
      <c r="V99" s="26" t="s">
        <v>4090</v>
      </c>
      <c r="W99" s="26"/>
      <c r="X99" s="47" t="s">
        <v>4091</v>
      </c>
      <c r="Y99" s="16" t="s">
        <v>53</v>
      </c>
      <c r="Z99" s="26">
        <v>53665</v>
      </c>
      <c r="AA99" s="26" t="s">
        <v>62</v>
      </c>
      <c r="AB99" s="90">
        <f t="shared" si="8"/>
        <v>40.017990499999996</v>
      </c>
      <c r="AC99" s="26"/>
      <c r="AD99" s="26"/>
      <c r="AE99" s="56">
        <v>35886</v>
      </c>
      <c r="AF99" s="26">
        <v>1</v>
      </c>
      <c r="AG99" s="26" t="s">
        <v>63</v>
      </c>
      <c r="AH99" s="47"/>
      <c r="AI99" s="47"/>
      <c r="AJ99" s="16" t="str" cm="1">
        <f t="array" ref="AJ99">_xlfn.IFS(ISTEXT(AY99),AY99,ISTEXT(AV99),AV99, TRUE, AK99)</f>
        <v>Central Gas Facility</v>
      </c>
      <c r="AK99" s="47" t="s">
        <v>4000</v>
      </c>
      <c r="AL99" s="26">
        <v>7734811</v>
      </c>
      <c r="AM99" s="26">
        <v>10</v>
      </c>
      <c r="AN99" s="26" t="s">
        <v>4001</v>
      </c>
      <c r="AO99" s="26" t="s">
        <v>4002</v>
      </c>
      <c r="AP99" s="47"/>
      <c r="AQ99" s="26" t="s">
        <v>4003</v>
      </c>
      <c r="AR99" s="26">
        <v>99734</v>
      </c>
      <c r="AS99" s="55" t="s">
        <v>4011</v>
      </c>
      <c r="AT99" s="26">
        <v>70.318899999999999</v>
      </c>
      <c r="AU99" t="s">
        <v>5893</v>
      </c>
      <c r="AV99" t="e">
        <v>#N/A</v>
      </c>
      <c r="AW99" t="e">
        <v>#N/A</v>
      </c>
      <c r="AX99" t="e">
        <v>#N/A</v>
      </c>
      <c r="AY99" t="e">
        <v>#N/A</v>
      </c>
      <c r="AZ99" t="e">
        <v>#N/A</v>
      </c>
      <c r="BA99" t="e">
        <v>#N/A</v>
      </c>
      <c r="BB99" t="e">
        <v>#N/A</v>
      </c>
      <c r="BC99" s="21" t="s">
        <v>4001</v>
      </c>
      <c r="BD99" s="21" t="s">
        <v>5869</v>
      </c>
      <c r="BE99" s="21" t="str">
        <f t="shared" si="9"/>
        <v>Natural Gas</v>
      </c>
      <c r="BF99" s="21" t="str">
        <f t="shared" si="5"/>
        <v>No</v>
      </c>
      <c r="BG99" s="21" t="str">
        <f t="shared" si="6"/>
        <v>simple</v>
      </c>
      <c r="BH99" s="21" t="str">
        <f t="shared" si="7"/>
        <v>Existing</v>
      </c>
      <c r="BI99" t="s">
        <v>2109</v>
      </c>
      <c r="BJ99" t="s">
        <v>5894</v>
      </c>
    </row>
    <row r="100" spans="1:63" x14ac:dyDescent="0.25">
      <c r="A100" s="89">
        <v>426</v>
      </c>
      <c r="B100" s="89" t="s">
        <v>5865</v>
      </c>
      <c r="C100" s="89" t="s">
        <v>4000</v>
      </c>
      <c r="D100" s="89" t="s">
        <v>4001</v>
      </c>
      <c r="E100" s="89" t="s">
        <v>5898</v>
      </c>
      <c r="F100" s="89"/>
      <c r="G100" s="89" t="s">
        <v>100</v>
      </c>
      <c r="I100" s="26">
        <v>2906413</v>
      </c>
      <c r="J100" s="26"/>
      <c r="K100" s="47"/>
      <c r="L100" s="47" t="s">
        <v>4020</v>
      </c>
      <c r="M100" s="26" t="s">
        <v>4021</v>
      </c>
      <c r="N100" s="34"/>
      <c r="O100" s="16" t="s">
        <v>53</v>
      </c>
      <c r="P100" s="26">
        <v>20200201</v>
      </c>
      <c r="Q100" s="47" t="s">
        <v>108</v>
      </c>
      <c r="R100" s="26" t="s">
        <v>109</v>
      </c>
      <c r="S100" s="26" t="s">
        <v>53</v>
      </c>
      <c r="T100" s="26" t="s">
        <v>4022</v>
      </c>
      <c r="U100" s="26" t="s">
        <v>4023</v>
      </c>
      <c r="V100" s="26" t="s">
        <v>4090</v>
      </c>
      <c r="W100" s="26"/>
      <c r="X100" s="47" t="s">
        <v>4091</v>
      </c>
      <c r="Y100" s="16" t="s">
        <v>53</v>
      </c>
      <c r="Z100" s="26">
        <v>33300</v>
      </c>
      <c r="AA100" s="26" t="s">
        <v>62</v>
      </c>
      <c r="AB100" s="90">
        <f t="shared" si="8"/>
        <v>24.831809999999997</v>
      </c>
      <c r="AC100" s="26"/>
      <c r="AD100" s="26"/>
      <c r="AE100" s="26">
        <v>1986</v>
      </c>
      <c r="AF100" s="26">
        <v>1</v>
      </c>
      <c r="AG100" s="26" t="s">
        <v>63</v>
      </c>
      <c r="AH100" s="47"/>
      <c r="AI100" s="47"/>
      <c r="AJ100" s="16" t="str" cm="1">
        <f t="array" ref="AJ100">_xlfn.IFS(ISTEXT(AY100),AY100,ISTEXT(AV100),AV100, TRUE, AK100)</f>
        <v>Central Gas Facility</v>
      </c>
      <c r="AK100" s="47" t="s">
        <v>4000</v>
      </c>
      <c r="AL100" s="26">
        <v>7734811</v>
      </c>
      <c r="AM100" s="26">
        <v>10</v>
      </c>
      <c r="AN100" s="26" t="s">
        <v>4001</v>
      </c>
      <c r="AO100" s="26" t="s">
        <v>4002</v>
      </c>
      <c r="AP100" s="47"/>
      <c r="AQ100" s="26" t="s">
        <v>4003</v>
      </c>
      <c r="AR100" s="26">
        <v>99734</v>
      </c>
      <c r="AS100" s="55" t="s">
        <v>4004</v>
      </c>
      <c r="AT100" s="26">
        <v>70.319900000000004</v>
      </c>
      <c r="AU100" t="s">
        <v>5893</v>
      </c>
      <c r="AV100" t="e">
        <v>#N/A</v>
      </c>
      <c r="AW100" t="e">
        <v>#N/A</v>
      </c>
      <c r="AX100" t="e">
        <v>#N/A</v>
      </c>
      <c r="AY100" t="e">
        <v>#N/A</v>
      </c>
      <c r="AZ100" t="e">
        <v>#N/A</v>
      </c>
      <c r="BA100" t="e">
        <v>#N/A</v>
      </c>
      <c r="BB100" t="e">
        <v>#N/A</v>
      </c>
      <c r="BC100" s="21" t="s">
        <v>4001</v>
      </c>
      <c r="BD100" s="21" t="s">
        <v>5869</v>
      </c>
      <c r="BE100" s="21" t="str">
        <f t="shared" si="9"/>
        <v>Natural Gas</v>
      </c>
      <c r="BF100" s="21" t="str">
        <f t="shared" si="5"/>
        <v>No</v>
      </c>
      <c r="BG100" s="21" t="str">
        <f t="shared" si="6"/>
        <v>simple</v>
      </c>
      <c r="BH100" s="21" t="str">
        <f t="shared" si="7"/>
        <v>Existing</v>
      </c>
      <c r="BI100" t="s">
        <v>2109</v>
      </c>
      <c r="BJ100" t="s">
        <v>5899</v>
      </c>
    </row>
    <row r="101" spans="1:63" x14ac:dyDescent="0.25">
      <c r="A101" s="89">
        <v>426</v>
      </c>
      <c r="B101" s="89" t="s">
        <v>5865</v>
      </c>
      <c r="C101" s="89" t="s">
        <v>4000</v>
      </c>
      <c r="D101" s="89" t="s">
        <v>4001</v>
      </c>
      <c r="E101" s="89" t="s">
        <v>5900</v>
      </c>
      <c r="F101" s="89"/>
      <c r="G101" s="89" t="s">
        <v>100</v>
      </c>
      <c r="I101" s="26">
        <v>2906513</v>
      </c>
      <c r="J101" s="26"/>
      <c r="K101" s="47"/>
      <c r="L101" s="47" t="s">
        <v>4024</v>
      </c>
      <c r="M101" s="26" t="s">
        <v>4025</v>
      </c>
      <c r="N101" s="34"/>
      <c r="O101" s="16" t="s">
        <v>53</v>
      </c>
      <c r="P101" s="26">
        <v>20200201</v>
      </c>
      <c r="Q101" s="47" t="s">
        <v>108</v>
      </c>
      <c r="R101" s="26" t="s">
        <v>109</v>
      </c>
      <c r="S101" s="26" t="s">
        <v>53</v>
      </c>
      <c r="T101" s="26" t="s">
        <v>4022</v>
      </c>
      <c r="U101" s="26" t="s">
        <v>4023</v>
      </c>
      <c r="V101" s="26" t="s">
        <v>4090</v>
      </c>
      <c r="W101" s="26"/>
      <c r="X101" s="47" t="s">
        <v>4091</v>
      </c>
      <c r="Y101" s="16" t="s">
        <v>53</v>
      </c>
      <c r="Z101" s="26">
        <v>33300</v>
      </c>
      <c r="AA101" s="26" t="s">
        <v>62</v>
      </c>
      <c r="AB101" s="90">
        <f t="shared" si="8"/>
        <v>24.831809999999997</v>
      </c>
      <c r="AC101" s="26"/>
      <c r="AD101" s="26"/>
      <c r="AE101" s="26">
        <v>1986</v>
      </c>
      <c r="AF101" s="26">
        <v>1</v>
      </c>
      <c r="AG101" s="26" t="s">
        <v>63</v>
      </c>
      <c r="AH101" s="47"/>
      <c r="AI101" s="47"/>
      <c r="AJ101" s="16" t="str" cm="1">
        <f t="array" ref="AJ101">_xlfn.IFS(ISTEXT(AY101),AY101,ISTEXT(AV101),AV101, TRUE, AK101)</f>
        <v>Central Gas Facility</v>
      </c>
      <c r="AK101" s="47" t="s">
        <v>4000</v>
      </c>
      <c r="AL101" s="26">
        <v>7734811</v>
      </c>
      <c r="AM101" s="26">
        <v>10</v>
      </c>
      <c r="AN101" s="26" t="s">
        <v>4001</v>
      </c>
      <c r="AO101" s="26" t="s">
        <v>4002</v>
      </c>
      <c r="AP101" s="47"/>
      <c r="AQ101" s="26" t="s">
        <v>4003</v>
      </c>
      <c r="AR101" s="26">
        <v>99734</v>
      </c>
      <c r="AS101" s="55" t="s">
        <v>4026</v>
      </c>
      <c r="AT101" s="26">
        <v>70.319699999999997</v>
      </c>
      <c r="AU101" t="s">
        <v>5893</v>
      </c>
      <c r="AV101" t="e">
        <v>#N/A</v>
      </c>
      <c r="AW101" t="e">
        <v>#N/A</v>
      </c>
      <c r="AX101" t="e">
        <v>#N/A</v>
      </c>
      <c r="AY101" t="e">
        <v>#N/A</v>
      </c>
      <c r="AZ101" t="e">
        <v>#N/A</v>
      </c>
      <c r="BA101" t="e">
        <v>#N/A</v>
      </c>
      <c r="BB101" t="e">
        <v>#N/A</v>
      </c>
      <c r="BC101" s="21" t="s">
        <v>4001</v>
      </c>
      <c r="BD101" s="21" t="s">
        <v>5869</v>
      </c>
      <c r="BE101" s="21" t="str">
        <f t="shared" si="9"/>
        <v>Natural Gas</v>
      </c>
      <c r="BF101" s="21" t="str">
        <f t="shared" si="5"/>
        <v>No</v>
      </c>
      <c r="BG101" s="21" t="str">
        <f t="shared" si="6"/>
        <v>simple</v>
      </c>
      <c r="BH101" s="21" t="str">
        <f t="shared" si="7"/>
        <v>Existing</v>
      </c>
      <c r="BI101" t="s">
        <v>2109</v>
      </c>
      <c r="BJ101" t="s">
        <v>5899</v>
      </c>
    </row>
    <row r="102" spans="1:63" x14ac:dyDescent="0.25">
      <c r="A102" s="89">
        <v>426</v>
      </c>
      <c r="B102" s="89" t="s">
        <v>5865</v>
      </c>
      <c r="C102" s="89" t="s">
        <v>4000</v>
      </c>
      <c r="D102" s="89" t="s">
        <v>4001</v>
      </c>
      <c r="E102" s="89" t="s">
        <v>5901</v>
      </c>
      <c r="F102" s="89"/>
      <c r="G102" s="89" t="s">
        <v>100</v>
      </c>
      <c r="I102" s="26">
        <v>2906613</v>
      </c>
      <c r="J102" s="26"/>
      <c r="K102" s="47"/>
      <c r="L102" s="47" t="s">
        <v>4027</v>
      </c>
      <c r="M102" s="26" t="s">
        <v>4028</v>
      </c>
      <c r="N102" s="34"/>
      <c r="O102" s="16" t="s">
        <v>53</v>
      </c>
      <c r="P102" s="26">
        <v>20200201</v>
      </c>
      <c r="Q102" s="47" t="s">
        <v>108</v>
      </c>
      <c r="R102" s="26" t="s">
        <v>109</v>
      </c>
      <c r="S102" s="26" t="s">
        <v>53</v>
      </c>
      <c r="T102" s="26" t="s">
        <v>4022</v>
      </c>
      <c r="U102" s="26" t="s">
        <v>4023</v>
      </c>
      <c r="V102" s="26" t="s">
        <v>4090</v>
      </c>
      <c r="W102" s="26"/>
      <c r="X102" s="47" t="s">
        <v>4091</v>
      </c>
      <c r="Y102" s="16" t="s">
        <v>53</v>
      </c>
      <c r="Z102" s="26">
        <v>33300</v>
      </c>
      <c r="AA102" s="26" t="s">
        <v>62</v>
      </c>
      <c r="AB102" s="90">
        <f t="shared" si="8"/>
        <v>24.831809999999997</v>
      </c>
      <c r="AC102" s="26"/>
      <c r="AD102" s="26"/>
      <c r="AE102" s="26">
        <v>1986</v>
      </c>
      <c r="AF102" s="26">
        <v>1</v>
      </c>
      <c r="AG102" s="26" t="s">
        <v>63</v>
      </c>
      <c r="AH102" s="47"/>
      <c r="AI102" s="47"/>
      <c r="AJ102" s="16" t="str" cm="1">
        <f t="array" ref="AJ102">_xlfn.IFS(ISTEXT(AY102),AY102,ISTEXT(AV102),AV102, TRUE, AK102)</f>
        <v>Central Gas Facility</v>
      </c>
      <c r="AK102" s="47" t="s">
        <v>4000</v>
      </c>
      <c r="AL102" s="26">
        <v>7734811</v>
      </c>
      <c r="AM102" s="26">
        <v>10</v>
      </c>
      <c r="AN102" s="26" t="s">
        <v>4001</v>
      </c>
      <c r="AO102" s="26" t="s">
        <v>4002</v>
      </c>
      <c r="AP102" s="47"/>
      <c r="AQ102" s="26" t="s">
        <v>4003</v>
      </c>
      <c r="AR102" s="26">
        <v>99734</v>
      </c>
      <c r="AS102" s="55" t="s">
        <v>4011</v>
      </c>
      <c r="AT102" s="26">
        <v>70.320700000000002</v>
      </c>
      <c r="AU102" t="s">
        <v>5893</v>
      </c>
      <c r="AV102" t="e">
        <v>#N/A</v>
      </c>
      <c r="AW102" t="e">
        <v>#N/A</v>
      </c>
      <c r="AX102" t="e">
        <v>#N/A</v>
      </c>
      <c r="AY102" t="e">
        <v>#N/A</v>
      </c>
      <c r="AZ102" t="e">
        <v>#N/A</v>
      </c>
      <c r="BA102" t="e">
        <v>#N/A</v>
      </c>
      <c r="BB102" t="e">
        <v>#N/A</v>
      </c>
      <c r="BC102" s="21" t="s">
        <v>4001</v>
      </c>
      <c r="BD102" s="21" t="s">
        <v>5869</v>
      </c>
      <c r="BE102" s="21" t="str">
        <f t="shared" si="9"/>
        <v>Natural Gas</v>
      </c>
      <c r="BF102" s="21" t="str">
        <f t="shared" si="5"/>
        <v>No</v>
      </c>
      <c r="BG102" s="21" t="str">
        <f t="shared" si="6"/>
        <v>simple</v>
      </c>
      <c r="BH102" s="21" t="str">
        <f t="shared" si="7"/>
        <v>Existing</v>
      </c>
      <c r="BI102" t="s">
        <v>2109</v>
      </c>
      <c r="BJ102" t="s">
        <v>5899</v>
      </c>
    </row>
    <row r="103" spans="1:63" x14ac:dyDescent="0.25">
      <c r="A103" s="89">
        <v>426</v>
      </c>
      <c r="B103" s="89" t="s">
        <v>5865</v>
      </c>
      <c r="C103" s="89" t="s">
        <v>4000</v>
      </c>
      <c r="D103" s="89" t="s">
        <v>4001</v>
      </c>
      <c r="E103" s="89" t="s">
        <v>5902</v>
      </c>
      <c r="F103" s="89"/>
      <c r="G103" s="89" t="s">
        <v>100</v>
      </c>
      <c r="I103" s="26">
        <v>2906713</v>
      </c>
      <c r="J103" s="26"/>
      <c r="K103" s="47"/>
      <c r="L103" s="47" t="s">
        <v>4029</v>
      </c>
      <c r="M103" s="26" t="s">
        <v>4030</v>
      </c>
      <c r="N103" s="34"/>
      <c r="O103" s="16" t="s">
        <v>53</v>
      </c>
      <c r="P103" s="26">
        <v>20200201</v>
      </c>
      <c r="Q103" s="47" t="s">
        <v>108</v>
      </c>
      <c r="R103" s="26" t="s">
        <v>109</v>
      </c>
      <c r="S103" s="26" t="s">
        <v>53</v>
      </c>
      <c r="T103" s="26" t="s">
        <v>4022</v>
      </c>
      <c r="U103" s="26" t="s">
        <v>4023</v>
      </c>
      <c r="V103" s="26" t="s">
        <v>4090</v>
      </c>
      <c r="W103" s="26"/>
      <c r="X103" s="47" t="s">
        <v>4091</v>
      </c>
      <c r="Y103" s="16" t="s">
        <v>53</v>
      </c>
      <c r="Z103" s="26">
        <v>33300</v>
      </c>
      <c r="AA103" s="26" t="s">
        <v>62</v>
      </c>
      <c r="AB103" s="90">
        <f t="shared" si="8"/>
        <v>24.831809999999997</v>
      </c>
      <c r="AC103" s="26"/>
      <c r="AD103" s="26"/>
      <c r="AE103" s="26">
        <v>1986</v>
      </c>
      <c r="AF103" s="26">
        <v>1</v>
      </c>
      <c r="AG103" s="26" t="s">
        <v>63</v>
      </c>
      <c r="AH103" s="47"/>
      <c r="AI103" s="47"/>
      <c r="AJ103" s="16" t="str" cm="1">
        <f t="array" ref="AJ103">_xlfn.IFS(ISTEXT(AY103),AY103,ISTEXT(AV103),AV103, TRUE, AK103)</f>
        <v>Central Gas Facility</v>
      </c>
      <c r="AK103" s="47" t="s">
        <v>4000</v>
      </c>
      <c r="AL103" s="26">
        <v>7734811</v>
      </c>
      <c r="AM103" s="26">
        <v>10</v>
      </c>
      <c r="AN103" s="26" t="s">
        <v>4001</v>
      </c>
      <c r="AO103" s="26" t="s">
        <v>4002</v>
      </c>
      <c r="AP103" s="47"/>
      <c r="AQ103" s="26" t="s">
        <v>4003</v>
      </c>
      <c r="AR103" s="26">
        <v>99734</v>
      </c>
      <c r="AS103" s="55" t="s">
        <v>4031</v>
      </c>
      <c r="AT103" s="26">
        <v>70.3202</v>
      </c>
      <c r="AU103" t="s">
        <v>5893</v>
      </c>
      <c r="AV103" t="e">
        <v>#N/A</v>
      </c>
      <c r="AW103" t="e">
        <v>#N/A</v>
      </c>
      <c r="AX103" t="e">
        <v>#N/A</v>
      </c>
      <c r="AY103" t="e">
        <v>#N/A</v>
      </c>
      <c r="AZ103" t="e">
        <v>#N/A</v>
      </c>
      <c r="BA103" t="e">
        <v>#N/A</v>
      </c>
      <c r="BB103" t="e">
        <v>#N/A</v>
      </c>
      <c r="BC103" s="21" t="s">
        <v>4001</v>
      </c>
      <c r="BD103" s="21" t="s">
        <v>5869</v>
      </c>
      <c r="BE103" s="21" t="str">
        <f t="shared" si="9"/>
        <v>Natural Gas</v>
      </c>
      <c r="BF103" s="21" t="str">
        <f t="shared" si="5"/>
        <v>No</v>
      </c>
      <c r="BG103" s="21" t="str">
        <f t="shared" si="6"/>
        <v>simple</v>
      </c>
      <c r="BH103" s="21" t="str">
        <f t="shared" si="7"/>
        <v>Existing</v>
      </c>
      <c r="BI103" t="s">
        <v>2109</v>
      </c>
      <c r="BJ103" t="s">
        <v>5899</v>
      </c>
    </row>
    <row r="104" spans="1:63" x14ac:dyDescent="0.25">
      <c r="A104" s="89">
        <v>426</v>
      </c>
      <c r="B104" s="89" t="s">
        <v>5865</v>
      </c>
      <c r="C104" s="89" t="s">
        <v>4000</v>
      </c>
      <c r="D104" s="89" t="s">
        <v>4001</v>
      </c>
      <c r="E104" s="89" t="s">
        <v>5903</v>
      </c>
      <c r="F104" s="89"/>
      <c r="G104" s="89" t="s">
        <v>100</v>
      </c>
      <c r="I104" s="26">
        <v>2906913</v>
      </c>
      <c r="J104" s="26"/>
      <c r="K104" s="47"/>
      <c r="L104" s="47" t="s">
        <v>4032</v>
      </c>
      <c r="M104" s="26" t="s">
        <v>4033</v>
      </c>
      <c r="N104" s="34"/>
      <c r="O104" s="16" t="s">
        <v>53</v>
      </c>
      <c r="P104" s="26">
        <v>20200201</v>
      </c>
      <c r="Q104" s="47" t="s">
        <v>108</v>
      </c>
      <c r="R104" s="26" t="s">
        <v>109</v>
      </c>
      <c r="S104" s="26" t="s">
        <v>53</v>
      </c>
      <c r="T104" s="26" t="s">
        <v>110</v>
      </c>
      <c r="U104" s="26" t="s">
        <v>4007</v>
      </c>
      <c r="V104" s="26" t="s">
        <v>4090</v>
      </c>
      <c r="W104" s="26"/>
      <c r="X104" s="47" t="s">
        <v>4091</v>
      </c>
      <c r="Y104" s="16" t="s">
        <v>53</v>
      </c>
      <c r="Z104" s="26">
        <v>38000</v>
      </c>
      <c r="AA104" s="26" t="s">
        <v>62</v>
      </c>
      <c r="AB104" s="90">
        <f t="shared" si="8"/>
        <v>28.336599999999997</v>
      </c>
      <c r="AC104" s="26"/>
      <c r="AD104" s="26"/>
      <c r="AE104" s="56">
        <v>35977</v>
      </c>
      <c r="AF104" s="26">
        <v>1</v>
      </c>
      <c r="AG104" s="26" t="s">
        <v>63</v>
      </c>
      <c r="AH104" s="47"/>
      <c r="AI104" s="47"/>
      <c r="AJ104" s="16" t="str" cm="1">
        <f t="array" ref="AJ104">_xlfn.IFS(ISTEXT(AY104),AY104,ISTEXT(AV104),AV104, TRUE, AK104)</f>
        <v>Central Gas Facility</v>
      </c>
      <c r="AK104" s="47" t="s">
        <v>4000</v>
      </c>
      <c r="AL104" s="26">
        <v>7734811</v>
      </c>
      <c r="AM104" s="26">
        <v>10</v>
      </c>
      <c r="AN104" s="26" t="s">
        <v>4001</v>
      </c>
      <c r="AO104" s="26" t="s">
        <v>4002</v>
      </c>
      <c r="AP104" s="47"/>
      <c r="AQ104" s="26" t="s">
        <v>4003</v>
      </c>
      <c r="AR104" s="26">
        <v>99734</v>
      </c>
      <c r="AS104" s="55" t="s">
        <v>4011</v>
      </c>
      <c r="AT104" s="26">
        <v>70.320999999999998</v>
      </c>
      <c r="AU104" t="s">
        <v>5893</v>
      </c>
      <c r="AV104" t="e">
        <v>#N/A</v>
      </c>
      <c r="AW104" t="e">
        <v>#N/A</v>
      </c>
      <c r="AX104" t="e">
        <v>#N/A</v>
      </c>
      <c r="AY104" t="e">
        <v>#N/A</v>
      </c>
      <c r="AZ104" t="e">
        <v>#N/A</v>
      </c>
      <c r="BA104" t="e">
        <v>#N/A</v>
      </c>
      <c r="BB104" t="e">
        <v>#N/A</v>
      </c>
      <c r="BC104" s="21" t="s">
        <v>4001</v>
      </c>
      <c r="BD104" s="21" t="s">
        <v>5869</v>
      </c>
      <c r="BE104" s="21" t="str">
        <f t="shared" si="9"/>
        <v>Natural Gas</v>
      </c>
      <c r="BF104" s="21" t="str">
        <f t="shared" si="5"/>
        <v>No</v>
      </c>
      <c r="BG104" s="21" t="str">
        <f t="shared" si="6"/>
        <v>simple</v>
      </c>
      <c r="BH104" s="21" t="str">
        <f t="shared" si="7"/>
        <v>Existing</v>
      </c>
      <c r="BI104" t="s">
        <v>2109</v>
      </c>
      <c r="BJ104" t="s">
        <v>5876</v>
      </c>
    </row>
    <row r="105" spans="1:63" x14ac:dyDescent="0.25">
      <c r="A105" s="89">
        <v>426</v>
      </c>
      <c r="B105" s="89" t="s">
        <v>5865</v>
      </c>
      <c r="C105" s="89" t="s">
        <v>4000</v>
      </c>
      <c r="D105" s="89" t="s">
        <v>4001</v>
      </c>
      <c r="E105" s="89" t="s">
        <v>5904</v>
      </c>
      <c r="F105" s="89"/>
      <c r="G105" s="89" t="s">
        <v>100</v>
      </c>
      <c r="I105" s="26">
        <v>2905413</v>
      </c>
      <c r="J105" s="26"/>
      <c r="K105" s="47"/>
      <c r="L105" s="47" t="s">
        <v>4005</v>
      </c>
      <c r="M105" s="26" t="s">
        <v>4006</v>
      </c>
      <c r="N105" s="34"/>
      <c r="O105" s="16" t="s">
        <v>53</v>
      </c>
      <c r="P105" s="26">
        <v>20200201</v>
      </c>
      <c r="Q105" s="47" t="s">
        <v>108</v>
      </c>
      <c r="R105" s="26" t="s">
        <v>109</v>
      </c>
      <c r="S105" s="26" t="s">
        <v>53</v>
      </c>
      <c r="T105" s="26" t="s">
        <v>110</v>
      </c>
      <c r="U105" s="26" t="s">
        <v>4007</v>
      </c>
      <c r="V105" s="26" t="s">
        <v>4090</v>
      </c>
      <c r="W105" s="26"/>
      <c r="X105" s="47" t="s">
        <v>4091</v>
      </c>
      <c r="Y105" s="16" t="s">
        <v>53</v>
      </c>
      <c r="Z105" s="26">
        <v>38000</v>
      </c>
      <c r="AA105" s="26" t="s">
        <v>62</v>
      </c>
      <c r="AB105" s="90">
        <f t="shared" si="8"/>
        <v>28.336599999999997</v>
      </c>
      <c r="AC105" s="26"/>
      <c r="AD105" s="26"/>
      <c r="AE105" s="56">
        <v>36008</v>
      </c>
      <c r="AF105" s="26">
        <v>1</v>
      </c>
      <c r="AG105" s="26" t="s">
        <v>63</v>
      </c>
      <c r="AH105" s="47"/>
      <c r="AI105" s="47"/>
      <c r="AJ105" s="16" t="str" cm="1">
        <f t="array" ref="AJ105">_xlfn.IFS(ISTEXT(AY105),AY105,ISTEXT(AV105),AV105, TRUE, AK105)</f>
        <v>Central Gas Facility</v>
      </c>
      <c r="AK105" s="47" t="s">
        <v>4000</v>
      </c>
      <c r="AL105" s="26">
        <v>7734811</v>
      </c>
      <c r="AM105" s="26">
        <v>10</v>
      </c>
      <c r="AN105" s="26" t="s">
        <v>4001</v>
      </c>
      <c r="AO105" s="26" t="s">
        <v>4002</v>
      </c>
      <c r="AP105" s="47"/>
      <c r="AQ105" s="26" t="s">
        <v>4003</v>
      </c>
      <c r="AR105" s="26">
        <v>99734</v>
      </c>
      <c r="AS105" s="55" t="s">
        <v>4008</v>
      </c>
      <c r="AT105" s="26">
        <v>70.3215</v>
      </c>
      <c r="AU105" t="s">
        <v>5893</v>
      </c>
      <c r="AV105" t="e">
        <v>#N/A</v>
      </c>
      <c r="AW105" t="e">
        <v>#N/A</v>
      </c>
      <c r="AX105" t="e">
        <v>#N/A</v>
      </c>
      <c r="AY105" t="e">
        <v>#N/A</v>
      </c>
      <c r="AZ105" t="e">
        <v>#N/A</v>
      </c>
      <c r="BA105" t="e">
        <v>#N/A</v>
      </c>
      <c r="BB105" t="e">
        <v>#N/A</v>
      </c>
      <c r="BC105" s="21" t="s">
        <v>4001</v>
      </c>
      <c r="BD105" s="21" t="s">
        <v>5869</v>
      </c>
      <c r="BE105" s="21" t="str">
        <f t="shared" si="9"/>
        <v>Natural Gas</v>
      </c>
      <c r="BF105" s="21" t="str">
        <f t="shared" si="5"/>
        <v>No</v>
      </c>
      <c r="BG105" s="21" t="str">
        <f t="shared" si="6"/>
        <v>simple</v>
      </c>
      <c r="BH105" s="21" t="str">
        <f t="shared" si="7"/>
        <v>Existing</v>
      </c>
      <c r="BI105" t="s">
        <v>2109</v>
      </c>
      <c r="BJ105" t="s">
        <v>5876</v>
      </c>
    </row>
    <row r="106" spans="1:63" x14ac:dyDescent="0.25">
      <c r="A106" s="89">
        <v>426</v>
      </c>
      <c r="B106" s="89" t="s">
        <v>5865</v>
      </c>
      <c r="C106" s="89" t="s">
        <v>4000</v>
      </c>
      <c r="D106" s="89" t="s">
        <v>4001</v>
      </c>
      <c r="E106" s="89" t="s">
        <v>5905</v>
      </c>
      <c r="F106" s="89"/>
      <c r="G106" s="89" t="s">
        <v>100</v>
      </c>
      <c r="I106" s="26">
        <v>2906013</v>
      </c>
      <c r="J106" s="26"/>
      <c r="K106" s="47"/>
      <c r="L106" s="47" t="s">
        <v>4009</v>
      </c>
      <c r="M106" s="26" t="s">
        <v>4010</v>
      </c>
      <c r="N106" s="34"/>
      <c r="O106" s="16" t="s">
        <v>53</v>
      </c>
      <c r="P106" s="26">
        <v>20200201</v>
      </c>
      <c r="Q106" s="47" t="s">
        <v>108</v>
      </c>
      <c r="R106" s="26" t="s">
        <v>109</v>
      </c>
      <c r="S106" s="26" t="s">
        <v>53</v>
      </c>
      <c r="T106" s="26" t="s">
        <v>110</v>
      </c>
      <c r="U106" s="26" t="s">
        <v>4007</v>
      </c>
      <c r="V106" s="26" t="s">
        <v>4090</v>
      </c>
      <c r="W106" s="26"/>
      <c r="X106" s="47" t="s">
        <v>4091</v>
      </c>
      <c r="Y106" s="16" t="s">
        <v>53</v>
      </c>
      <c r="Z106" s="26">
        <v>38000</v>
      </c>
      <c r="AA106" s="26" t="s">
        <v>62</v>
      </c>
      <c r="AB106" s="90">
        <f t="shared" si="8"/>
        <v>28.336599999999997</v>
      </c>
      <c r="AC106" s="26"/>
      <c r="AD106" s="26"/>
      <c r="AE106" s="56">
        <v>36404</v>
      </c>
      <c r="AF106" s="26">
        <v>1</v>
      </c>
      <c r="AG106" s="26" t="s">
        <v>63</v>
      </c>
      <c r="AH106" s="47"/>
      <c r="AI106" s="47"/>
      <c r="AJ106" s="16" t="str" cm="1">
        <f t="array" ref="AJ106">_xlfn.IFS(ISTEXT(AY106),AY106,ISTEXT(AV106),AV106, TRUE, AK106)</f>
        <v>Central Gas Facility</v>
      </c>
      <c r="AK106" s="47" t="s">
        <v>4000</v>
      </c>
      <c r="AL106" s="26">
        <v>7734811</v>
      </c>
      <c r="AM106" s="26">
        <v>10</v>
      </c>
      <c r="AN106" s="26" t="s">
        <v>4001</v>
      </c>
      <c r="AO106" s="26" t="s">
        <v>4002</v>
      </c>
      <c r="AP106" s="47"/>
      <c r="AQ106" s="26" t="s">
        <v>4003</v>
      </c>
      <c r="AR106" s="26">
        <v>99734</v>
      </c>
      <c r="AS106" s="55" t="s">
        <v>4011</v>
      </c>
      <c r="AT106" s="26">
        <v>70.320300000000003</v>
      </c>
      <c r="AU106" t="s">
        <v>5893</v>
      </c>
      <c r="AV106" t="e">
        <v>#N/A</v>
      </c>
      <c r="AW106" t="e">
        <v>#N/A</v>
      </c>
      <c r="AX106" t="e">
        <v>#N/A</v>
      </c>
      <c r="AY106" t="e">
        <v>#N/A</v>
      </c>
      <c r="AZ106" t="e">
        <v>#N/A</v>
      </c>
      <c r="BA106" t="e">
        <v>#N/A</v>
      </c>
      <c r="BB106" t="e">
        <v>#N/A</v>
      </c>
      <c r="BC106" s="21" t="s">
        <v>4001</v>
      </c>
      <c r="BD106" s="21" t="s">
        <v>5869</v>
      </c>
      <c r="BE106" s="21" t="str">
        <f t="shared" si="9"/>
        <v>Natural Gas</v>
      </c>
      <c r="BF106" s="21" t="str">
        <f t="shared" si="5"/>
        <v>No</v>
      </c>
      <c r="BG106" s="21" t="str">
        <f t="shared" si="6"/>
        <v>simple</v>
      </c>
      <c r="BH106" s="21" t="str">
        <f t="shared" si="7"/>
        <v>Existing</v>
      </c>
      <c r="BI106" t="s">
        <v>2109</v>
      </c>
      <c r="BJ106" t="s">
        <v>5876</v>
      </c>
    </row>
    <row r="107" spans="1:63" x14ac:dyDescent="0.25">
      <c r="A107" s="89">
        <v>152</v>
      </c>
      <c r="B107" s="89" t="s">
        <v>1800</v>
      </c>
      <c r="C107" s="89" t="s">
        <v>1795</v>
      </c>
      <c r="D107" s="89" t="s">
        <v>86</v>
      </c>
      <c r="E107" s="89" t="s">
        <v>5906</v>
      </c>
      <c r="F107" s="89">
        <v>4.1029799999999996</v>
      </c>
      <c r="G107" s="89" t="s">
        <v>100</v>
      </c>
      <c r="I107" s="15" t="s">
        <v>1790</v>
      </c>
      <c r="J107" s="15"/>
      <c r="K107" s="16"/>
      <c r="L107" s="16" t="s">
        <v>589</v>
      </c>
      <c r="M107" s="15" t="s">
        <v>1791</v>
      </c>
      <c r="N107" s="16" t="s">
        <v>1792</v>
      </c>
      <c r="O107" s="16" t="s">
        <v>53</v>
      </c>
      <c r="P107" s="15">
        <v>20200201</v>
      </c>
      <c r="Q107" s="16" t="s">
        <v>108</v>
      </c>
      <c r="R107" s="15" t="s">
        <v>109</v>
      </c>
      <c r="S107" s="15" t="s">
        <v>53</v>
      </c>
      <c r="T107" s="15" t="s">
        <v>59</v>
      </c>
      <c r="U107" s="15" t="s">
        <v>59</v>
      </c>
      <c r="V107" s="15" t="s">
        <v>59</v>
      </c>
      <c r="W107" s="15"/>
      <c r="X107" s="16" t="s">
        <v>59</v>
      </c>
      <c r="Y107" s="16"/>
      <c r="Z107" s="15" t="s">
        <v>5907</v>
      </c>
      <c r="AA107" s="15" t="s">
        <v>84</v>
      </c>
      <c r="AB107" s="90">
        <v>4.1029799999999996</v>
      </c>
      <c r="AC107" s="18"/>
      <c r="AD107" s="18"/>
      <c r="AE107" s="19"/>
      <c r="AF107" s="15">
        <v>1</v>
      </c>
      <c r="AG107" s="15" t="s">
        <v>112</v>
      </c>
      <c r="AH107" s="16" t="s">
        <v>59</v>
      </c>
      <c r="AI107" s="16"/>
      <c r="AJ107" s="16" t="s">
        <v>1800</v>
      </c>
      <c r="AK107" s="16" t="s">
        <v>1795</v>
      </c>
      <c r="AL107" s="15" t="s">
        <v>1789</v>
      </c>
      <c r="AM107" s="20">
        <v>7</v>
      </c>
      <c r="AN107" s="15" t="s">
        <v>86</v>
      </c>
      <c r="AO107" s="18" t="s">
        <v>1796</v>
      </c>
      <c r="AP107" s="16" t="s">
        <v>1797</v>
      </c>
      <c r="AQ107" s="15" t="s">
        <v>1798</v>
      </c>
      <c r="AR107" s="20" t="s">
        <v>1799</v>
      </c>
      <c r="AS107" s="18">
        <v>-93.512915279300003</v>
      </c>
      <c r="AT107" s="18">
        <v>43.1577864355</v>
      </c>
      <c r="AU107" t="s">
        <v>1789</v>
      </c>
      <c r="AV107" t="s">
        <v>1800</v>
      </c>
      <c r="AW107" t="s">
        <v>1801</v>
      </c>
      <c r="AX107" t="e">
        <v>#N/A</v>
      </c>
      <c r="AY107" t="e">
        <v>#N/A</v>
      </c>
      <c r="AZ107" t="e">
        <v>#N/A</v>
      </c>
      <c r="BA107" t="e">
        <v>#N/A</v>
      </c>
      <c r="BB107" t="e">
        <v>#N/A</v>
      </c>
      <c r="BC107" s="21" t="s">
        <v>119</v>
      </c>
      <c r="BD107" s="21" t="s">
        <v>5908</v>
      </c>
      <c r="BE107" s="21"/>
      <c r="BF107" s="21">
        <f t="shared" si="5"/>
        <v>0</v>
      </c>
      <c r="BG107" s="21" t="str">
        <f t="shared" si="6"/>
        <v/>
      </c>
      <c r="BH107" s="21" t="str">
        <f t="shared" si="7"/>
        <v>Unknown</v>
      </c>
      <c r="BI107" t="s">
        <v>710</v>
      </c>
      <c r="BJ107" t="s">
        <v>5870</v>
      </c>
      <c r="BK107" t="s">
        <v>5909</v>
      </c>
    </row>
    <row r="108" spans="1:63" x14ac:dyDescent="0.25">
      <c r="A108" s="89">
        <v>152</v>
      </c>
      <c r="B108" s="89" t="s">
        <v>1800</v>
      </c>
      <c r="C108" s="89" t="s">
        <v>1795</v>
      </c>
      <c r="D108" s="89" t="s">
        <v>86</v>
      </c>
      <c r="E108" s="89" t="s">
        <v>5910</v>
      </c>
      <c r="F108" s="89">
        <v>4.1029799999999996</v>
      </c>
      <c r="G108" s="89" t="s">
        <v>100</v>
      </c>
      <c r="I108" s="15" t="s">
        <v>1802</v>
      </c>
      <c r="J108" s="15"/>
      <c r="K108" s="16"/>
      <c r="L108" s="16" t="s">
        <v>589</v>
      </c>
      <c r="M108" s="15" t="s">
        <v>1803</v>
      </c>
      <c r="N108" s="16" t="s">
        <v>1792</v>
      </c>
      <c r="O108" s="16" t="s">
        <v>53</v>
      </c>
      <c r="P108" s="15">
        <v>20200201</v>
      </c>
      <c r="Q108" s="16" t="s">
        <v>108</v>
      </c>
      <c r="R108" s="15" t="s">
        <v>109</v>
      </c>
      <c r="S108" s="15" t="s">
        <v>53</v>
      </c>
      <c r="T108" s="15" t="s">
        <v>59</v>
      </c>
      <c r="U108" s="15" t="s">
        <v>59</v>
      </c>
      <c r="V108" s="15" t="s">
        <v>59</v>
      </c>
      <c r="W108" s="15"/>
      <c r="X108" s="16" t="s">
        <v>59</v>
      </c>
      <c r="Y108" s="16"/>
      <c r="Z108" s="15" t="s">
        <v>5907</v>
      </c>
      <c r="AA108" s="15" t="s">
        <v>84</v>
      </c>
      <c r="AB108" s="90">
        <v>4.1029799999999996</v>
      </c>
      <c r="AC108" s="18"/>
      <c r="AD108" s="18"/>
      <c r="AE108" s="19"/>
      <c r="AF108" s="15">
        <v>1</v>
      </c>
      <c r="AG108" s="15" t="s">
        <v>112</v>
      </c>
      <c r="AH108" s="16" t="s">
        <v>59</v>
      </c>
      <c r="AI108" s="16"/>
      <c r="AJ108" s="16" t="s">
        <v>1800</v>
      </c>
      <c r="AK108" s="16" t="s">
        <v>1795</v>
      </c>
      <c r="AL108" s="15" t="s">
        <v>1789</v>
      </c>
      <c r="AM108" s="20">
        <v>7</v>
      </c>
      <c r="AN108" s="15" t="s">
        <v>86</v>
      </c>
      <c r="AO108" s="18" t="s">
        <v>1796</v>
      </c>
      <c r="AP108" s="16" t="s">
        <v>1797</v>
      </c>
      <c r="AQ108" s="15" t="s">
        <v>1798</v>
      </c>
      <c r="AR108" s="20" t="s">
        <v>1799</v>
      </c>
      <c r="AS108" s="18">
        <v>-93.512926008099996</v>
      </c>
      <c r="AT108" s="18">
        <v>43.1579586159</v>
      </c>
      <c r="AU108" t="s">
        <v>1789</v>
      </c>
      <c r="AV108" t="s">
        <v>1800</v>
      </c>
      <c r="AW108" t="s">
        <v>1801</v>
      </c>
      <c r="AX108" t="e">
        <v>#N/A</v>
      </c>
      <c r="AY108" t="e">
        <v>#N/A</v>
      </c>
      <c r="AZ108" t="e">
        <v>#N/A</v>
      </c>
      <c r="BA108" t="e">
        <v>#N/A</v>
      </c>
      <c r="BB108" t="e">
        <v>#N/A</v>
      </c>
      <c r="BC108" s="21" t="s">
        <v>119</v>
      </c>
      <c r="BD108" s="21" t="s">
        <v>5908</v>
      </c>
      <c r="BE108" s="21"/>
      <c r="BF108" s="21">
        <f t="shared" si="5"/>
        <v>0</v>
      </c>
      <c r="BG108" s="21" t="str">
        <f t="shared" si="6"/>
        <v/>
      </c>
      <c r="BH108" s="21" t="str">
        <f t="shared" si="7"/>
        <v>Unknown</v>
      </c>
      <c r="BI108" t="s">
        <v>710</v>
      </c>
      <c r="BJ108" t="s">
        <v>5870</v>
      </c>
      <c r="BK108" t="s">
        <v>5909</v>
      </c>
    </row>
    <row r="109" spans="1:63" x14ac:dyDescent="0.25">
      <c r="A109" s="89">
        <v>153</v>
      </c>
      <c r="B109" s="89" t="s">
        <v>1809</v>
      </c>
      <c r="C109" s="89" t="s">
        <v>1809</v>
      </c>
      <c r="D109" s="89" t="s">
        <v>1810</v>
      </c>
      <c r="E109" s="89" t="s">
        <v>5911</v>
      </c>
      <c r="F109" s="89">
        <v>6.9350100000000001</v>
      </c>
      <c r="G109" s="89" t="s">
        <v>100</v>
      </c>
      <c r="I109" s="15" t="s">
        <v>1805</v>
      </c>
      <c r="J109" s="15"/>
      <c r="K109" s="16"/>
      <c r="L109" s="16" t="s">
        <v>1806</v>
      </c>
      <c r="M109" s="15" t="s">
        <v>1807</v>
      </c>
      <c r="N109" s="16" t="s">
        <v>1806</v>
      </c>
      <c r="O109" s="16" t="s">
        <v>53</v>
      </c>
      <c r="P109" s="15">
        <v>20200201</v>
      </c>
      <c r="Q109" s="16" t="s">
        <v>108</v>
      </c>
      <c r="R109" s="15" t="s">
        <v>109</v>
      </c>
      <c r="S109" s="15" t="s">
        <v>53</v>
      </c>
      <c r="T109" s="15" t="s">
        <v>59</v>
      </c>
      <c r="U109" s="15" t="s">
        <v>59</v>
      </c>
      <c r="V109" s="15" t="s">
        <v>59</v>
      </c>
      <c r="W109" s="15"/>
      <c r="X109" s="16" t="s">
        <v>59</v>
      </c>
      <c r="Y109" s="16"/>
      <c r="Z109" s="15" t="s">
        <v>5912</v>
      </c>
      <c r="AA109" s="15" t="s">
        <v>62</v>
      </c>
      <c r="AB109" s="90">
        <v>6.9350100000000001</v>
      </c>
      <c r="AC109" s="18"/>
      <c r="AD109" s="18"/>
      <c r="AE109" s="24">
        <v>24838</v>
      </c>
      <c r="AF109" s="15">
        <v>1</v>
      </c>
      <c r="AG109" s="15" t="s">
        <v>63</v>
      </c>
      <c r="AH109" s="16" t="s">
        <v>5913</v>
      </c>
      <c r="AI109" s="16"/>
      <c r="AJ109" s="16" t="s">
        <v>1809</v>
      </c>
      <c r="AK109" s="16" t="s">
        <v>1809</v>
      </c>
      <c r="AL109" s="15" t="s">
        <v>1804</v>
      </c>
      <c r="AM109" s="20">
        <v>7</v>
      </c>
      <c r="AN109" s="15" t="s">
        <v>1810</v>
      </c>
      <c r="AO109" s="18" t="s">
        <v>1811</v>
      </c>
      <c r="AP109" s="16" t="s">
        <v>1812</v>
      </c>
      <c r="AQ109" s="15" t="s">
        <v>1813</v>
      </c>
      <c r="AR109" s="20" t="s">
        <v>1814</v>
      </c>
      <c r="AS109" s="18">
        <v>-96.372419963300004</v>
      </c>
      <c r="AT109" s="18">
        <v>40.746040297100002</v>
      </c>
      <c r="AU109" t="s">
        <v>1804</v>
      </c>
      <c r="AV109" t="e">
        <v>#N/A</v>
      </c>
      <c r="AW109" t="e">
        <v>#N/A</v>
      </c>
      <c r="AX109" t="e">
        <v>#N/A</v>
      </c>
      <c r="AY109" t="e">
        <v>#N/A</v>
      </c>
      <c r="AZ109" t="e">
        <v>#N/A</v>
      </c>
      <c r="BA109" t="e">
        <v>#N/A</v>
      </c>
      <c r="BB109" t="e">
        <v>#N/A</v>
      </c>
      <c r="BC109" s="21" t="s">
        <v>119</v>
      </c>
      <c r="BD109" s="21" t="s">
        <v>5908</v>
      </c>
      <c r="BE109" s="21"/>
      <c r="BF109" s="21">
        <f t="shared" si="5"/>
        <v>0</v>
      </c>
      <c r="BG109" s="21" t="str">
        <f t="shared" si="6"/>
        <v/>
      </c>
      <c r="BH109" s="21" t="str">
        <f t="shared" si="7"/>
        <v>Existing</v>
      </c>
      <c r="BI109" t="s">
        <v>710</v>
      </c>
      <c r="BJ109" t="s">
        <v>5914</v>
      </c>
    </row>
    <row r="110" spans="1:63" x14ac:dyDescent="0.25">
      <c r="A110" s="89">
        <v>153</v>
      </c>
      <c r="B110" s="89" t="s">
        <v>1809</v>
      </c>
      <c r="C110" s="89" t="s">
        <v>1809</v>
      </c>
      <c r="D110" s="89" t="s">
        <v>1810</v>
      </c>
      <c r="E110" s="89" t="s">
        <v>5915</v>
      </c>
      <c r="F110" s="89">
        <v>0.88440019999999997</v>
      </c>
      <c r="G110" s="89" t="s">
        <v>100</v>
      </c>
      <c r="I110" s="15" t="s">
        <v>1815</v>
      </c>
      <c r="J110" s="15"/>
      <c r="K110" s="16"/>
      <c r="L110" s="16" t="s">
        <v>5916</v>
      </c>
      <c r="M110" s="15" t="s">
        <v>1817</v>
      </c>
      <c r="N110" s="16" t="s">
        <v>382</v>
      </c>
      <c r="O110" s="16" t="s">
        <v>53</v>
      </c>
      <c r="P110" s="15">
        <v>20200201</v>
      </c>
      <c r="Q110" s="16" t="s">
        <v>108</v>
      </c>
      <c r="R110" s="15" t="s">
        <v>109</v>
      </c>
      <c r="S110" s="15" t="s">
        <v>53</v>
      </c>
      <c r="T110" s="15" t="s">
        <v>172</v>
      </c>
      <c r="U110" s="15" t="s">
        <v>5917</v>
      </c>
      <c r="V110" s="15" t="s">
        <v>59</v>
      </c>
      <c r="W110" s="15"/>
      <c r="X110" s="16" t="s">
        <v>59</v>
      </c>
      <c r="Y110" s="16"/>
      <c r="Z110" s="15" t="s">
        <v>5918</v>
      </c>
      <c r="AA110" s="15" t="s">
        <v>62</v>
      </c>
      <c r="AB110" s="90">
        <v>0.88440019999999997</v>
      </c>
      <c r="AC110" s="18">
        <v>1190</v>
      </c>
      <c r="AD110" s="18" t="s">
        <v>62</v>
      </c>
      <c r="AE110" s="24">
        <v>35431</v>
      </c>
      <c r="AF110" s="15">
        <v>1</v>
      </c>
      <c r="AG110" s="15" t="s">
        <v>63</v>
      </c>
      <c r="AH110" s="16" t="s">
        <v>1167</v>
      </c>
      <c r="AI110" s="16"/>
      <c r="AJ110" s="16" t="s">
        <v>1809</v>
      </c>
      <c r="AK110" s="16" t="s">
        <v>1809</v>
      </c>
      <c r="AL110" s="15">
        <v>7767611</v>
      </c>
      <c r="AM110" s="20">
        <v>7</v>
      </c>
      <c r="AN110" s="15" t="s">
        <v>1810</v>
      </c>
      <c r="AO110" s="18" t="s">
        <v>1811</v>
      </c>
      <c r="AP110" s="16" t="s">
        <v>1812</v>
      </c>
      <c r="AQ110" s="15" t="s">
        <v>1813</v>
      </c>
      <c r="AR110" s="20" t="s">
        <v>1814</v>
      </c>
      <c r="AS110" s="18">
        <v>-96.372419963300004</v>
      </c>
      <c r="AT110" s="18">
        <v>40.746040297100002</v>
      </c>
      <c r="AU110" t="s">
        <v>1804</v>
      </c>
      <c r="AV110" t="e">
        <v>#N/A</v>
      </c>
      <c r="AW110" t="e">
        <v>#N/A</v>
      </c>
      <c r="AX110" t="e">
        <v>#N/A</v>
      </c>
      <c r="AY110" t="e">
        <v>#N/A</v>
      </c>
      <c r="AZ110" t="e">
        <v>#N/A</v>
      </c>
      <c r="BA110" t="e">
        <v>#N/A</v>
      </c>
      <c r="BB110" t="e">
        <v>#N/A</v>
      </c>
      <c r="BC110" s="21" t="s">
        <v>173</v>
      </c>
      <c r="BD110" s="21" t="s">
        <v>5908</v>
      </c>
      <c r="BE110" s="21" t="str">
        <f t="shared" ref="BE110:BE111" si="10">R110</f>
        <v>Natural Gas</v>
      </c>
      <c r="BF110" s="21">
        <f t="shared" si="5"/>
        <v>0</v>
      </c>
      <c r="BG110" s="21" t="str">
        <f t="shared" si="6"/>
        <v/>
      </c>
      <c r="BH110" s="21" t="str">
        <f t="shared" si="7"/>
        <v>Existing</v>
      </c>
      <c r="BI110" t="s">
        <v>2109</v>
      </c>
      <c r="BJ110" t="s">
        <v>5899</v>
      </c>
      <c r="BK110" t="s">
        <v>1813</v>
      </c>
    </row>
    <row r="111" spans="1:63" x14ac:dyDescent="0.25">
      <c r="A111" s="89">
        <v>153</v>
      </c>
      <c r="B111" s="89" t="s">
        <v>1809</v>
      </c>
      <c r="C111" s="89" t="s">
        <v>1809</v>
      </c>
      <c r="D111" s="89" t="s">
        <v>1810</v>
      </c>
      <c r="E111" s="89" t="s">
        <v>5919</v>
      </c>
      <c r="F111" s="89">
        <v>0.88440019999999997</v>
      </c>
      <c r="G111" s="89" t="s">
        <v>100</v>
      </c>
      <c r="I111" s="15" t="s">
        <v>1819</v>
      </c>
      <c r="J111" s="15"/>
      <c r="K111" s="16"/>
      <c r="L111" s="16" t="s">
        <v>5916</v>
      </c>
      <c r="M111" s="15" t="s">
        <v>1821</v>
      </c>
      <c r="N111" s="16" t="s">
        <v>382</v>
      </c>
      <c r="O111" s="16" t="s">
        <v>53</v>
      </c>
      <c r="P111" s="15">
        <v>20200201</v>
      </c>
      <c r="Q111" s="16" t="s">
        <v>108</v>
      </c>
      <c r="R111" s="15" t="s">
        <v>109</v>
      </c>
      <c r="S111" s="15" t="s">
        <v>53</v>
      </c>
      <c r="T111" s="15" t="s">
        <v>172</v>
      </c>
      <c r="U111" s="15" t="s">
        <v>5917</v>
      </c>
      <c r="V111" s="15" t="s">
        <v>59</v>
      </c>
      <c r="W111" s="15"/>
      <c r="X111" s="16" t="s">
        <v>59</v>
      </c>
      <c r="Y111" s="16"/>
      <c r="Z111" s="15" t="s">
        <v>5918</v>
      </c>
      <c r="AA111" s="15" t="s">
        <v>62</v>
      </c>
      <c r="AB111" s="90">
        <v>0.88440019999999997</v>
      </c>
      <c r="AC111" s="18">
        <v>1190</v>
      </c>
      <c r="AD111" s="18" t="s">
        <v>62</v>
      </c>
      <c r="AE111" s="24">
        <v>35431</v>
      </c>
      <c r="AF111" s="15">
        <v>1</v>
      </c>
      <c r="AG111" s="15" t="s">
        <v>63</v>
      </c>
      <c r="AH111" s="16" t="s">
        <v>1167</v>
      </c>
      <c r="AI111" s="16"/>
      <c r="AJ111" s="16" t="s">
        <v>1809</v>
      </c>
      <c r="AK111" s="16" t="s">
        <v>1809</v>
      </c>
      <c r="AL111" s="15" t="s">
        <v>1804</v>
      </c>
      <c r="AM111" s="20">
        <v>7</v>
      </c>
      <c r="AN111" s="15" t="s">
        <v>1810</v>
      </c>
      <c r="AO111" s="18" t="s">
        <v>1811</v>
      </c>
      <c r="AP111" s="16" t="s">
        <v>1812</v>
      </c>
      <c r="AQ111" s="15" t="s">
        <v>1813</v>
      </c>
      <c r="AR111" s="20" t="s">
        <v>1814</v>
      </c>
      <c r="AS111" s="18">
        <v>-96.372419963300004</v>
      </c>
      <c r="AT111" s="18">
        <v>40.746040297100002</v>
      </c>
      <c r="AU111" t="s">
        <v>1804</v>
      </c>
      <c r="AV111" t="e">
        <v>#N/A</v>
      </c>
      <c r="AW111" t="e">
        <v>#N/A</v>
      </c>
      <c r="AX111" t="e">
        <v>#N/A</v>
      </c>
      <c r="AY111" t="e">
        <v>#N/A</v>
      </c>
      <c r="AZ111" t="e">
        <v>#N/A</v>
      </c>
      <c r="BA111" t="e">
        <v>#N/A</v>
      </c>
      <c r="BB111" t="e">
        <v>#N/A</v>
      </c>
      <c r="BC111" s="21" t="s">
        <v>173</v>
      </c>
      <c r="BD111" s="21" t="s">
        <v>5908</v>
      </c>
      <c r="BE111" s="21" t="str">
        <f t="shared" si="10"/>
        <v>Natural Gas</v>
      </c>
      <c r="BF111" s="21">
        <f t="shared" si="5"/>
        <v>0</v>
      </c>
      <c r="BG111" s="21" t="str">
        <f t="shared" si="6"/>
        <v/>
      </c>
      <c r="BH111" s="21" t="str">
        <f t="shared" si="7"/>
        <v>Existing</v>
      </c>
      <c r="BI111" t="s">
        <v>2109</v>
      </c>
      <c r="BJ111" t="s">
        <v>5899</v>
      </c>
      <c r="BK111" t="s">
        <v>1813</v>
      </c>
    </row>
    <row r="112" spans="1:63" x14ac:dyDescent="0.25">
      <c r="A112" s="89">
        <v>153</v>
      </c>
      <c r="B112" s="89" t="s">
        <v>1809</v>
      </c>
      <c r="C112" s="89" t="s">
        <v>1809</v>
      </c>
      <c r="D112" s="89" t="s">
        <v>1810</v>
      </c>
      <c r="E112" s="89" t="s">
        <v>5920</v>
      </c>
      <c r="F112" s="89">
        <v>3.5047899999999998</v>
      </c>
      <c r="G112" s="89" t="s">
        <v>100</v>
      </c>
      <c r="I112" s="15" t="s">
        <v>1822</v>
      </c>
      <c r="J112" s="15"/>
      <c r="K112" s="16"/>
      <c r="L112" s="16" t="s">
        <v>1823</v>
      </c>
      <c r="M112" s="15" t="s">
        <v>1824</v>
      </c>
      <c r="N112" s="16" t="s">
        <v>1825</v>
      </c>
      <c r="O112" s="16" t="s">
        <v>53</v>
      </c>
      <c r="P112" s="15">
        <v>20200201</v>
      </c>
      <c r="Q112" s="16" t="s">
        <v>108</v>
      </c>
      <c r="R112" s="15" t="s">
        <v>109</v>
      </c>
      <c r="S112" s="15" t="s">
        <v>53</v>
      </c>
      <c r="T112" s="15" t="s">
        <v>57</v>
      </c>
      <c r="U112" s="15" t="s">
        <v>1826</v>
      </c>
      <c r="V112" s="15" t="s">
        <v>59</v>
      </c>
      <c r="W112" s="15"/>
      <c r="X112" s="16" t="s">
        <v>59</v>
      </c>
      <c r="Y112" s="16"/>
      <c r="Z112" s="15" t="s">
        <v>5921</v>
      </c>
      <c r="AA112" s="15" t="s">
        <v>62</v>
      </c>
      <c r="AB112" s="90">
        <v>3.5047899999999998</v>
      </c>
      <c r="AC112" s="18"/>
      <c r="AD112" s="18"/>
      <c r="AE112" s="24">
        <v>35431</v>
      </c>
      <c r="AF112" s="15">
        <v>1</v>
      </c>
      <c r="AG112" s="15" t="s">
        <v>63</v>
      </c>
      <c r="AH112" s="16" t="s">
        <v>1167</v>
      </c>
      <c r="AI112" s="16"/>
      <c r="AJ112" s="16" t="s">
        <v>1809</v>
      </c>
      <c r="AK112" s="16" t="s">
        <v>1809</v>
      </c>
      <c r="AL112" s="15" t="s">
        <v>1804</v>
      </c>
      <c r="AM112" s="20">
        <v>7</v>
      </c>
      <c r="AN112" s="15" t="s">
        <v>1810</v>
      </c>
      <c r="AO112" s="18" t="s">
        <v>1811</v>
      </c>
      <c r="AP112" s="16" t="s">
        <v>1812</v>
      </c>
      <c r="AQ112" s="15" t="s">
        <v>1813</v>
      </c>
      <c r="AR112" s="20" t="s">
        <v>1814</v>
      </c>
      <c r="AS112" s="18">
        <v>-96.372419963300004</v>
      </c>
      <c r="AT112" s="18">
        <v>40.746040297100002</v>
      </c>
      <c r="AU112" t="s">
        <v>1804</v>
      </c>
      <c r="AV112" t="e">
        <v>#N/A</v>
      </c>
      <c r="AW112" t="e">
        <v>#N/A</v>
      </c>
      <c r="AX112" t="e">
        <v>#N/A</v>
      </c>
      <c r="AY112" t="e">
        <v>#N/A</v>
      </c>
      <c r="AZ112" t="e">
        <v>#N/A</v>
      </c>
      <c r="BA112" t="e">
        <v>#N/A</v>
      </c>
      <c r="BB112" t="e">
        <v>#N/A</v>
      </c>
      <c r="BC112" s="21" t="s">
        <v>119</v>
      </c>
      <c r="BD112" s="21" t="s">
        <v>5908</v>
      </c>
      <c r="BE112" s="21"/>
      <c r="BF112" s="21">
        <f t="shared" si="5"/>
        <v>0</v>
      </c>
      <c r="BG112" s="21" t="str">
        <f t="shared" si="6"/>
        <v/>
      </c>
      <c r="BH112" s="21" t="str">
        <f t="shared" si="7"/>
        <v>Existing</v>
      </c>
      <c r="BI112" t="s">
        <v>710</v>
      </c>
      <c r="BJ112" t="s">
        <v>5914</v>
      </c>
    </row>
    <row r="113" spans="1:63" x14ac:dyDescent="0.25">
      <c r="A113" s="89">
        <v>157</v>
      </c>
      <c r="B113" s="89" t="s">
        <v>1800</v>
      </c>
      <c r="C113" s="89" t="s">
        <v>1845</v>
      </c>
      <c r="D113" s="89" t="s">
        <v>86</v>
      </c>
      <c r="E113" s="89" t="s">
        <v>5922</v>
      </c>
      <c r="F113" s="89">
        <v>12.001216499999998</v>
      </c>
      <c r="G113" s="89" t="s">
        <v>100</v>
      </c>
      <c r="I113" s="15" t="s">
        <v>1838</v>
      </c>
      <c r="J113" s="15"/>
      <c r="K113" s="16"/>
      <c r="L113" s="16" t="s">
        <v>1839</v>
      </c>
      <c r="M113" s="15" t="s">
        <v>1840</v>
      </c>
      <c r="N113" s="16" t="s">
        <v>1841</v>
      </c>
      <c r="O113" s="16" t="s">
        <v>53</v>
      </c>
      <c r="P113" s="15">
        <v>20200201</v>
      </c>
      <c r="Q113" s="16" t="s">
        <v>108</v>
      </c>
      <c r="R113" s="15" t="s">
        <v>109</v>
      </c>
      <c r="S113" s="15" t="s">
        <v>53</v>
      </c>
      <c r="T113" s="15" t="s">
        <v>57</v>
      </c>
      <c r="U113" s="15" t="s">
        <v>123</v>
      </c>
      <c r="V113" s="15" t="s">
        <v>59</v>
      </c>
      <c r="W113" s="26" t="s">
        <v>100</v>
      </c>
      <c r="X113" s="16" t="s">
        <v>1843</v>
      </c>
      <c r="Y113" s="16" t="s">
        <v>53</v>
      </c>
      <c r="Z113" s="15" t="s">
        <v>5923</v>
      </c>
      <c r="AA113" s="15" t="s">
        <v>84</v>
      </c>
      <c r="AB113" s="90">
        <v>12.001216499999998</v>
      </c>
      <c r="AC113" s="18"/>
      <c r="AD113" s="18"/>
      <c r="AE113" s="19"/>
      <c r="AF113" s="15">
        <v>1</v>
      </c>
      <c r="AG113" s="15" t="s">
        <v>112</v>
      </c>
      <c r="AH113" s="16" t="s">
        <v>59</v>
      </c>
      <c r="AI113" s="16"/>
      <c r="AJ113" s="16" t="s">
        <v>1800</v>
      </c>
      <c r="AK113" s="16" t="s">
        <v>1845</v>
      </c>
      <c r="AL113" s="15" t="s">
        <v>1837</v>
      </c>
      <c r="AM113" s="20">
        <v>7</v>
      </c>
      <c r="AN113" s="15" t="s">
        <v>86</v>
      </c>
      <c r="AO113" s="18" t="s">
        <v>1846</v>
      </c>
      <c r="AP113" s="16" t="s">
        <v>1847</v>
      </c>
      <c r="AQ113" s="15" t="s">
        <v>1848</v>
      </c>
      <c r="AR113" s="20" t="s">
        <v>1849</v>
      </c>
      <c r="AS113" s="18">
        <v>-95.301609669699999</v>
      </c>
      <c r="AT113" s="18">
        <v>41.315362381100002</v>
      </c>
      <c r="AU113" t="s">
        <v>1837</v>
      </c>
      <c r="AV113" t="s">
        <v>1800</v>
      </c>
      <c r="AW113" t="s">
        <v>1850</v>
      </c>
      <c r="AX113" t="e">
        <v>#N/A</v>
      </c>
      <c r="AY113" t="e">
        <v>#N/A</v>
      </c>
      <c r="AZ113" t="e">
        <v>#N/A</v>
      </c>
      <c r="BA113" t="e">
        <v>#N/A</v>
      </c>
      <c r="BB113" t="e">
        <v>#N/A</v>
      </c>
      <c r="BC113" s="21" t="s">
        <v>139</v>
      </c>
      <c r="BD113" s="21" t="s">
        <v>5908</v>
      </c>
      <c r="BE113" s="21"/>
      <c r="BF113" s="21" t="str">
        <f t="shared" si="5"/>
        <v>No</v>
      </c>
      <c r="BG113" s="21" t="str">
        <f t="shared" si="6"/>
        <v/>
      </c>
      <c r="BH113" s="21" t="str">
        <f t="shared" si="7"/>
        <v>Unknown</v>
      </c>
      <c r="BI113" t="s">
        <v>643</v>
      </c>
      <c r="BJ113" t="s">
        <v>5924</v>
      </c>
      <c r="BK113" t="s">
        <v>5925</v>
      </c>
    </row>
    <row r="114" spans="1:63" x14ac:dyDescent="0.25">
      <c r="A114" s="89">
        <v>201</v>
      </c>
      <c r="B114" s="89" t="s">
        <v>1800</v>
      </c>
      <c r="C114" s="89" t="s">
        <v>5194</v>
      </c>
      <c r="D114" s="89" t="s">
        <v>155</v>
      </c>
      <c r="E114" s="89" t="s">
        <v>563</v>
      </c>
      <c r="F114" s="89">
        <v>9.5394284999999996</v>
      </c>
      <c r="G114" s="89" t="s">
        <v>5926</v>
      </c>
      <c r="I114" s="15" t="s">
        <v>5191</v>
      </c>
      <c r="J114" s="15"/>
      <c r="K114" s="16"/>
      <c r="L114" s="16" t="s">
        <v>563</v>
      </c>
      <c r="M114" s="15" t="s">
        <v>5192</v>
      </c>
      <c r="N114" s="16" t="s">
        <v>59</v>
      </c>
      <c r="O114" s="16" t="s">
        <v>53</v>
      </c>
      <c r="P114" s="15">
        <v>20200201</v>
      </c>
      <c r="Q114" s="16" t="s">
        <v>108</v>
      </c>
      <c r="R114" s="15" t="s">
        <v>109</v>
      </c>
      <c r="S114" s="15" t="s">
        <v>53</v>
      </c>
      <c r="T114" s="15" t="s">
        <v>59</v>
      </c>
      <c r="U114" s="15" t="s">
        <v>59</v>
      </c>
      <c r="V114" s="15" t="s">
        <v>59</v>
      </c>
      <c r="W114" s="15"/>
      <c r="X114" s="16" t="s">
        <v>59</v>
      </c>
      <c r="Y114" s="16"/>
      <c r="Z114" s="15"/>
      <c r="AA114" s="15" t="s">
        <v>59</v>
      </c>
      <c r="AB114" s="90">
        <v>9.5394284999999996</v>
      </c>
      <c r="AC114" s="18">
        <v>93</v>
      </c>
      <c r="AD114" s="18" t="s">
        <v>131</v>
      </c>
      <c r="AE114" s="19"/>
      <c r="AF114" s="19">
        <v>1</v>
      </c>
      <c r="AG114" s="15" t="s">
        <v>112</v>
      </c>
      <c r="AH114" s="16" t="s">
        <v>59</v>
      </c>
      <c r="AI114" s="16"/>
      <c r="AJ114" s="16" t="s">
        <v>1800</v>
      </c>
      <c r="AK114" s="16" t="s">
        <v>5194</v>
      </c>
      <c r="AL114" s="15" t="s">
        <v>5195</v>
      </c>
      <c r="AM114" s="20">
        <v>6</v>
      </c>
      <c r="AN114" s="15" t="s">
        <v>155</v>
      </c>
      <c r="AO114" s="18" t="s">
        <v>5196</v>
      </c>
      <c r="AP114" s="16" t="s">
        <v>5197</v>
      </c>
      <c r="AQ114" s="15" t="s">
        <v>5198</v>
      </c>
      <c r="AR114" s="20" t="s">
        <v>5199</v>
      </c>
      <c r="AS114" s="18">
        <v>-102.669008941</v>
      </c>
      <c r="AT114" s="18">
        <v>32.578905441000003</v>
      </c>
      <c r="AU114" t="s">
        <v>5195</v>
      </c>
      <c r="AV114" t="s">
        <v>1800</v>
      </c>
      <c r="AW114" t="s">
        <v>5200</v>
      </c>
      <c r="AX114" t="e">
        <v>#N/A</v>
      </c>
      <c r="AY114" t="e">
        <v>#N/A</v>
      </c>
      <c r="AZ114" t="e">
        <v>#N/A</v>
      </c>
      <c r="BA114" t="e">
        <v>#N/A</v>
      </c>
      <c r="BB114" t="e">
        <v>#N/A</v>
      </c>
      <c r="BC114" s="21" t="s">
        <v>119</v>
      </c>
      <c r="BD114" s="21" t="s">
        <v>5908</v>
      </c>
      <c r="BE114" s="21"/>
      <c r="BF114" s="21">
        <f t="shared" si="5"/>
        <v>0</v>
      </c>
      <c r="BG114" s="21" t="str">
        <f t="shared" si="6"/>
        <v/>
      </c>
      <c r="BH114" s="21" t="str">
        <f t="shared" si="7"/>
        <v>Unknown</v>
      </c>
      <c r="BI114" t="s">
        <v>710</v>
      </c>
      <c r="BJ114" t="s">
        <v>5927</v>
      </c>
    </row>
    <row r="115" spans="1:63" x14ac:dyDescent="0.25">
      <c r="A115" s="89">
        <v>268</v>
      </c>
      <c r="B115" s="89" t="s">
        <v>1800</v>
      </c>
      <c r="C115" s="89" t="s">
        <v>3029</v>
      </c>
      <c r="D115" s="89" t="s">
        <v>86</v>
      </c>
      <c r="E115" s="89" t="s">
        <v>5928</v>
      </c>
      <c r="F115" s="89">
        <v>0.89483999999999997</v>
      </c>
      <c r="G115" s="89" t="s">
        <v>100</v>
      </c>
      <c r="I115" s="15" t="s">
        <v>3026</v>
      </c>
      <c r="J115" s="15"/>
      <c r="K115" s="16"/>
      <c r="L115" s="16" t="s">
        <v>589</v>
      </c>
      <c r="M115" s="15" t="s">
        <v>3027</v>
      </c>
      <c r="N115" s="16" t="s">
        <v>1841</v>
      </c>
      <c r="O115" s="16" t="s">
        <v>53</v>
      </c>
      <c r="P115" s="15">
        <v>20200201</v>
      </c>
      <c r="Q115" s="16" t="s">
        <v>108</v>
      </c>
      <c r="R115" s="15" t="s">
        <v>109</v>
      </c>
      <c r="S115" s="15" t="s">
        <v>53</v>
      </c>
      <c r="T115" s="15" t="s">
        <v>59</v>
      </c>
      <c r="U115" s="15" t="s">
        <v>59</v>
      </c>
      <c r="V115" s="15" t="s">
        <v>59</v>
      </c>
      <c r="W115" s="15"/>
      <c r="X115" s="16" t="s">
        <v>59</v>
      </c>
      <c r="Y115" s="16"/>
      <c r="Z115" s="15" t="s">
        <v>5929</v>
      </c>
      <c r="AA115" s="15" t="s">
        <v>62</v>
      </c>
      <c r="AB115" s="90">
        <v>0.89483999999999997</v>
      </c>
      <c r="AC115" s="18"/>
      <c r="AD115" s="18"/>
      <c r="AE115" s="19"/>
      <c r="AF115" s="15">
        <v>1</v>
      </c>
      <c r="AG115" s="15" t="s">
        <v>63</v>
      </c>
      <c r="AH115" s="16" t="s">
        <v>153</v>
      </c>
      <c r="AI115" s="16"/>
      <c r="AJ115" s="16" t="s">
        <v>1800</v>
      </c>
      <c r="AK115" s="16" t="s">
        <v>3029</v>
      </c>
      <c r="AL115" s="15" t="s">
        <v>3025</v>
      </c>
      <c r="AM115" s="20">
        <v>7</v>
      </c>
      <c r="AN115" s="15" t="s">
        <v>86</v>
      </c>
      <c r="AO115" s="18" t="s">
        <v>2553</v>
      </c>
      <c r="AP115" s="16" t="s">
        <v>3030</v>
      </c>
      <c r="AQ115" s="15" t="s">
        <v>3031</v>
      </c>
      <c r="AR115" s="20" t="s">
        <v>3032</v>
      </c>
      <c r="AS115" s="18">
        <v>-92.327033549500001</v>
      </c>
      <c r="AT115" s="18">
        <v>42.392957173900001</v>
      </c>
      <c r="AU115" t="s">
        <v>3025</v>
      </c>
      <c r="AV115" t="s">
        <v>1800</v>
      </c>
      <c r="AW115" t="s">
        <v>3033</v>
      </c>
      <c r="AX115" t="e">
        <v>#N/A</v>
      </c>
      <c r="AY115" t="e">
        <v>#N/A</v>
      </c>
      <c r="AZ115" t="e">
        <v>#N/A</v>
      </c>
      <c r="BA115" t="e">
        <v>#N/A</v>
      </c>
      <c r="BB115" t="e">
        <v>#N/A</v>
      </c>
      <c r="BC115" s="21" t="s">
        <v>173</v>
      </c>
      <c r="BD115" s="21" t="s">
        <v>5908</v>
      </c>
      <c r="BE115" s="21" t="str">
        <f t="shared" ref="BE115:BE116" si="11">R115</f>
        <v>Natural Gas</v>
      </c>
      <c r="BF115" s="21">
        <f t="shared" si="5"/>
        <v>0</v>
      </c>
      <c r="BG115" s="21" t="str">
        <f t="shared" si="6"/>
        <v/>
      </c>
      <c r="BH115" s="21" t="str">
        <f t="shared" si="7"/>
        <v>Existing</v>
      </c>
      <c r="BI115" t="s">
        <v>2109</v>
      </c>
      <c r="BJ115" t="s">
        <v>5894</v>
      </c>
      <c r="BK115" t="s">
        <v>5930</v>
      </c>
    </row>
    <row r="116" spans="1:63" x14ac:dyDescent="0.25">
      <c r="A116" s="89">
        <v>268</v>
      </c>
      <c r="B116" s="89" t="s">
        <v>1800</v>
      </c>
      <c r="C116" s="89" t="s">
        <v>3029</v>
      </c>
      <c r="D116" s="89" t="s">
        <v>86</v>
      </c>
      <c r="E116" s="89" t="s">
        <v>5931</v>
      </c>
      <c r="F116" s="89">
        <v>0.89483999999999997</v>
      </c>
      <c r="G116" s="89" t="s">
        <v>100</v>
      </c>
      <c r="I116" s="15" t="s">
        <v>3034</v>
      </c>
      <c r="J116" s="15"/>
      <c r="K116" s="16"/>
      <c r="L116" s="16" t="s">
        <v>589</v>
      </c>
      <c r="M116" s="15" t="s">
        <v>3035</v>
      </c>
      <c r="N116" s="16" t="s">
        <v>1841</v>
      </c>
      <c r="O116" s="16" t="s">
        <v>53</v>
      </c>
      <c r="P116" s="15">
        <v>20200201</v>
      </c>
      <c r="Q116" s="16" t="s">
        <v>108</v>
      </c>
      <c r="R116" s="15" t="s">
        <v>109</v>
      </c>
      <c r="S116" s="15" t="s">
        <v>53</v>
      </c>
      <c r="T116" s="15" t="s">
        <v>59</v>
      </c>
      <c r="U116" s="15" t="s">
        <v>59</v>
      </c>
      <c r="V116" s="15" t="s">
        <v>59</v>
      </c>
      <c r="W116" s="15"/>
      <c r="X116" s="16" t="s">
        <v>59</v>
      </c>
      <c r="Y116" s="16"/>
      <c r="Z116" s="15" t="s">
        <v>5929</v>
      </c>
      <c r="AA116" s="15" t="s">
        <v>62</v>
      </c>
      <c r="AB116" s="90">
        <v>0.89483999999999997</v>
      </c>
      <c r="AC116" s="18"/>
      <c r="AD116" s="18"/>
      <c r="AE116" s="19"/>
      <c r="AF116" s="15">
        <v>1</v>
      </c>
      <c r="AG116" s="15" t="s">
        <v>63</v>
      </c>
      <c r="AH116" s="16" t="s">
        <v>153</v>
      </c>
      <c r="AI116" s="16"/>
      <c r="AJ116" s="16" t="s">
        <v>1800</v>
      </c>
      <c r="AK116" s="16" t="s">
        <v>3029</v>
      </c>
      <c r="AL116" s="15" t="s">
        <v>3025</v>
      </c>
      <c r="AM116" s="20">
        <v>7</v>
      </c>
      <c r="AN116" s="15" t="s">
        <v>86</v>
      </c>
      <c r="AO116" s="18" t="s">
        <v>2553</v>
      </c>
      <c r="AP116" s="16" t="s">
        <v>3030</v>
      </c>
      <c r="AQ116" s="15" t="s">
        <v>3031</v>
      </c>
      <c r="AR116" s="20" t="s">
        <v>3032</v>
      </c>
      <c r="AS116" s="18">
        <v>-92.327044278299994</v>
      </c>
      <c r="AT116" s="18">
        <v>42.393131494000002</v>
      </c>
      <c r="AU116" t="s">
        <v>3025</v>
      </c>
      <c r="AV116" t="s">
        <v>1800</v>
      </c>
      <c r="AW116" t="s">
        <v>3033</v>
      </c>
      <c r="AX116" t="e">
        <v>#N/A</v>
      </c>
      <c r="AY116" t="e">
        <v>#N/A</v>
      </c>
      <c r="AZ116" t="e">
        <v>#N/A</v>
      </c>
      <c r="BA116" t="e">
        <v>#N/A</v>
      </c>
      <c r="BB116" t="e">
        <v>#N/A</v>
      </c>
      <c r="BC116" s="21" t="s">
        <v>173</v>
      </c>
      <c r="BD116" s="21" t="s">
        <v>5908</v>
      </c>
      <c r="BE116" s="21" t="str">
        <f t="shared" si="11"/>
        <v>Natural Gas</v>
      </c>
      <c r="BF116" s="21">
        <f t="shared" si="5"/>
        <v>0</v>
      </c>
      <c r="BG116" s="21" t="str">
        <f t="shared" si="6"/>
        <v/>
      </c>
      <c r="BH116" s="21" t="str">
        <f t="shared" si="7"/>
        <v>Existing</v>
      </c>
      <c r="BI116" t="s">
        <v>2109</v>
      </c>
      <c r="BJ116" t="s">
        <v>5894</v>
      </c>
      <c r="BK116" t="s">
        <v>5930</v>
      </c>
    </row>
    <row r="117" spans="1:63" x14ac:dyDescent="0.25">
      <c r="A117" s="89">
        <v>137</v>
      </c>
      <c r="B117" s="89" t="s">
        <v>5932</v>
      </c>
      <c r="C117" s="89" t="s">
        <v>5932</v>
      </c>
      <c r="D117" s="89" t="s">
        <v>1663</v>
      </c>
      <c r="E117" s="89" t="s">
        <v>5933</v>
      </c>
      <c r="F117" s="89">
        <v>20</v>
      </c>
      <c r="G117" s="89" t="s">
        <v>100</v>
      </c>
      <c r="I117" s="15" t="s">
        <v>1655</v>
      </c>
      <c r="J117" s="22" t="s">
        <v>5934</v>
      </c>
      <c r="K117" s="16">
        <v>10</v>
      </c>
      <c r="L117" s="16" t="s">
        <v>1656</v>
      </c>
      <c r="M117" s="15" t="s">
        <v>1657</v>
      </c>
      <c r="N117" s="16" t="s">
        <v>1656</v>
      </c>
      <c r="O117" s="16" t="s">
        <v>53</v>
      </c>
      <c r="P117" s="15">
        <v>20100901</v>
      </c>
      <c r="Q117" s="16" t="s">
        <v>1659</v>
      </c>
      <c r="R117" s="15" t="s">
        <v>2162</v>
      </c>
      <c r="S117" s="15" t="s">
        <v>53</v>
      </c>
      <c r="T117" s="15" t="s">
        <v>473</v>
      </c>
      <c r="U117" s="15" t="s">
        <v>5935</v>
      </c>
      <c r="V117" s="15" t="s">
        <v>59</v>
      </c>
      <c r="W117" s="15"/>
      <c r="X117" s="16" t="s">
        <v>538</v>
      </c>
      <c r="Y117" s="16" t="s">
        <v>53</v>
      </c>
      <c r="Z117" s="15" t="s">
        <v>5936</v>
      </c>
      <c r="AA117" s="15" t="s">
        <v>185</v>
      </c>
      <c r="AB117" s="15" t="str">
        <f t="shared" ref="AB117:AB121" si="12">Z117</f>
        <v>20</v>
      </c>
      <c r="AC117" s="18">
        <v>230</v>
      </c>
      <c r="AD117" s="18" t="s">
        <v>131</v>
      </c>
      <c r="AE117" s="24">
        <v>24320</v>
      </c>
      <c r="AF117" s="15">
        <v>1</v>
      </c>
      <c r="AG117" s="15" t="s">
        <v>63</v>
      </c>
      <c r="AH117" s="16" t="s">
        <v>59</v>
      </c>
      <c r="AI117" s="16"/>
      <c r="AJ117" s="16" t="str" cm="1">
        <f t="array" ref="AJ117">_xlfn.IFS(ISTEXT(AY117),AY117,ISTEXT(AV117),AV117, TRUE, AK117)</f>
        <v>NRG Middletown Operations Inc</v>
      </c>
      <c r="AK117" s="16" t="s">
        <v>1662</v>
      </c>
      <c r="AL117" s="15" t="s">
        <v>1654</v>
      </c>
      <c r="AM117" s="20">
        <v>1</v>
      </c>
      <c r="AN117" s="15" t="s">
        <v>1663</v>
      </c>
      <c r="AO117" s="18" t="s">
        <v>1664</v>
      </c>
      <c r="AP117" s="16" t="s">
        <v>1665</v>
      </c>
      <c r="AQ117" s="15" t="s">
        <v>1666</v>
      </c>
      <c r="AR117" s="20" t="s">
        <v>1667</v>
      </c>
      <c r="AS117" s="18">
        <v>-72.579101039299999</v>
      </c>
      <c r="AT117" s="18">
        <v>41.554808469199997</v>
      </c>
      <c r="AU117" t="s">
        <v>1654</v>
      </c>
      <c r="AV117" t="s">
        <v>1668</v>
      </c>
      <c r="AW117" t="s">
        <v>1669</v>
      </c>
      <c r="AX117" t="s">
        <v>5934</v>
      </c>
      <c r="AY117" t="s">
        <v>1670</v>
      </c>
      <c r="AZ117" t="s">
        <v>91</v>
      </c>
      <c r="BA117" t="s">
        <v>1201</v>
      </c>
      <c r="BB117" t="s">
        <v>91</v>
      </c>
      <c r="BC117" s="21" t="s">
        <v>818</v>
      </c>
      <c r="BD117" s="21" t="s">
        <v>5937</v>
      </c>
      <c r="BE117" s="21"/>
      <c r="BF117" s="21" t="str">
        <f t="shared" si="5"/>
        <v>No</v>
      </c>
      <c r="BG117" s="21" t="str">
        <f t="shared" si="6"/>
        <v/>
      </c>
      <c r="BH117" s="21" t="str">
        <f t="shared" si="7"/>
        <v>Existing</v>
      </c>
      <c r="BI117" t="s">
        <v>643</v>
      </c>
      <c r="BJ117" t="s">
        <v>5825</v>
      </c>
    </row>
    <row r="118" spans="1:63" x14ac:dyDescent="0.25">
      <c r="A118" s="89">
        <v>137</v>
      </c>
      <c r="B118" s="89" t="s">
        <v>5932</v>
      </c>
      <c r="C118" s="89" t="s">
        <v>5932</v>
      </c>
      <c r="D118" s="89" t="s">
        <v>1663</v>
      </c>
      <c r="E118" s="89" t="s">
        <v>5938</v>
      </c>
      <c r="F118" s="89">
        <v>50</v>
      </c>
      <c r="G118" s="89" t="s">
        <v>100</v>
      </c>
      <c r="I118" s="15" t="s">
        <v>1671</v>
      </c>
      <c r="J118" s="22" t="s">
        <v>5934</v>
      </c>
      <c r="K118" s="22" t="s">
        <v>1672</v>
      </c>
      <c r="L118" s="16" t="s">
        <v>1673</v>
      </c>
      <c r="M118" s="15" t="s">
        <v>1674</v>
      </c>
      <c r="N118" s="16" t="s">
        <v>5939</v>
      </c>
      <c r="O118" s="16" t="s">
        <v>53</v>
      </c>
      <c r="P118" s="15" t="s">
        <v>180</v>
      </c>
      <c r="Q118" s="16" t="s">
        <v>181</v>
      </c>
      <c r="R118" s="15" t="s">
        <v>182</v>
      </c>
      <c r="S118" s="15" t="s">
        <v>100</v>
      </c>
      <c r="T118" s="15" t="s">
        <v>110</v>
      </c>
      <c r="U118" s="15" t="s">
        <v>183</v>
      </c>
      <c r="V118" s="15" t="s">
        <v>59</v>
      </c>
      <c r="W118" s="15"/>
      <c r="X118" s="16" t="s">
        <v>1740</v>
      </c>
      <c r="Y118" s="16" t="s">
        <v>100</v>
      </c>
      <c r="Z118" s="15" t="s">
        <v>359</v>
      </c>
      <c r="AA118" s="15" t="s">
        <v>185</v>
      </c>
      <c r="AB118" s="15" t="str">
        <f t="shared" si="12"/>
        <v>50</v>
      </c>
      <c r="AC118" s="18">
        <v>475</v>
      </c>
      <c r="AD118" s="18" t="s">
        <v>131</v>
      </c>
      <c r="AE118" s="24">
        <v>40695</v>
      </c>
      <c r="AF118" s="15">
        <v>1</v>
      </c>
      <c r="AG118" s="15" t="s">
        <v>101</v>
      </c>
      <c r="AH118" s="16" t="s">
        <v>59</v>
      </c>
      <c r="AI118" s="16"/>
      <c r="AJ118" s="16" t="str" cm="1">
        <f t="array" ref="AJ118">_xlfn.IFS(ISTEXT(AY118),AY118,ISTEXT(AV118),AV118, TRUE, AK118)</f>
        <v>NRG Middletown Operations Inc</v>
      </c>
      <c r="AK118" s="16" t="s">
        <v>1662</v>
      </c>
      <c r="AL118" s="15" t="s">
        <v>1654</v>
      </c>
      <c r="AM118" s="20">
        <v>1</v>
      </c>
      <c r="AN118" s="15" t="s">
        <v>1663</v>
      </c>
      <c r="AO118" s="18" t="s">
        <v>1664</v>
      </c>
      <c r="AP118" s="16" t="s">
        <v>1665</v>
      </c>
      <c r="AQ118" s="15" t="s">
        <v>1666</v>
      </c>
      <c r="AR118" s="20" t="s">
        <v>1667</v>
      </c>
      <c r="AS118" s="18">
        <v>-72.579801039399996</v>
      </c>
      <c r="AT118" s="18">
        <v>41.554708468999998</v>
      </c>
      <c r="AU118" t="s">
        <v>1654</v>
      </c>
      <c r="AV118" t="s">
        <v>1668</v>
      </c>
      <c r="AW118" t="s">
        <v>1669</v>
      </c>
      <c r="AX118" t="s">
        <v>5934</v>
      </c>
      <c r="AY118" t="s">
        <v>1670</v>
      </c>
      <c r="AZ118" t="s">
        <v>91</v>
      </c>
      <c r="BA118" t="s">
        <v>1201</v>
      </c>
      <c r="BB118" t="s">
        <v>91</v>
      </c>
      <c r="BC118" s="21" t="s">
        <v>193</v>
      </c>
      <c r="BD118" s="21" t="s">
        <v>5937</v>
      </c>
      <c r="BE118" s="21"/>
      <c r="BF118" s="21" t="str">
        <f t="shared" si="5"/>
        <v>Yes</v>
      </c>
      <c r="BG118" s="21" t="str">
        <f t="shared" si="6"/>
        <v/>
      </c>
      <c r="BH118" s="21" t="str">
        <f t="shared" si="7"/>
        <v>New</v>
      </c>
      <c r="BI118" t="s">
        <v>2109</v>
      </c>
      <c r="BJ118" t="s">
        <v>5940</v>
      </c>
    </row>
    <row r="119" spans="1:63" x14ac:dyDescent="0.25">
      <c r="A119" s="89">
        <v>137</v>
      </c>
      <c r="B119" s="89" t="s">
        <v>5932</v>
      </c>
      <c r="C119" s="89" t="s">
        <v>5932</v>
      </c>
      <c r="D119" s="89" t="s">
        <v>1663</v>
      </c>
      <c r="E119" s="89" t="s">
        <v>5941</v>
      </c>
      <c r="F119" s="89">
        <v>50</v>
      </c>
      <c r="G119" s="89" t="s">
        <v>100</v>
      </c>
      <c r="I119" s="15" t="s">
        <v>1680</v>
      </c>
      <c r="J119" s="22" t="s">
        <v>5934</v>
      </c>
      <c r="K119" s="22" t="s">
        <v>1681</v>
      </c>
      <c r="L119" s="16" t="s">
        <v>1682</v>
      </c>
      <c r="M119" s="15" t="s">
        <v>1683</v>
      </c>
      <c r="N119" s="16" t="s">
        <v>5942</v>
      </c>
      <c r="O119" s="16" t="s">
        <v>53</v>
      </c>
      <c r="P119" s="15" t="s">
        <v>180</v>
      </c>
      <c r="Q119" s="16" t="s">
        <v>181</v>
      </c>
      <c r="R119" s="15" t="s">
        <v>182</v>
      </c>
      <c r="S119" s="15" t="s">
        <v>100</v>
      </c>
      <c r="T119" s="15" t="s">
        <v>110</v>
      </c>
      <c r="U119" s="15" t="s">
        <v>183</v>
      </c>
      <c r="V119" s="15" t="s">
        <v>59</v>
      </c>
      <c r="W119" s="15"/>
      <c r="X119" s="16" t="s">
        <v>1740</v>
      </c>
      <c r="Y119" s="16" t="s">
        <v>100</v>
      </c>
      <c r="Z119" s="15" t="s">
        <v>359</v>
      </c>
      <c r="AA119" s="15" t="s">
        <v>185</v>
      </c>
      <c r="AB119" s="15" t="str">
        <f t="shared" si="12"/>
        <v>50</v>
      </c>
      <c r="AC119" s="18">
        <v>475</v>
      </c>
      <c r="AD119" s="18" t="s">
        <v>131</v>
      </c>
      <c r="AE119" s="24">
        <v>40695</v>
      </c>
      <c r="AF119" s="15">
        <v>1</v>
      </c>
      <c r="AG119" s="15" t="s">
        <v>101</v>
      </c>
      <c r="AH119" s="16" t="s">
        <v>59</v>
      </c>
      <c r="AI119" s="16"/>
      <c r="AJ119" s="16" t="str" cm="1">
        <f t="array" ref="AJ119">_xlfn.IFS(ISTEXT(AY119),AY119,ISTEXT(AV119),AV119, TRUE, AK119)</f>
        <v>NRG Middletown Operations Inc</v>
      </c>
      <c r="AK119" s="16" t="s">
        <v>1662</v>
      </c>
      <c r="AL119" s="15" t="s">
        <v>1654</v>
      </c>
      <c r="AM119" s="20">
        <v>1</v>
      </c>
      <c r="AN119" s="15" t="s">
        <v>1663</v>
      </c>
      <c r="AO119" s="18" t="s">
        <v>1664</v>
      </c>
      <c r="AP119" s="16" t="s">
        <v>1665</v>
      </c>
      <c r="AQ119" s="15" t="s">
        <v>1666</v>
      </c>
      <c r="AR119" s="20" t="s">
        <v>1667</v>
      </c>
      <c r="AS119" s="18">
        <v>-72.579801039399996</v>
      </c>
      <c r="AT119" s="18">
        <v>41.554708468999998</v>
      </c>
      <c r="AU119" t="s">
        <v>1654</v>
      </c>
      <c r="AV119" t="s">
        <v>1668</v>
      </c>
      <c r="AW119" t="s">
        <v>1669</v>
      </c>
      <c r="AX119" t="s">
        <v>5934</v>
      </c>
      <c r="AY119" t="s">
        <v>1670</v>
      </c>
      <c r="AZ119" t="s">
        <v>91</v>
      </c>
      <c r="BA119" t="s">
        <v>1201</v>
      </c>
      <c r="BB119" t="s">
        <v>91</v>
      </c>
      <c r="BC119" s="21" t="s">
        <v>193</v>
      </c>
      <c r="BD119" s="21" t="s">
        <v>5937</v>
      </c>
      <c r="BE119" s="21"/>
      <c r="BF119" s="21" t="str">
        <f t="shared" si="5"/>
        <v>Yes</v>
      </c>
      <c r="BG119" s="21" t="str">
        <f t="shared" si="6"/>
        <v/>
      </c>
      <c r="BH119" s="21" t="str">
        <f t="shared" si="7"/>
        <v>New</v>
      </c>
      <c r="BI119" t="s">
        <v>2109</v>
      </c>
      <c r="BJ119" t="s">
        <v>5940</v>
      </c>
    </row>
    <row r="120" spans="1:63" x14ac:dyDescent="0.25">
      <c r="A120" s="89">
        <v>137</v>
      </c>
      <c r="B120" s="89" t="s">
        <v>5932</v>
      </c>
      <c r="C120" s="89" t="s">
        <v>5932</v>
      </c>
      <c r="D120" s="89" t="s">
        <v>1663</v>
      </c>
      <c r="E120" s="89" t="s">
        <v>5943</v>
      </c>
      <c r="F120" s="89">
        <v>50</v>
      </c>
      <c r="G120" s="89" t="s">
        <v>100</v>
      </c>
      <c r="I120" s="15" t="s">
        <v>1686</v>
      </c>
      <c r="J120" s="22" t="s">
        <v>5934</v>
      </c>
      <c r="K120" s="22" t="s">
        <v>1687</v>
      </c>
      <c r="L120" s="16" t="s">
        <v>1688</v>
      </c>
      <c r="M120" s="15" t="s">
        <v>1689</v>
      </c>
      <c r="N120" s="16" t="s">
        <v>5944</v>
      </c>
      <c r="O120" s="16" t="s">
        <v>53</v>
      </c>
      <c r="P120" s="15" t="s">
        <v>180</v>
      </c>
      <c r="Q120" s="16" t="s">
        <v>181</v>
      </c>
      <c r="R120" s="15" t="s">
        <v>182</v>
      </c>
      <c r="S120" s="15" t="s">
        <v>100</v>
      </c>
      <c r="T120" s="15" t="s">
        <v>110</v>
      </c>
      <c r="U120" s="15" t="s">
        <v>183</v>
      </c>
      <c r="V120" s="15" t="s">
        <v>59</v>
      </c>
      <c r="W120" s="15"/>
      <c r="X120" s="16" t="s">
        <v>1740</v>
      </c>
      <c r="Y120" s="16" t="s">
        <v>100</v>
      </c>
      <c r="Z120" s="15" t="s">
        <v>359</v>
      </c>
      <c r="AA120" s="15" t="s">
        <v>185</v>
      </c>
      <c r="AB120" s="15" t="str">
        <f t="shared" si="12"/>
        <v>50</v>
      </c>
      <c r="AC120" s="18">
        <v>475</v>
      </c>
      <c r="AD120" s="18" t="s">
        <v>131</v>
      </c>
      <c r="AE120" s="24">
        <v>40695</v>
      </c>
      <c r="AF120" s="15">
        <v>1</v>
      </c>
      <c r="AG120" s="15" t="s">
        <v>101</v>
      </c>
      <c r="AH120" s="16" t="s">
        <v>59</v>
      </c>
      <c r="AI120" s="16"/>
      <c r="AJ120" s="16" t="str" cm="1">
        <f t="array" ref="AJ120">_xlfn.IFS(ISTEXT(AY120),AY120,ISTEXT(AV120),AV120, TRUE, AK120)</f>
        <v>NRG Middletown Operations Inc</v>
      </c>
      <c r="AK120" s="16" t="s">
        <v>1662</v>
      </c>
      <c r="AL120" s="15" t="s">
        <v>1654</v>
      </c>
      <c r="AM120" s="20">
        <v>1</v>
      </c>
      <c r="AN120" s="15" t="s">
        <v>1663</v>
      </c>
      <c r="AO120" s="18" t="s">
        <v>1664</v>
      </c>
      <c r="AP120" s="16" t="s">
        <v>1665</v>
      </c>
      <c r="AQ120" s="15" t="s">
        <v>1666</v>
      </c>
      <c r="AR120" s="20" t="s">
        <v>1667</v>
      </c>
      <c r="AS120" s="18">
        <v>-72.579801039399996</v>
      </c>
      <c r="AT120" s="18">
        <v>41.554708468999998</v>
      </c>
      <c r="AU120" t="s">
        <v>1654</v>
      </c>
      <c r="AV120" t="s">
        <v>1668</v>
      </c>
      <c r="AW120" t="s">
        <v>1669</v>
      </c>
      <c r="AX120" t="s">
        <v>5934</v>
      </c>
      <c r="AY120" t="s">
        <v>1670</v>
      </c>
      <c r="AZ120" t="s">
        <v>91</v>
      </c>
      <c r="BA120" t="s">
        <v>1201</v>
      </c>
      <c r="BB120" t="s">
        <v>91</v>
      </c>
      <c r="BC120" s="21" t="s">
        <v>193</v>
      </c>
      <c r="BD120" s="21" t="s">
        <v>5937</v>
      </c>
      <c r="BE120" s="21"/>
      <c r="BF120" s="21" t="str">
        <f t="shared" si="5"/>
        <v>Yes</v>
      </c>
      <c r="BG120" s="21" t="str">
        <f t="shared" si="6"/>
        <v/>
      </c>
      <c r="BH120" s="21" t="str">
        <f t="shared" si="7"/>
        <v>New</v>
      </c>
      <c r="BI120" t="s">
        <v>2109</v>
      </c>
      <c r="BJ120" t="s">
        <v>5940</v>
      </c>
    </row>
    <row r="121" spans="1:63" x14ac:dyDescent="0.25">
      <c r="A121" s="89">
        <v>137</v>
      </c>
      <c r="B121" s="89" t="s">
        <v>5932</v>
      </c>
      <c r="C121" s="89" t="s">
        <v>5932</v>
      </c>
      <c r="D121" s="89" t="s">
        <v>1663</v>
      </c>
      <c r="E121" s="89" t="s">
        <v>5945</v>
      </c>
      <c r="F121" s="89">
        <v>50</v>
      </c>
      <c r="G121" s="89" t="s">
        <v>100</v>
      </c>
      <c r="I121" s="15" t="s">
        <v>1692</v>
      </c>
      <c r="J121" s="22" t="s">
        <v>5934</v>
      </c>
      <c r="K121" s="22" t="s">
        <v>1693</v>
      </c>
      <c r="L121" s="16" t="s">
        <v>1694</v>
      </c>
      <c r="M121" s="15" t="s">
        <v>1695</v>
      </c>
      <c r="N121" s="16" t="s">
        <v>5946</v>
      </c>
      <c r="O121" s="16" t="s">
        <v>53</v>
      </c>
      <c r="P121" s="15" t="s">
        <v>180</v>
      </c>
      <c r="Q121" s="16" t="s">
        <v>181</v>
      </c>
      <c r="R121" s="15" t="s">
        <v>182</v>
      </c>
      <c r="S121" s="15" t="s">
        <v>100</v>
      </c>
      <c r="T121" s="15" t="s">
        <v>110</v>
      </c>
      <c r="U121" s="15" t="s">
        <v>183</v>
      </c>
      <c r="V121" s="15" t="s">
        <v>59</v>
      </c>
      <c r="W121" s="15"/>
      <c r="X121" s="16" t="s">
        <v>1740</v>
      </c>
      <c r="Y121" s="16" t="s">
        <v>100</v>
      </c>
      <c r="Z121" s="15" t="s">
        <v>359</v>
      </c>
      <c r="AA121" s="15" t="s">
        <v>185</v>
      </c>
      <c r="AB121" s="15" t="str">
        <f t="shared" si="12"/>
        <v>50</v>
      </c>
      <c r="AC121" s="18">
        <v>475</v>
      </c>
      <c r="AD121" s="18" t="s">
        <v>131</v>
      </c>
      <c r="AE121" s="24">
        <v>40695</v>
      </c>
      <c r="AF121" s="15">
        <v>1</v>
      </c>
      <c r="AG121" s="15" t="s">
        <v>101</v>
      </c>
      <c r="AH121" s="16" t="s">
        <v>59</v>
      </c>
      <c r="AI121" s="16"/>
      <c r="AJ121" s="16" t="str" cm="1">
        <f t="array" ref="AJ121">_xlfn.IFS(ISTEXT(AY121),AY121,ISTEXT(AV121),AV121, TRUE, AK121)</f>
        <v>NRG Middletown Operations Inc</v>
      </c>
      <c r="AK121" s="16" t="s">
        <v>1662</v>
      </c>
      <c r="AL121" s="15" t="s">
        <v>1654</v>
      </c>
      <c r="AM121" s="20">
        <v>1</v>
      </c>
      <c r="AN121" s="15" t="s">
        <v>1663</v>
      </c>
      <c r="AO121" s="18" t="s">
        <v>1664</v>
      </c>
      <c r="AP121" s="16" t="s">
        <v>1665</v>
      </c>
      <c r="AQ121" s="15" t="s">
        <v>1666</v>
      </c>
      <c r="AR121" s="20" t="s">
        <v>1667</v>
      </c>
      <c r="AS121" s="18">
        <v>-72.579801039399996</v>
      </c>
      <c r="AT121" s="18">
        <v>41.554708468999998</v>
      </c>
      <c r="AU121" t="s">
        <v>1654</v>
      </c>
      <c r="AV121" t="s">
        <v>1668</v>
      </c>
      <c r="AW121" t="s">
        <v>1669</v>
      </c>
      <c r="AX121" t="s">
        <v>5934</v>
      </c>
      <c r="AY121" t="s">
        <v>1670</v>
      </c>
      <c r="AZ121" t="s">
        <v>91</v>
      </c>
      <c r="BA121" t="s">
        <v>1201</v>
      </c>
      <c r="BB121" t="s">
        <v>91</v>
      </c>
      <c r="BC121" s="21" t="s">
        <v>193</v>
      </c>
      <c r="BD121" s="21" t="s">
        <v>5937</v>
      </c>
      <c r="BE121" s="21"/>
      <c r="BF121" s="21" t="str">
        <f t="shared" si="5"/>
        <v>Yes</v>
      </c>
      <c r="BG121" s="21" t="str">
        <f t="shared" si="6"/>
        <v/>
      </c>
      <c r="BH121" s="21" t="str">
        <f t="shared" si="7"/>
        <v>New</v>
      </c>
      <c r="BI121" t="s">
        <v>2109</v>
      </c>
      <c r="BJ121" t="s">
        <v>5940</v>
      </c>
    </row>
    <row r="122" spans="1:63" x14ac:dyDescent="0.25">
      <c r="A122" s="89">
        <v>61</v>
      </c>
      <c r="B122" s="89" t="s">
        <v>697</v>
      </c>
      <c r="C122" s="89" t="s">
        <v>697</v>
      </c>
      <c r="D122" s="89" t="s">
        <v>541</v>
      </c>
      <c r="E122" s="89" t="s">
        <v>5947</v>
      </c>
      <c r="F122" s="89">
        <v>5.9655999999999993</v>
      </c>
      <c r="G122" s="89" t="s">
        <v>100</v>
      </c>
      <c r="H122" t="s">
        <v>5948</v>
      </c>
      <c r="I122" s="15" t="s">
        <v>702</v>
      </c>
      <c r="J122" s="15"/>
      <c r="K122" s="16"/>
      <c r="L122" s="16" t="s">
        <v>5949</v>
      </c>
      <c r="M122" s="15" t="s">
        <v>5950</v>
      </c>
      <c r="N122" s="16" t="s">
        <v>5951</v>
      </c>
      <c r="O122" s="16" t="s">
        <v>53</v>
      </c>
      <c r="P122" s="15" t="s">
        <v>1921</v>
      </c>
      <c r="Q122" s="16" t="s">
        <v>1922</v>
      </c>
      <c r="R122" s="15" t="s">
        <v>109</v>
      </c>
      <c r="S122" s="15" t="s">
        <v>53</v>
      </c>
      <c r="T122" s="15" t="s">
        <v>110</v>
      </c>
      <c r="U122" s="15" t="s">
        <v>705</v>
      </c>
      <c r="V122" s="15" t="s">
        <v>59</v>
      </c>
      <c r="W122" s="15"/>
      <c r="X122" s="16" t="s">
        <v>5952</v>
      </c>
      <c r="Y122" s="16" t="s">
        <v>100</v>
      </c>
      <c r="Z122" s="15" t="s">
        <v>5953</v>
      </c>
      <c r="AA122" s="15" t="s">
        <v>62</v>
      </c>
      <c r="AB122" s="90">
        <v>5.9655999999999993</v>
      </c>
      <c r="AC122" s="18">
        <v>63.9</v>
      </c>
      <c r="AD122" s="18" t="s">
        <v>62</v>
      </c>
      <c r="AE122" s="24">
        <v>22282</v>
      </c>
      <c r="AF122" s="15">
        <v>1</v>
      </c>
      <c r="AG122" s="15" t="s">
        <v>63</v>
      </c>
      <c r="AH122" s="16" t="s">
        <v>5954</v>
      </c>
      <c r="AI122" s="16"/>
      <c r="AJ122" s="16" t="s">
        <v>697</v>
      </c>
      <c r="AK122" s="16" t="s">
        <v>697</v>
      </c>
      <c r="AL122" s="15" t="s">
        <v>688</v>
      </c>
      <c r="AM122" s="20">
        <v>4</v>
      </c>
      <c r="AN122" s="15" t="s">
        <v>541</v>
      </c>
      <c r="AO122" s="18" t="s">
        <v>698</v>
      </c>
      <c r="AP122" s="16" t="s">
        <v>699</v>
      </c>
      <c r="AQ122" s="15" t="s">
        <v>700</v>
      </c>
      <c r="AR122" s="20" t="s">
        <v>701</v>
      </c>
      <c r="AS122" s="18">
        <v>-84.750476611300002</v>
      </c>
      <c r="AT122" s="18">
        <v>37.579807394200003</v>
      </c>
      <c r="AU122" t="s">
        <v>688</v>
      </c>
      <c r="AV122" t="e">
        <v>#N/A</v>
      </c>
      <c r="AW122" t="e">
        <v>#N/A</v>
      </c>
      <c r="AX122" t="e">
        <v>#N/A</v>
      </c>
      <c r="AY122" t="e">
        <v>#N/A</v>
      </c>
      <c r="AZ122" t="e">
        <v>#N/A</v>
      </c>
      <c r="BA122" t="e">
        <v>#N/A</v>
      </c>
      <c r="BB122" t="e">
        <v>#N/A</v>
      </c>
      <c r="BC122" s="21" t="s">
        <v>119</v>
      </c>
      <c r="BD122" s="21" t="s">
        <v>5955</v>
      </c>
      <c r="BE122" s="21"/>
      <c r="BF122" s="21" t="str">
        <f t="shared" si="5"/>
        <v>Yes</v>
      </c>
      <c r="BG122" s="21" t="str">
        <f t="shared" si="6"/>
        <v/>
      </c>
      <c r="BH122" s="21" t="str">
        <f t="shared" si="7"/>
        <v>Existing</v>
      </c>
      <c r="BI122" s="139" t="s">
        <v>2113</v>
      </c>
      <c r="BJ122" t="s">
        <v>5747</v>
      </c>
    </row>
    <row r="123" spans="1:63" x14ac:dyDescent="0.25">
      <c r="A123" s="89">
        <v>61</v>
      </c>
      <c r="B123" s="89" t="s">
        <v>697</v>
      </c>
      <c r="C123" s="89" t="s">
        <v>697</v>
      </c>
      <c r="D123" s="89" t="s">
        <v>541</v>
      </c>
      <c r="E123" s="89" t="s">
        <v>5956</v>
      </c>
      <c r="F123" s="89"/>
      <c r="G123" s="89" t="s">
        <v>100</v>
      </c>
      <c r="I123" s="15"/>
      <c r="J123" s="15"/>
      <c r="K123" s="16"/>
      <c r="L123" s="16"/>
      <c r="M123" s="15"/>
      <c r="N123" s="16"/>
      <c r="O123" s="16"/>
      <c r="P123" s="15"/>
      <c r="Q123" s="16"/>
      <c r="R123" s="15"/>
      <c r="S123" s="15"/>
      <c r="T123" s="15"/>
      <c r="U123" s="15"/>
      <c r="V123" s="15" t="s">
        <v>5760</v>
      </c>
      <c r="W123" s="15"/>
      <c r="X123" s="16"/>
      <c r="Y123" s="16" t="s">
        <v>100</v>
      </c>
      <c r="Z123" s="15"/>
      <c r="AA123" s="15"/>
      <c r="AB123" s="90"/>
      <c r="AC123" s="18"/>
      <c r="AD123" s="18"/>
      <c r="AE123" s="24"/>
      <c r="AF123" s="15"/>
      <c r="AG123" s="15" t="s">
        <v>63</v>
      </c>
      <c r="AH123" s="16"/>
      <c r="AI123" s="16"/>
      <c r="AJ123" s="16"/>
      <c r="AK123" s="16"/>
      <c r="AL123" s="15"/>
      <c r="AM123" s="20"/>
      <c r="AN123" s="15"/>
      <c r="AO123" s="18"/>
      <c r="AP123" s="16"/>
      <c r="AQ123" s="15"/>
      <c r="AR123" s="20"/>
      <c r="AS123" s="18"/>
      <c r="AT123" s="18"/>
      <c r="BC123" s="21" t="s">
        <v>119</v>
      </c>
      <c r="BD123" s="21" t="s">
        <v>5955</v>
      </c>
      <c r="BE123" s="21"/>
      <c r="BF123" s="21" t="str">
        <f t="shared" si="5"/>
        <v>Yes</v>
      </c>
      <c r="BG123" s="21" t="str">
        <f t="shared" si="6"/>
        <v xml:space="preserve"> </v>
      </c>
      <c r="BH123" s="21" t="str">
        <f t="shared" si="7"/>
        <v>Existing</v>
      </c>
      <c r="BI123" s="139" t="s">
        <v>2113</v>
      </c>
      <c r="BJ123" t="s">
        <v>5747</v>
      </c>
    </row>
    <row r="124" spans="1:63" x14ac:dyDescent="0.25">
      <c r="A124" s="89">
        <v>61</v>
      </c>
      <c r="B124" s="89" t="s">
        <v>697</v>
      </c>
      <c r="C124" s="89" t="s">
        <v>697</v>
      </c>
      <c r="D124" s="89" t="s">
        <v>541</v>
      </c>
      <c r="E124" s="89" t="s">
        <v>5957</v>
      </c>
      <c r="F124" s="89">
        <v>13.795449999999999</v>
      </c>
      <c r="G124" s="89" t="s">
        <v>100</v>
      </c>
      <c r="I124" s="15" t="s">
        <v>689</v>
      </c>
      <c r="J124" s="15"/>
      <c r="K124" s="16"/>
      <c r="L124" s="16" t="s">
        <v>690</v>
      </c>
      <c r="M124" s="15" t="s">
        <v>691</v>
      </c>
      <c r="N124" s="16" t="s">
        <v>692</v>
      </c>
      <c r="O124" s="16" t="s">
        <v>53</v>
      </c>
      <c r="P124" s="15">
        <v>20200201</v>
      </c>
      <c r="Q124" s="16" t="s">
        <v>108</v>
      </c>
      <c r="R124" s="15" t="s">
        <v>109</v>
      </c>
      <c r="S124" s="15" t="s">
        <v>53</v>
      </c>
      <c r="T124" s="15" t="s">
        <v>110</v>
      </c>
      <c r="U124" s="15" t="s">
        <v>693</v>
      </c>
      <c r="V124" s="15" t="s">
        <v>59</v>
      </c>
      <c r="W124" s="15"/>
      <c r="X124" s="16" t="s">
        <v>5958</v>
      </c>
      <c r="Y124" s="16" t="s">
        <v>100</v>
      </c>
      <c r="Z124" s="15" t="s">
        <v>5959</v>
      </c>
      <c r="AA124" s="15" t="s">
        <v>62</v>
      </c>
      <c r="AB124" s="90">
        <v>13.795449999999999</v>
      </c>
      <c r="AC124" s="18">
        <v>152</v>
      </c>
      <c r="AD124" s="18" t="s">
        <v>131</v>
      </c>
      <c r="AE124" s="24">
        <v>25204</v>
      </c>
      <c r="AF124" s="15">
        <v>1</v>
      </c>
      <c r="AG124" s="15" t="s">
        <v>63</v>
      </c>
      <c r="AH124" s="16" t="s">
        <v>5960</v>
      </c>
      <c r="AI124" s="16"/>
      <c r="AJ124" s="16" t="s">
        <v>697</v>
      </c>
      <c r="AK124" s="16" t="s">
        <v>697</v>
      </c>
      <c r="AL124" s="15" t="s">
        <v>688</v>
      </c>
      <c r="AM124" s="20">
        <v>4</v>
      </c>
      <c r="AN124" s="15" t="s">
        <v>541</v>
      </c>
      <c r="AO124" s="18" t="s">
        <v>698</v>
      </c>
      <c r="AP124" s="16" t="s">
        <v>699</v>
      </c>
      <c r="AQ124" s="15" t="s">
        <v>700</v>
      </c>
      <c r="AR124" s="20" t="s">
        <v>701</v>
      </c>
      <c r="AS124" s="18">
        <v>-84.750889671500005</v>
      </c>
      <c r="AT124" s="18">
        <v>37.579454533300002</v>
      </c>
      <c r="AU124" t="s">
        <v>688</v>
      </c>
      <c r="AV124" t="e">
        <v>#N/A</v>
      </c>
      <c r="AW124" t="e">
        <v>#N/A</v>
      </c>
      <c r="AX124" t="e">
        <v>#N/A</v>
      </c>
      <c r="AY124" t="e">
        <v>#N/A</v>
      </c>
      <c r="AZ124" t="e">
        <v>#N/A</v>
      </c>
      <c r="BA124" t="e">
        <v>#N/A</v>
      </c>
      <c r="BB124" t="e">
        <v>#N/A</v>
      </c>
      <c r="BC124" s="21" t="s">
        <v>119</v>
      </c>
      <c r="BD124" s="21" t="s">
        <v>5955</v>
      </c>
      <c r="BE124" s="21"/>
      <c r="BF124" s="21" t="str">
        <f t="shared" si="5"/>
        <v>Yes</v>
      </c>
      <c r="BG124" s="21" t="str">
        <f t="shared" si="6"/>
        <v/>
      </c>
      <c r="BH124" s="21" t="str">
        <f t="shared" si="7"/>
        <v>Existing</v>
      </c>
      <c r="BI124" s="139" t="s">
        <v>2113</v>
      </c>
      <c r="BJ124" t="s">
        <v>5961</v>
      </c>
    </row>
    <row r="125" spans="1:63" x14ac:dyDescent="0.25">
      <c r="A125" s="89">
        <v>122</v>
      </c>
      <c r="B125" s="89" t="s">
        <v>1491</v>
      </c>
      <c r="C125" s="89" t="s">
        <v>1491</v>
      </c>
      <c r="D125" s="89" t="s">
        <v>627</v>
      </c>
      <c r="E125" s="89" t="s">
        <v>5962</v>
      </c>
      <c r="F125" s="89">
        <v>4.6866289049999992</v>
      </c>
      <c r="G125" s="89" t="s">
        <v>100</v>
      </c>
      <c r="H125" t="s">
        <v>5963</v>
      </c>
      <c r="I125" s="15" t="s">
        <v>120</v>
      </c>
      <c r="J125" s="15"/>
      <c r="K125" s="16"/>
      <c r="L125" s="16" t="s">
        <v>5964</v>
      </c>
      <c r="M125" s="15" t="s">
        <v>120</v>
      </c>
      <c r="N125" s="16" t="s">
        <v>5964</v>
      </c>
      <c r="O125" s="16" t="s">
        <v>53</v>
      </c>
      <c r="P125" s="15">
        <v>20200201</v>
      </c>
      <c r="Q125" s="16" t="s">
        <v>108</v>
      </c>
      <c r="R125" s="15" t="s">
        <v>109</v>
      </c>
      <c r="S125" s="15" t="s">
        <v>53</v>
      </c>
      <c r="T125" s="15" t="s">
        <v>59</v>
      </c>
      <c r="U125" s="15" t="s">
        <v>59</v>
      </c>
      <c r="V125" s="15" t="s">
        <v>59</v>
      </c>
      <c r="W125" s="15"/>
      <c r="X125" s="16" t="s">
        <v>59</v>
      </c>
      <c r="Y125" s="16"/>
      <c r="Z125" s="15" t="s">
        <v>5965</v>
      </c>
      <c r="AA125" s="15" t="s">
        <v>84</v>
      </c>
      <c r="AB125" s="90">
        <v>4.6866289049999992</v>
      </c>
      <c r="AC125" s="18"/>
      <c r="AD125" s="18"/>
      <c r="AE125" s="19"/>
      <c r="AF125" s="15">
        <v>1</v>
      </c>
      <c r="AG125" s="41" t="s">
        <v>101</v>
      </c>
      <c r="AH125" s="87" t="s">
        <v>5966</v>
      </c>
      <c r="AI125" s="16"/>
      <c r="AJ125" s="16" t="s">
        <v>1491</v>
      </c>
      <c r="AK125" s="16" t="s">
        <v>1491</v>
      </c>
      <c r="AL125" s="15" t="s">
        <v>1485</v>
      </c>
      <c r="AM125" s="20" t="s">
        <v>1492</v>
      </c>
      <c r="AN125" s="15" t="s">
        <v>627</v>
      </c>
      <c r="AO125" s="18" t="s">
        <v>1493</v>
      </c>
      <c r="AP125" s="16" t="s">
        <v>5967</v>
      </c>
      <c r="AQ125" s="15" t="s">
        <v>1495</v>
      </c>
      <c r="AR125" s="20" t="s">
        <v>1496</v>
      </c>
      <c r="AS125" s="18">
        <v>-84.222059999999999</v>
      </c>
      <c r="AT125" s="18">
        <v>39.485950000000003</v>
      </c>
      <c r="AU125" t="s">
        <v>1485</v>
      </c>
      <c r="AV125" t="e">
        <v>#N/A</v>
      </c>
      <c r="AW125" t="e">
        <v>#N/A</v>
      </c>
      <c r="AX125" t="e">
        <v>#N/A</v>
      </c>
      <c r="AY125" t="e">
        <v>#N/A</v>
      </c>
      <c r="AZ125" t="e">
        <v>#N/A</v>
      </c>
      <c r="BA125" t="e">
        <v>#N/A</v>
      </c>
      <c r="BB125" t="e">
        <v>#N/A</v>
      </c>
      <c r="BC125" s="21" t="s">
        <v>119</v>
      </c>
      <c r="BD125" s="21" t="s">
        <v>5955</v>
      </c>
      <c r="BE125" s="21"/>
      <c r="BF125" s="21">
        <f t="shared" si="5"/>
        <v>0</v>
      </c>
      <c r="BG125" s="21" t="str">
        <f t="shared" si="6"/>
        <v/>
      </c>
      <c r="BH125" s="21" t="str">
        <f t="shared" si="7"/>
        <v>New</v>
      </c>
      <c r="BI125" s="138" t="s">
        <v>5861</v>
      </c>
      <c r="BJ125" t="s">
        <v>5961</v>
      </c>
    </row>
    <row r="126" spans="1:63" x14ac:dyDescent="0.25">
      <c r="A126" s="89">
        <v>211</v>
      </c>
      <c r="B126" s="89" t="s">
        <v>2454</v>
      </c>
      <c r="C126" s="89" t="s">
        <v>2454</v>
      </c>
      <c r="D126" s="89" t="s">
        <v>627</v>
      </c>
      <c r="E126" s="89" t="s">
        <v>5460</v>
      </c>
      <c r="F126" s="89">
        <v>7.90442</v>
      </c>
      <c r="G126" s="89" t="s">
        <v>100</v>
      </c>
      <c r="H126" t="s">
        <v>5968</v>
      </c>
      <c r="I126" s="15" t="s">
        <v>120</v>
      </c>
      <c r="J126" s="15"/>
      <c r="K126" s="16"/>
      <c r="L126" s="16" t="s">
        <v>2451</v>
      </c>
      <c r="M126" s="15" t="s">
        <v>120</v>
      </c>
      <c r="N126" s="16" t="s">
        <v>2451</v>
      </c>
      <c r="O126" s="16" t="s">
        <v>53</v>
      </c>
      <c r="P126" s="15">
        <v>20200201</v>
      </c>
      <c r="Q126" s="16" t="s">
        <v>108</v>
      </c>
      <c r="R126" s="15" t="s">
        <v>109</v>
      </c>
      <c r="S126" s="15" t="s">
        <v>53</v>
      </c>
      <c r="T126" s="15" t="s">
        <v>57</v>
      </c>
      <c r="U126" s="15" t="s">
        <v>123</v>
      </c>
      <c r="V126" s="15" t="s">
        <v>59</v>
      </c>
      <c r="W126" s="15"/>
      <c r="X126" s="16" t="s">
        <v>59</v>
      </c>
      <c r="Y126" s="16"/>
      <c r="Z126" s="15" t="s">
        <v>5969</v>
      </c>
      <c r="AA126" s="15" t="s">
        <v>62</v>
      </c>
      <c r="AB126" s="90">
        <v>7.90442</v>
      </c>
      <c r="AC126" s="18"/>
      <c r="AD126" s="18"/>
      <c r="AE126" s="19"/>
      <c r="AF126" s="15">
        <v>1</v>
      </c>
      <c r="AG126" s="118" t="s">
        <v>63</v>
      </c>
      <c r="AH126" s="119" t="s">
        <v>5970</v>
      </c>
      <c r="AI126" s="16"/>
      <c r="AJ126" s="16" t="s">
        <v>2454</v>
      </c>
      <c r="AK126" s="16" t="s">
        <v>2454</v>
      </c>
      <c r="AL126" s="15" t="s">
        <v>2448</v>
      </c>
      <c r="AM126" s="20" t="s">
        <v>1492</v>
      </c>
      <c r="AN126" s="15" t="s">
        <v>627</v>
      </c>
      <c r="AO126" s="18" t="s">
        <v>2455</v>
      </c>
      <c r="AP126" s="16" t="s">
        <v>2456</v>
      </c>
      <c r="AQ126" s="15" t="s">
        <v>2457</v>
      </c>
      <c r="AR126" s="20" t="s">
        <v>2458</v>
      </c>
      <c r="AS126" s="18">
        <v>-82.28837</v>
      </c>
      <c r="AT126" s="18">
        <v>39.781350000000003</v>
      </c>
      <c r="AU126" t="s">
        <v>2448</v>
      </c>
      <c r="AV126" t="e">
        <v>#N/A</v>
      </c>
      <c r="AW126" t="e">
        <v>#N/A</v>
      </c>
      <c r="AX126" t="e">
        <v>#N/A</v>
      </c>
      <c r="AY126" t="e">
        <v>#N/A</v>
      </c>
      <c r="AZ126" t="e">
        <v>#N/A</v>
      </c>
      <c r="BA126" t="e">
        <v>#N/A</v>
      </c>
      <c r="BB126" t="e">
        <v>#N/A</v>
      </c>
      <c r="BC126" s="21" t="s">
        <v>119</v>
      </c>
      <c r="BD126" s="21" t="s">
        <v>5955</v>
      </c>
      <c r="BE126" s="21"/>
      <c r="BF126" s="21">
        <f t="shared" si="5"/>
        <v>0</v>
      </c>
      <c r="BG126" s="21" t="str">
        <f t="shared" si="6"/>
        <v/>
      </c>
      <c r="BH126" s="21" t="str">
        <f t="shared" si="7"/>
        <v>Existing</v>
      </c>
      <c r="BI126" s="139" t="s">
        <v>2091</v>
      </c>
      <c r="BJ126" t="s">
        <v>5758</v>
      </c>
    </row>
    <row r="127" spans="1:63" x14ac:dyDescent="0.25">
      <c r="A127" s="89">
        <v>211</v>
      </c>
      <c r="B127" s="89" t="s">
        <v>2454</v>
      </c>
      <c r="C127" s="89" t="s">
        <v>2454</v>
      </c>
      <c r="D127" s="89" t="s">
        <v>627</v>
      </c>
      <c r="E127" s="89" t="s">
        <v>2450</v>
      </c>
      <c r="F127" s="89">
        <v>11.185499999999999</v>
      </c>
      <c r="G127" s="89" t="s">
        <v>100</v>
      </c>
      <c r="H127" t="s">
        <v>5971</v>
      </c>
      <c r="I127" s="15" t="s">
        <v>529</v>
      </c>
      <c r="J127" s="15"/>
      <c r="K127" s="16"/>
      <c r="L127" s="16" t="s">
        <v>2451</v>
      </c>
      <c r="M127" s="15" t="s">
        <v>529</v>
      </c>
      <c r="N127" s="16" t="s">
        <v>2451</v>
      </c>
      <c r="O127" s="16" t="s">
        <v>53</v>
      </c>
      <c r="P127" s="15">
        <v>20200201</v>
      </c>
      <c r="Q127" s="16" t="s">
        <v>108</v>
      </c>
      <c r="R127" s="15" t="s">
        <v>109</v>
      </c>
      <c r="S127" s="15" t="s">
        <v>53</v>
      </c>
      <c r="T127" s="15" t="s">
        <v>57</v>
      </c>
      <c r="U127" s="15" t="s">
        <v>5972</v>
      </c>
      <c r="V127" s="15" t="s">
        <v>59</v>
      </c>
      <c r="W127" s="15"/>
      <c r="X127" s="16" t="s">
        <v>59</v>
      </c>
      <c r="Y127" s="16"/>
      <c r="Z127" s="15" t="s">
        <v>5973</v>
      </c>
      <c r="AA127" s="15" t="s">
        <v>62</v>
      </c>
      <c r="AB127" s="90">
        <v>11.185499999999999</v>
      </c>
      <c r="AC127" s="18"/>
      <c r="AD127" s="18"/>
      <c r="AE127" s="19"/>
      <c r="AF127" s="15">
        <v>1</v>
      </c>
      <c r="AG127" s="15" t="s">
        <v>101</v>
      </c>
      <c r="AH127" s="16" t="s">
        <v>5974</v>
      </c>
      <c r="AI127" s="16"/>
      <c r="AJ127" s="16" t="s">
        <v>2454</v>
      </c>
      <c r="AK127" s="16" t="s">
        <v>2454</v>
      </c>
      <c r="AL127" s="15" t="s">
        <v>2448</v>
      </c>
      <c r="AM127" s="20" t="s">
        <v>1492</v>
      </c>
      <c r="AN127" s="15" t="s">
        <v>627</v>
      </c>
      <c r="AO127" s="18" t="s">
        <v>2455</v>
      </c>
      <c r="AP127" s="16" t="s">
        <v>2456</v>
      </c>
      <c r="AQ127" s="15" t="s">
        <v>2457</v>
      </c>
      <c r="AR127" s="20" t="s">
        <v>2458</v>
      </c>
      <c r="AS127" s="18">
        <v>-82.288380000000004</v>
      </c>
      <c r="AT127" s="18">
        <v>39.781260000000003</v>
      </c>
      <c r="AU127" t="s">
        <v>2448</v>
      </c>
      <c r="AV127" t="e">
        <v>#N/A</v>
      </c>
      <c r="AW127" t="e">
        <v>#N/A</v>
      </c>
      <c r="AX127" t="e">
        <v>#N/A</v>
      </c>
      <c r="AY127" t="e">
        <v>#N/A</v>
      </c>
      <c r="AZ127" t="e">
        <v>#N/A</v>
      </c>
      <c r="BA127" t="e">
        <v>#N/A</v>
      </c>
      <c r="BB127" t="e">
        <v>#N/A</v>
      </c>
      <c r="BC127" s="21" t="s">
        <v>119</v>
      </c>
      <c r="BD127" s="21" t="s">
        <v>5955</v>
      </c>
      <c r="BE127" s="21"/>
      <c r="BF127" s="21">
        <f t="shared" ref="BF127:BF137" si="13">Y127</f>
        <v>0</v>
      </c>
      <c r="BG127" s="21" t="str">
        <f t="shared" ref="BG127:BG137" si="14">V127</f>
        <v/>
      </c>
      <c r="BH127" s="21" t="str">
        <f t="shared" ref="BH127:BH137" si="15">AG127</f>
        <v>New</v>
      </c>
      <c r="BI127" s="139" t="s">
        <v>5861</v>
      </c>
      <c r="BJ127" t="s">
        <v>5758</v>
      </c>
    </row>
    <row r="128" spans="1:63" x14ac:dyDescent="0.25">
      <c r="A128" s="89">
        <v>284</v>
      </c>
      <c r="B128" s="89" t="s">
        <v>5425</v>
      </c>
      <c r="C128" s="89" t="s">
        <v>5425</v>
      </c>
      <c r="D128" s="89" t="s">
        <v>373</v>
      </c>
      <c r="E128" s="89" t="s">
        <v>5975</v>
      </c>
      <c r="F128" s="89"/>
      <c r="G128" s="89" t="s">
        <v>100</v>
      </c>
      <c r="H128" t="s">
        <v>5976</v>
      </c>
      <c r="I128" s="15"/>
      <c r="J128" s="15"/>
      <c r="K128" s="16"/>
      <c r="L128" s="16"/>
      <c r="M128" s="15"/>
      <c r="N128" s="16"/>
      <c r="O128" s="16"/>
      <c r="P128" s="15"/>
      <c r="Q128" s="16"/>
      <c r="R128" s="15"/>
      <c r="S128" s="15"/>
      <c r="T128" s="15"/>
      <c r="U128" s="15"/>
      <c r="V128" s="15" t="s">
        <v>5760</v>
      </c>
      <c r="W128" s="15"/>
      <c r="X128" s="16"/>
      <c r="Y128" s="93" t="s">
        <v>100</v>
      </c>
      <c r="Z128" s="15"/>
      <c r="AA128" s="15"/>
      <c r="AB128" s="90"/>
      <c r="AC128" s="18"/>
      <c r="AD128" s="18"/>
      <c r="AE128" s="19"/>
      <c r="AF128" s="15"/>
      <c r="AG128" s="41" t="s">
        <v>5423</v>
      </c>
      <c r="AH128" s="87" t="s">
        <v>5977</v>
      </c>
      <c r="AI128" s="16"/>
      <c r="AJ128" s="16"/>
      <c r="AK128" s="16"/>
      <c r="AL128" s="15"/>
      <c r="AM128" s="20"/>
      <c r="AN128" s="15"/>
      <c r="AO128" s="18"/>
      <c r="AP128" s="16"/>
      <c r="AQ128" s="15"/>
      <c r="AR128" s="20"/>
      <c r="AS128" s="18"/>
      <c r="AT128" s="18"/>
      <c r="BC128" s="21" t="s">
        <v>119</v>
      </c>
      <c r="BD128" s="21" t="s">
        <v>5955</v>
      </c>
      <c r="BE128" s="21"/>
      <c r="BF128" s="21" t="str">
        <f t="shared" si="13"/>
        <v>Yes</v>
      </c>
      <c r="BG128" s="21" t="str">
        <f t="shared" si="14"/>
        <v xml:space="preserve"> </v>
      </c>
      <c r="BH128" s="21" t="str">
        <f t="shared" si="15"/>
        <v>Unknown (New?)</v>
      </c>
      <c r="BI128" s="136" t="s">
        <v>710</v>
      </c>
      <c r="BJ128" t="s">
        <v>5978</v>
      </c>
    </row>
    <row r="129" spans="1:62" x14ac:dyDescent="0.25">
      <c r="A129" s="89">
        <v>284</v>
      </c>
      <c r="B129" s="89" t="s">
        <v>5425</v>
      </c>
      <c r="C129" s="89" t="s">
        <v>5425</v>
      </c>
      <c r="D129" s="89" t="s">
        <v>373</v>
      </c>
      <c r="E129" s="89" t="s">
        <v>5979</v>
      </c>
      <c r="F129" s="89"/>
      <c r="G129" s="89" t="s">
        <v>100</v>
      </c>
      <c r="H129" t="s">
        <v>5976</v>
      </c>
      <c r="I129" s="15"/>
      <c r="J129" s="15"/>
      <c r="K129" s="16"/>
      <c r="L129" s="16"/>
      <c r="M129" s="15"/>
      <c r="N129" s="16"/>
      <c r="O129" s="16"/>
      <c r="P129" s="15"/>
      <c r="Q129" s="16"/>
      <c r="R129" s="15"/>
      <c r="S129" s="15"/>
      <c r="T129" s="15"/>
      <c r="U129" s="15"/>
      <c r="V129" s="15" t="s">
        <v>5760</v>
      </c>
      <c r="W129" s="15"/>
      <c r="X129" s="16"/>
      <c r="Y129" s="93" t="s">
        <v>100</v>
      </c>
      <c r="Z129" s="15"/>
      <c r="AA129" s="15"/>
      <c r="AB129" s="90"/>
      <c r="AC129" s="18"/>
      <c r="AD129" s="18"/>
      <c r="AE129" s="19"/>
      <c r="AF129" s="15"/>
      <c r="AG129" s="41" t="s">
        <v>5423</v>
      </c>
      <c r="AH129" s="87" t="s">
        <v>5977</v>
      </c>
      <c r="AI129" s="16"/>
      <c r="AJ129" s="16"/>
      <c r="AK129" s="16"/>
      <c r="AL129" s="15"/>
      <c r="AM129" s="20"/>
      <c r="AN129" s="15"/>
      <c r="AO129" s="18"/>
      <c r="AP129" s="16"/>
      <c r="AQ129" s="15"/>
      <c r="AR129" s="20"/>
      <c r="AS129" s="18"/>
      <c r="AT129" s="18"/>
      <c r="BC129" s="21" t="s">
        <v>119</v>
      </c>
      <c r="BD129" s="21" t="s">
        <v>5955</v>
      </c>
      <c r="BE129" s="21"/>
      <c r="BF129" s="21" t="str">
        <f t="shared" si="13"/>
        <v>Yes</v>
      </c>
      <c r="BG129" s="21" t="str">
        <f t="shared" si="14"/>
        <v xml:space="preserve"> </v>
      </c>
      <c r="BH129" s="21" t="str">
        <f t="shared" si="15"/>
        <v>Unknown (New?)</v>
      </c>
      <c r="BI129" s="136" t="s">
        <v>710</v>
      </c>
      <c r="BJ129" t="s">
        <v>5978</v>
      </c>
    </row>
    <row r="130" spans="1:62" x14ac:dyDescent="0.25">
      <c r="A130" s="89">
        <v>284</v>
      </c>
      <c r="B130" s="89" t="s">
        <v>5425</v>
      </c>
      <c r="C130" s="89" t="s">
        <v>5425</v>
      </c>
      <c r="D130" s="89" t="s">
        <v>373</v>
      </c>
      <c r="E130" s="89" t="s">
        <v>5980</v>
      </c>
      <c r="F130" s="89">
        <v>5.6673200000000001</v>
      </c>
      <c r="G130" s="89" t="s">
        <v>100</v>
      </c>
      <c r="I130" s="15" t="s">
        <v>5431</v>
      </c>
      <c r="J130" s="15"/>
      <c r="K130" s="16"/>
      <c r="L130" s="16" t="s">
        <v>686</v>
      </c>
      <c r="M130" s="15" t="s">
        <v>5432</v>
      </c>
      <c r="N130" s="16" t="s">
        <v>5422</v>
      </c>
      <c r="O130" s="16" t="s">
        <v>53</v>
      </c>
      <c r="P130" s="15">
        <v>20200201</v>
      </c>
      <c r="Q130" s="16" t="s">
        <v>108</v>
      </c>
      <c r="R130" s="15" t="s">
        <v>109</v>
      </c>
      <c r="S130" s="15" t="s">
        <v>53</v>
      </c>
      <c r="T130" s="15" t="s">
        <v>110</v>
      </c>
      <c r="U130" s="15" t="s">
        <v>705</v>
      </c>
      <c r="V130" s="15" t="s">
        <v>59</v>
      </c>
      <c r="W130" s="15"/>
      <c r="X130" s="16" t="s">
        <v>59</v>
      </c>
      <c r="Y130" s="93" t="s">
        <v>100</v>
      </c>
      <c r="Z130" s="15" t="s">
        <v>5981</v>
      </c>
      <c r="AA130" s="15" t="s">
        <v>62</v>
      </c>
      <c r="AB130" s="90">
        <v>5.6673200000000001</v>
      </c>
      <c r="AC130" s="18">
        <v>7600</v>
      </c>
      <c r="AD130" s="18" t="s">
        <v>62</v>
      </c>
      <c r="AE130" s="19"/>
      <c r="AF130" s="15">
        <v>1</v>
      </c>
      <c r="AG130" s="41" t="s">
        <v>5423</v>
      </c>
      <c r="AH130" s="87" t="s">
        <v>5977</v>
      </c>
      <c r="AI130" s="16"/>
      <c r="AJ130" s="16" t="s">
        <v>5425</v>
      </c>
      <c r="AK130" s="16" t="s">
        <v>5425</v>
      </c>
      <c r="AL130" s="15" t="s">
        <v>5426</v>
      </c>
      <c r="AM130" s="20">
        <v>4</v>
      </c>
      <c r="AN130" s="15" t="s">
        <v>373</v>
      </c>
      <c r="AO130" s="18" t="s">
        <v>5427</v>
      </c>
      <c r="AP130" s="16" t="s">
        <v>5428</v>
      </c>
      <c r="AQ130" s="15" t="s">
        <v>3455</v>
      </c>
      <c r="AR130" s="20" t="s">
        <v>5429</v>
      </c>
      <c r="AS130" s="18">
        <v>-90.258976150999999</v>
      </c>
      <c r="AT130" s="18">
        <v>32.407163355800002</v>
      </c>
      <c r="AU130" t="s">
        <v>5426</v>
      </c>
      <c r="AV130" t="e">
        <v>#N/A</v>
      </c>
      <c r="AW130" t="s">
        <v>5430</v>
      </c>
      <c r="AX130" t="e">
        <v>#N/A</v>
      </c>
      <c r="AY130" t="e">
        <v>#N/A</v>
      </c>
      <c r="AZ130" t="e">
        <v>#N/A</v>
      </c>
      <c r="BA130" t="e">
        <v>#N/A</v>
      </c>
      <c r="BB130" t="e">
        <v>#N/A</v>
      </c>
      <c r="BC130" s="21" t="s">
        <v>119</v>
      </c>
      <c r="BD130" s="21" t="s">
        <v>5955</v>
      </c>
      <c r="BE130" s="21"/>
      <c r="BF130" s="21" t="str">
        <f t="shared" si="13"/>
        <v>Yes</v>
      </c>
      <c r="BG130" s="21" t="str">
        <f t="shared" si="14"/>
        <v/>
      </c>
      <c r="BH130" s="21" t="str">
        <f t="shared" si="15"/>
        <v>Unknown (New?)</v>
      </c>
      <c r="BI130" s="136" t="s">
        <v>710</v>
      </c>
      <c r="BJ130" t="s">
        <v>5978</v>
      </c>
    </row>
    <row r="131" spans="1:62" x14ac:dyDescent="0.25">
      <c r="A131" s="89">
        <v>284</v>
      </c>
      <c r="B131" s="89" t="s">
        <v>5425</v>
      </c>
      <c r="C131" s="89" t="s">
        <v>5425</v>
      </c>
      <c r="D131" s="89" t="s">
        <v>373</v>
      </c>
      <c r="E131" s="89" t="s">
        <v>5982</v>
      </c>
      <c r="F131" s="89">
        <v>5.6673200000000001</v>
      </c>
      <c r="G131" s="89" t="s">
        <v>100</v>
      </c>
      <c r="I131" s="15" t="s">
        <v>5433</v>
      </c>
      <c r="J131" s="15"/>
      <c r="K131" s="16"/>
      <c r="L131" s="16" t="s">
        <v>678</v>
      </c>
      <c r="M131" s="15" t="s">
        <v>5434</v>
      </c>
      <c r="N131" s="16" t="s">
        <v>5422</v>
      </c>
      <c r="O131" s="16" t="s">
        <v>53</v>
      </c>
      <c r="P131" s="15">
        <v>20200201</v>
      </c>
      <c r="Q131" s="16" t="s">
        <v>108</v>
      </c>
      <c r="R131" s="15" t="s">
        <v>109</v>
      </c>
      <c r="S131" s="15" t="s">
        <v>53</v>
      </c>
      <c r="T131" s="15" t="s">
        <v>110</v>
      </c>
      <c r="U131" s="15" t="s">
        <v>705</v>
      </c>
      <c r="V131" s="15" t="s">
        <v>59</v>
      </c>
      <c r="W131" s="15"/>
      <c r="X131" s="16" t="s">
        <v>59</v>
      </c>
      <c r="Y131" s="93" t="s">
        <v>100</v>
      </c>
      <c r="Z131" s="15" t="s">
        <v>5981</v>
      </c>
      <c r="AA131" s="15" t="s">
        <v>62</v>
      </c>
      <c r="AB131" s="90">
        <v>5.6673200000000001</v>
      </c>
      <c r="AC131" s="18">
        <v>7600</v>
      </c>
      <c r="AD131" s="18" t="s">
        <v>62</v>
      </c>
      <c r="AE131" s="19"/>
      <c r="AF131" s="15">
        <v>1</v>
      </c>
      <c r="AG131" s="41" t="s">
        <v>5423</v>
      </c>
      <c r="AH131" s="87" t="s">
        <v>5977</v>
      </c>
      <c r="AI131" s="16"/>
      <c r="AJ131" s="16" t="s">
        <v>5425</v>
      </c>
      <c r="AK131" s="16" t="s">
        <v>5425</v>
      </c>
      <c r="AL131" s="15" t="s">
        <v>5426</v>
      </c>
      <c r="AM131" s="20">
        <v>4</v>
      </c>
      <c r="AN131" s="15" t="s">
        <v>373</v>
      </c>
      <c r="AO131" s="18" t="s">
        <v>5427</v>
      </c>
      <c r="AP131" s="16" t="s">
        <v>5428</v>
      </c>
      <c r="AQ131" s="15" t="s">
        <v>3455</v>
      </c>
      <c r="AR131" s="20" t="s">
        <v>5429</v>
      </c>
      <c r="AS131" s="18">
        <v>-90.2593033805</v>
      </c>
      <c r="AT131" s="18">
        <v>32.407172413700003</v>
      </c>
      <c r="AU131" t="s">
        <v>5426</v>
      </c>
      <c r="AV131" t="e">
        <v>#N/A</v>
      </c>
      <c r="AW131" t="s">
        <v>5430</v>
      </c>
      <c r="AX131" t="e">
        <v>#N/A</v>
      </c>
      <c r="AY131" t="e">
        <v>#N/A</v>
      </c>
      <c r="AZ131" t="e">
        <v>#N/A</v>
      </c>
      <c r="BA131" t="e">
        <v>#N/A</v>
      </c>
      <c r="BB131" t="e">
        <v>#N/A</v>
      </c>
      <c r="BC131" s="21" t="s">
        <v>119</v>
      </c>
      <c r="BD131" s="21" t="s">
        <v>5955</v>
      </c>
      <c r="BE131" s="21"/>
      <c r="BF131" s="21" t="str">
        <f t="shared" si="13"/>
        <v>Yes</v>
      </c>
      <c r="BG131" s="21" t="str">
        <f t="shared" si="14"/>
        <v/>
      </c>
      <c r="BH131" s="21" t="str">
        <f t="shared" si="15"/>
        <v>Unknown (New?)</v>
      </c>
      <c r="BI131" s="136" t="s">
        <v>710</v>
      </c>
      <c r="BJ131" t="s">
        <v>5978</v>
      </c>
    </row>
    <row r="132" spans="1:62" x14ac:dyDescent="0.25">
      <c r="A132" s="89">
        <v>285</v>
      </c>
      <c r="B132" s="89" t="s">
        <v>3224</v>
      </c>
      <c r="C132" s="89" t="s">
        <v>5439</v>
      </c>
      <c r="D132" s="89" t="s">
        <v>579</v>
      </c>
      <c r="E132" s="89" t="s">
        <v>5435</v>
      </c>
      <c r="F132" s="89"/>
      <c r="G132" s="89" t="s">
        <v>53</v>
      </c>
      <c r="H132" t="s">
        <v>5983</v>
      </c>
      <c r="I132" s="41">
        <v>119</v>
      </c>
      <c r="J132" s="15"/>
      <c r="K132" s="16"/>
      <c r="L132" s="87" t="s">
        <v>5435</v>
      </c>
      <c r="M132" s="15" t="s">
        <v>5436</v>
      </c>
      <c r="N132" s="16" t="s">
        <v>3217</v>
      </c>
      <c r="O132" s="16" t="s">
        <v>53</v>
      </c>
      <c r="P132" s="15">
        <v>20200201</v>
      </c>
      <c r="Q132" s="16" t="s">
        <v>108</v>
      </c>
      <c r="R132" s="15" t="s">
        <v>109</v>
      </c>
      <c r="S132" s="15" t="s">
        <v>53</v>
      </c>
      <c r="T132" s="41" t="s">
        <v>57</v>
      </c>
      <c r="U132" s="41" t="s">
        <v>5437</v>
      </c>
      <c r="V132" s="15" t="s">
        <v>59</v>
      </c>
      <c r="W132" s="41" t="s">
        <v>100</v>
      </c>
      <c r="X132" s="16" t="s">
        <v>59</v>
      </c>
      <c r="Y132" s="87" t="s">
        <v>100</v>
      </c>
      <c r="Z132" s="15"/>
      <c r="AA132" s="15" t="s">
        <v>59</v>
      </c>
      <c r="AB132" s="15"/>
      <c r="AC132" s="18"/>
      <c r="AD132" s="18"/>
      <c r="AE132" s="19"/>
      <c r="AF132" s="15">
        <v>1</v>
      </c>
      <c r="AG132" s="41" t="s">
        <v>101</v>
      </c>
      <c r="AH132" s="87" t="s">
        <v>5984</v>
      </c>
      <c r="AI132" s="16"/>
      <c r="AJ132" s="16" t="s">
        <v>3224</v>
      </c>
      <c r="AK132" s="16" t="s">
        <v>5439</v>
      </c>
      <c r="AL132" s="15" t="s">
        <v>5440</v>
      </c>
      <c r="AM132" s="20">
        <v>3</v>
      </c>
      <c r="AN132" s="15" t="s">
        <v>579</v>
      </c>
      <c r="AO132" s="18" t="s">
        <v>5441</v>
      </c>
      <c r="AP132" s="16" t="s">
        <v>5442</v>
      </c>
      <c r="AQ132" s="15" t="s">
        <v>5443</v>
      </c>
      <c r="AR132" s="20" t="s">
        <v>5444</v>
      </c>
      <c r="AS132" s="18">
        <v>-79.547903174599995</v>
      </c>
      <c r="AT132" s="18">
        <v>40.384107977699998</v>
      </c>
      <c r="AU132" t="s">
        <v>5440</v>
      </c>
      <c r="AV132" t="s">
        <v>3224</v>
      </c>
      <c r="AW132" t="s">
        <v>5445</v>
      </c>
      <c r="AX132" t="e">
        <v>#N/A</v>
      </c>
      <c r="AY132" t="e">
        <v>#N/A</v>
      </c>
      <c r="AZ132" t="e">
        <v>#N/A</v>
      </c>
      <c r="BA132" t="e">
        <v>#N/A</v>
      </c>
      <c r="BB132" t="e">
        <v>#N/A</v>
      </c>
      <c r="BC132" s="93" t="s">
        <v>139</v>
      </c>
      <c r="BD132" s="21" t="s">
        <v>5955</v>
      </c>
      <c r="BE132" s="21"/>
      <c r="BF132" s="21" t="str">
        <f t="shared" si="13"/>
        <v>Yes</v>
      </c>
      <c r="BG132" s="21" t="str">
        <f t="shared" si="14"/>
        <v/>
      </c>
      <c r="BH132" s="21" t="str">
        <f t="shared" si="15"/>
        <v>New</v>
      </c>
      <c r="BI132" s="137" t="s">
        <v>2109</v>
      </c>
      <c r="BJ132" t="s">
        <v>5961</v>
      </c>
    </row>
    <row r="133" spans="1:62" x14ac:dyDescent="0.25">
      <c r="A133" s="89">
        <v>285</v>
      </c>
      <c r="B133" s="89" t="s">
        <v>3224</v>
      </c>
      <c r="C133" s="89" t="s">
        <v>5439</v>
      </c>
      <c r="D133" s="89" t="s">
        <v>579</v>
      </c>
      <c r="E133" s="89" t="s">
        <v>5446</v>
      </c>
      <c r="F133" s="89"/>
      <c r="G133" s="89" t="s">
        <v>53</v>
      </c>
      <c r="H133" t="s">
        <v>5983</v>
      </c>
      <c r="I133" s="41">
        <v>118</v>
      </c>
      <c r="J133" s="15"/>
      <c r="K133" s="16"/>
      <c r="L133" s="16" t="s">
        <v>5446</v>
      </c>
      <c r="M133" s="15" t="s">
        <v>5447</v>
      </c>
      <c r="N133" s="16" t="s">
        <v>3217</v>
      </c>
      <c r="O133" s="16" t="s">
        <v>53</v>
      </c>
      <c r="P133" s="15">
        <v>20200201</v>
      </c>
      <c r="Q133" s="16" t="s">
        <v>108</v>
      </c>
      <c r="R133" s="15" t="s">
        <v>109</v>
      </c>
      <c r="S133" s="15" t="s">
        <v>53</v>
      </c>
      <c r="T133" s="15" t="s">
        <v>57</v>
      </c>
      <c r="U133" s="15" t="s">
        <v>5448</v>
      </c>
      <c r="V133" s="15" t="s">
        <v>59</v>
      </c>
      <c r="W133" s="41" t="s">
        <v>100</v>
      </c>
      <c r="X133" s="16" t="s">
        <v>59</v>
      </c>
      <c r="Y133" s="16"/>
      <c r="Z133" s="15"/>
      <c r="AA133" s="15" t="s">
        <v>59</v>
      </c>
      <c r="AB133" s="15"/>
      <c r="AC133" s="18"/>
      <c r="AD133" s="18"/>
      <c r="AE133" s="19"/>
      <c r="AF133" s="15">
        <v>1</v>
      </c>
      <c r="AG133" s="15" t="s">
        <v>112</v>
      </c>
      <c r="AH133" s="87" t="s">
        <v>5985</v>
      </c>
      <c r="AI133" s="16"/>
      <c r="AJ133" s="16" t="s">
        <v>3224</v>
      </c>
      <c r="AK133" s="16" t="s">
        <v>5439</v>
      </c>
      <c r="AL133" s="15" t="s">
        <v>5440</v>
      </c>
      <c r="AM133" s="20">
        <v>3</v>
      </c>
      <c r="AN133" s="15" t="s">
        <v>579</v>
      </c>
      <c r="AO133" s="18" t="s">
        <v>5441</v>
      </c>
      <c r="AP133" s="16" t="s">
        <v>5442</v>
      </c>
      <c r="AQ133" s="15" t="s">
        <v>5443</v>
      </c>
      <c r="AR133" s="20" t="s">
        <v>5444</v>
      </c>
      <c r="AS133" s="18">
        <v>-79.547903174599995</v>
      </c>
      <c r="AT133" s="18">
        <v>40.384107977699998</v>
      </c>
      <c r="AU133" t="s">
        <v>5440</v>
      </c>
      <c r="AV133" t="s">
        <v>3224</v>
      </c>
      <c r="AW133" t="s">
        <v>5445</v>
      </c>
      <c r="AX133" t="e">
        <v>#N/A</v>
      </c>
      <c r="AY133" t="e">
        <v>#N/A</v>
      </c>
      <c r="AZ133" t="e">
        <v>#N/A</v>
      </c>
      <c r="BA133" t="e">
        <v>#N/A</v>
      </c>
      <c r="BB133" t="e">
        <v>#N/A</v>
      </c>
      <c r="BC133" s="93" t="s">
        <v>139</v>
      </c>
      <c r="BD133" s="21" t="s">
        <v>5955</v>
      </c>
      <c r="BE133" s="21"/>
      <c r="BF133" s="21">
        <f t="shared" si="13"/>
        <v>0</v>
      </c>
      <c r="BG133" s="21" t="str">
        <f t="shared" si="14"/>
        <v/>
      </c>
      <c r="BH133" s="21" t="str">
        <f t="shared" si="15"/>
        <v>Unknown</v>
      </c>
      <c r="BI133" s="137" t="s">
        <v>643</v>
      </c>
      <c r="BJ133" t="s">
        <v>5961</v>
      </c>
    </row>
    <row r="134" spans="1:62" x14ac:dyDescent="0.25">
      <c r="A134" s="89">
        <v>286</v>
      </c>
      <c r="B134" s="89" t="s">
        <v>3224</v>
      </c>
      <c r="C134" s="89" t="s">
        <v>3220</v>
      </c>
      <c r="D134" s="89" t="s">
        <v>579</v>
      </c>
      <c r="E134" s="89" t="s">
        <v>3215</v>
      </c>
      <c r="F134" s="89">
        <v>11.185499999999999</v>
      </c>
      <c r="G134" s="89" t="s">
        <v>53</v>
      </c>
      <c r="H134" t="s">
        <v>5983</v>
      </c>
      <c r="I134" s="15" t="s">
        <v>3214</v>
      </c>
      <c r="J134" s="15"/>
      <c r="K134" s="16"/>
      <c r="L134" s="16" t="s">
        <v>3215</v>
      </c>
      <c r="M134" s="15" t="s">
        <v>3216</v>
      </c>
      <c r="N134" s="16" t="s">
        <v>3217</v>
      </c>
      <c r="O134" s="16" t="s">
        <v>53</v>
      </c>
      <c r="P134" s="15">
        <v>20200201</v>
      </c>
      <c r="Q134" s="16" t="s">
        <v>108</v>
      </c>
      <c r="R134" s="15" t="s">
        <v>109</v>
      </c>
      <c r="S134" s="15" t="s">
        <v>53</v>
      </c>
      <c r="T134" s="15" t="s">
        <v>57</v>
      </c>
      <c r="U134" s="15" t="s">
        <v>3218</v>
      </c>
      <c r="V134" s="15" t="s">
        <v>59</v>
      </c>
      <c r="W134" s="15"/>
      <c r="X134" s="16" t="s">
        <v>59</v>
      </c>
      <c r="Y134" s="16"/>
      <c r="Z134" s="15" t="s">
        <v>5973</v>
      </c>
      <c r="AA134" s="15" t="s">
        <v>62</v>
      </c>
      <c r="AB134" s="90">
        <v>11.185499999999999</v>
      </c>
      <c r="AC134" s="18">
        <v>15000</v>
      </c>
      <c r="AD134" s="18" t="s">
        <v>62</v>
      </c>
      <c r="AE134" s="19"/>
      <c r="AF134" s="15">
        <v>1</v>
      </c>
      <c r="AG134" s="15" t="s">
        <v>112</v>
      </c>
      <c r="AH134" s="87" t="s">
        <v>5985</v>
      </c>
      <c r="AI134" s="16"/>
      <c r="AJ134" s="16" t="s">
        <v>3224</v>
      </c>
      <c r="AK134" s="16" t="s">
        <v>3220</v>
      </c>
      <c r="AL134" s="15" t="s">
        <v>3213</v>
      </c>
      <c r="AM134" s="20">
        <v>3</v>
      </c>
      <c r="AN134" s="15" t="s">
        <v>579</v>
      </c>
      <c r="AO134" s="18" t="s">
        <v>1355</v>
      </c>
      <c r="AP134" s="16" t="s">
        <v>3221</v>
      </c>
      <c r="AQ134" s="15" t="s">
        <v>3222</v>
      </c>
      <c r="AR134" s="20" t="s">
        <v>3223</v>
      </c>
      <c r="AS134" s="18">
        <v>-80.452149773200006</v>
      </c>
      <c r="AT134" s="18">
        <v>39.890454802699999</v>
      </c>
      <c r="AU134" t="s">
        <v>3213</v>
      </c>
      <c r="AV134" t="s">
        <v>3224</v>
      </c>
      <c r="AW134" t="s">
        <v>3225</v>
      </c>
      <c r="AX134" t="e">
        <v>#N/A</v>
      </c>
      <c r="AY134" t="e">
        <v>#N/A</v>
      </c>
      <c r="AZ134" t="e">
        <v>#N/A</v>
      </c>
      <c r="BA134" t="e">
        <v>#N/A</v>
      </c>
      <c r="BB134" t="e">
        <v>#N/A</v>
      </c>
      <c r="BC134" s="21" t="s">
        <v>119</v>
      </c>
      <c r="BD134" s="21" t="s">
        <v>5955</v>
      </c>
      <c r="BE134" s="21"/>
      <c r="BF134" s="21">
        <f t="shared" si="13"/>
        <v>0</v>
      </c>
      <c r="BG134" s="21" t="str">
        <f t="shared" si="14"/>
        <v/>
      </c>
      <c r="BH134" s="21" t="str">
        <f t="shared" si="15"/>
        <v>Unknown</v>
      </c>
      <c r="BI134" s="140" t="s">
        <v>2091</v>
      </c>
      <c r="BJ134" t="s">
        <v>5986</v>
      </c>
    </row>
    <row r="135" spans="1:62" x14ac:dyDescent="0.25">
      <c r="A135" s="89">
        <v>286</v>
      </c>
      <c r="B135" s="89" t="s">
        <v>3224</v>
      </c>
      <c r="C135" s="89" t="s">
        <v>3220</v>
      </c>
      <c r="D135" s="89" t="s">
        <v>579</v>
      </c>
      <c r="E135" s="89" t="s">
        <v>3227</v>
      </c>
      <c r="F135" s="89">
        <v>11.185499999999999</v>
      </c>
      <c r="G135" s="89" t="s">
        <v>53</v>
      </c>
      <c r="H135" t="s">
        <v>5983</v>
      </c>
      <c r="I135" s="15" t="s">
        <v>3226</v>
      </c>
      <c r="J135" s="15"/>
      <c r="K135" s="16"/>
      <c r="L135" s="16" t="s">
        <v>3227</v>
      </c>
      <c r="M135" s="15" t="s">
        <v>3228</v>
      </c>
      <c r="N135" s="16" t="s">
        <v>3217</v>
      </c>
      <c r="O135" s="16" t="s">
        <v>53</v>
      </c>
      <c r="P135" s="15">
        <v>20200201</v>
      </c>
      <c r="Q135" s="16" t="s">
        <v>108</v>
      </c>
      <c r="R135" s="15" t="s">
        <v>109</v>
      </c>
      <c r="S135" s="15" t="s">
        <v>53</v>
      </c>
      <c r="T135" s="15" t="s">
        <v>57</v>
      </c>
      <c r="U135" s="15" t="s">
        <v>3229</v>
      </c>
      <c r="V135" s="15" t="s">
        <v>59</v>
      </c>
      <c r="W135" s="26" t="s">
        <v>100</v>
      </c>
      <c r="X135" s="16" t="s">
        <v>3230</v>
      </c>
      <c r="Y135" s="16" t="s">
        <v>100</v>
      </c>
      <c r="Z135" s="15" t="s">
        <v>5973</v>
      </c>
      <c r="AA135" s="15" t="s">
        <v>62</v>
      </c>
      <c r="AB135" s="90">
        <v>11.185499999999999</v>
      </c>
      <c r="AC135" s="18"/>
      <c r="AD135" s="18"/>
      <c r="AE135" s="19"/>
      <c r="AF135" s="15">
        <v>1</v>
      </c>
      <c r="AG135" s="41" t="s">
        <v>101</v>
      </c>
      <c r="AH135" s="87" t="s">
        <v>5984</v>
      </c>
      <c r="AI135" s="16"/>
      <c r="AJ135" s="16" t="s">
        <v>3224</v>
      </c>
      <c r="AK135" s="16" t="s">
        <v>3220</v>
      </c>
      <c r="AL135" s="15" t="s">
        <v>3213</v>
      </c>
      <c r="AM135" s="20">
        <v>3</v>
      </c>
      <c r="AN135" s="15" t="s">
        <v>579</v>
      </c>
      <c r="AO135" s="18" t="s">
        <v>1355</v>
      </c>
      <c r="AP135" s="16" t="s">
        <v>3221</v>
      </c>
      <c r="AQ135" s="15" t="s">
        <v>3222</v>
      </c>
      <c r="AR135" s="20" t="s">
        <v>3223</v>
      </c>
      <c r="AS135" s="18">
        <v>-80.452149773200006</v>
      </c>
      <c r="AT135" s="18">
        <v>39.890454802699999</v>
      </c>
      <c r="AU135" t="s">
        <v>3213</v>
      </c>
      <c r="AV135" t="s">
        <v>3224</v>
      </c>
      <c r="AW135" t="s">
        <v>3225</v>
      </c>
      <c r="AX135" t="e">
        <v>#N/A</v>
      </c>
      <c r="AY135" t="e">
        <v>#N/A</v>
      </c>
      <c r="AZ135" t="e">
        <v>#N/A</v>
      </c>
      <c r="BA135" t="e">
        <v>#N/A</v>
      </c>
      <c r="BB135" t="e">
        <v>#N/A</v>
      </c>
      <c r="BC135" s="21" t="s">
        <v>139</v>
      </c>
      <c r="BD135" s="21" t="s">
        <v>5955</v>
      </c>
      <c r="BE135" s="21"/>
      <c r="BF135" s="21" t="str">
        <f>Y135</f>
        <v>Yes</v>
      </c>
      <c r="BG135" s="21" t="str">
        <f>V135</f>
        <v/>
      </c>
      <c r="BH135" s="21" t="str">
        <f>AG135</f>
        <v>New</v>
      </c>
      <c r="BI135" s="140" t="s">
        <v>2109</v>
      </c>
      <c r="BJ135" t="s">
        <v>5961</v>
      </c>
    </row>
    <row r="136" spans="1:62" x14ac:dyDescent="0.25">
      <c r="A136" s="89">
        <v>286</v>
      </c>
      <c r="B136" s="89" t="s">
        <v>3224</v>
      </c>
      <c r="C136" s="89" t="s">
        <v>3220</v>
      </c>
      <c r="D136" s="89" t="s">
        <v>579</v>
      </c>
      <c r="E136" s="89" t="s">
        <v>3233</v>
      </c>
      <c r="F136" s="89">
        <v>9.9178099999999993</v>
      </c>
      <c r="G136" s="89" t="s">
        <v>53</v>
      </c>
      <c r="H136" t="s">
        <v>5983</v>
      </c>
      <c r="I136" s="15" t="s">
        <v>3232</v>
      </c>
      <c r="J136" s="15"/>
      <c r="K136" s="16"/>
      <c r="L136" s="16" t="s">
        <v>3233</v>
      </c>
      <c r="M136" s="15" t="s">
        <v>3234</v>
      </c>
      <c r="N136" s="16" t="s">
        <v>3217</v>
      </c>
      <c r="O136" s="16" t="s">
        <v>53</v>
      </c>
      <c r="P136" s="15">
        <v>20200201</v>
      </c>
      <c r="Q136" s="16" t="s">
        <v>108</v>
      </c>
      <c r="R136" s="15" t="s">
        <v>109</v>
      </c>
      <c r="S136" s="15" t="s">
        <v>53</v>
      </c>
      <c r="T136" s="15" t="s">
        <v>57</v>
      </c>
      <c r="U136" s="15" t="s">
        <v>3229</v>
      </c>
      <c r="V136" s="15" t="s">
        <v>59</v>
      </c>
      <c r="W136" s="15"/>
      <c r="X136" s="87" t="s">
        <v>3235</v>
      </c>
      <c r="Y136" s="94" t="s">
        <v>100</v>
      </c>
      <c r="Z136" s="15" t="s">
        <v>5987</v>
      </c>
      <c r="AA136" s="15" t="s">
        <v>62</v>
      </c>
      <c r="AB136" s="90">
        <v>9.9178099999999993</v>
      </c>
      <c r="AC136" s="18"/>
      <c r="AD136" s="18"/>
      <c r="AE136" s="19"/>
      <c r="AF136" s="15">
        <v>1</v>
      </c>
      <c r="AG136" s="41" t="s">
        <v>101</v>
      </c>
      <c r="AH136" s="87" t="s">
        <v>5984</v>
      </c>
      <c r="AI136" s="16"/>
      <c r="AJ136" s="16" t="s">
        <v>3224</v>
      </c>
      <c r="AK136" s="16" t="s">
        <v>3220</v>
      </c>
      <c r="AL136" s="15" t="s">
        <v>3213</v>
      </c>
      <c r="AM136" s="20">
        <v>3</v>
      </c>
      <c r="AN136" s="15" t="s">
        <v>579</v>
      </c>
      <c r="AO136" s="18" t="s">
        <v>1355</v>
      </c>
      <c r="AP136" s="16" t="s">
        <v>3221</v>
      </c>
      <c r="AQ136" s="15" t="s">
        <v>3222</v>
      </c>
      <c r="AR136" s="20" t="s">
        <v>3223</v>
      </c>
      <c r="AS136" s="18">
        <v>-80.452149773200006</v>
      </c>
      <c r="AT136" s="18">
        <v>39.890450686699999</v>
      </c>
      <c r="AU136" t="s">
        <v>3213</v>
      </c>
      <c r="AV136" t="s">
        <v>3224</v>
      </c>
      <c r="AW136" t="s">
        <v>3225</v>
      </c>
      <c r="AX136" t="e">
        <v>#N/A</v>
      </c>
      <c r="AY136" t="e">
        <v>#N/A</v>
      </c>
      <c r="AZ136" t="e">
        <v>#N/A</v>
      </c>
      <c r="BA136" t="e">
        <v>#N/A</v>
      </c>
      <c r="BB136" t="e">
        <v>#N/A</v>
      </c>
      <c r="BC136" s="21" t="s">
        <v>119</v>
      </c>
      <c r="BD136" s="21" t="s">
        <v>5955</v>
      </c>
      <c r="BE136" s="21"/>
      <c r="BF136" s="21" t="str">
        <f t="shared" si="13"/>
        <v>Yes</v>
      </c>
      <c r="BG136" s="21" t="str">
        <f t="shared" si="14"/>
        <v/>
      </c>
      <c r="BH136" s="21" t="str">
        <f t="shared" si="15"/>
        <v>New</v>
      </c>
      <c r="BI136" s="140" t="s">
        <v>710</v>
      </c>
      <c r="BJ136" t="s">
        <v>5986</v>
      </c>
    </row>
    <row r="137" spans="1:62" x14ac:dyDescent="0.25">
      <c r="A137" s="89">
        <v>288</v>
      </c>
      <c r="B137" s="89" t="s">
        <v>3224</v>
      </c>
      <c r="C137" s="89" t="s">
        <v>5454</v>
      </c>
      <c r="D137" s="89" t="s">
        <v>579</v>
      </c>
      <c r="E137" s="89" t="s">
        <v>5451</v>
      </c>
      <c r="F137" s="89">
        <v>10.2153443</v>
      </c>
      <c r="G137" s="89" t="s">
        <v>53</v>
      </c>
      <c r="H137" t="s">
        <v>5988</v>
      </c>
      <c r="I137" s="15" t="s">
        <v>5450</v>
      </c>
      <c r="J137" s="15"/>
      <c r="K137" s="16"/>
      <c r="L137" s="16" t="s">
        <v>5451</v>
      </c>
      <c r="M137" s="15" t="s">
        <v>5452</v>
      </c>
      <c r="N137" s="16" t="s">
        <v>3217</v>
      </c>
      <c r="O137" s="16" t="s">
        <v>53</v>
      </c>
      <c r="P137" s="15">
        <v>20200201</v>
      </c>
      <c r="Q137" s="16" t="s">
        <v>108</v>
      </c>
      <c r="R137" s="15" t="s">
        <v>109</v>
      </c>
      <c r="S137" s="15" t="s">
        <v>53</v>
      </c>
      <c r="T137" s="15" t="s">
        <v>57</v>
      </c>
      <c r="U137" s="15" t="s">
        <v>123</v>
      </c>
      <c r="V137" s="15" t="s">
        <v>59</v>
      </c>
      <c r="W137" s="15"/>
      <c r="X137" s="16" t="s">
        <v>59</v>
      </c>
      <c r="Y137" s="16"/>
      <c r="Z137" s="15" t="s">
        <v>5989</v>
      </c>
      <c r="AA137" s="15" t="s">
        <v>62</v>
      </c>
      <c r="AB137" s="90">
        <v>10.2153443</v>
      </c>
      <c r="AC137" s="18">
        <v>13700</v>
      </c>
      <c r="AD137" s="18" t="s">
        <v>62</v>
      </c>
      <c r="AE137" s="19"/>
      <c r="AF137" s="15">
        <v>1</v>
      </c>
      <c r="AG137" s="41" t="s">
        <v>63</v>
      </c>
      <c r="AH137" s="87" t="s">
        <v>5990</v>
      </c>
      <c r="AI137" s="16"/>
      <c r="AJ137" s="16" t="s">
        <v>3224</v>
      </c>
      <c r="AK137" s="16" t="s">
        <v>5454</v>
      </c>
      <c r="AL137" s="15" t="s">
        <v>5455</v>
      </c>
      <c r="AM137" s="20">
        <v>3</v>
      </c>
      <c r="AN137" s="15" t="s">
        <v>579</v>
      </c>
      <c r="AO137" s="18" t="s">
        <v>580</v>
      </c>
      <c r="AP137" s="16" t="s">
        <v>5456</v>
      </c>
      <c r="AQ137" s="15" t="s">
        <v>5457</v>
      </c>
      <c r="AR137" s="20" t="s">
        <v>5458</v>
      </c>
      <c r="AS137" s="18">
        <v>-76.577400101099997</v>
      </c>
      <c r="AT137" s="18">
        <v>40.063236480699999</v>
      </c>
      <c r="AU137" t="s">
        <v>5455</v>
      </c>
      <c r="AV137" t="s">
        <v>3224</v>
      </c>
      <c r="AW137" t="s">
        <v>5459</v>
      </c>
      <c r="AX137" t="e">
        <v>#N/A</v>
      </c>
      <c r="AY137" t="e">
        <v>#N/A</v>
      </c>
      <c r="AZ137" t="e">
        <v>#N/A</v>
      </c>
      <c r="BA137" t="e">
        <v>#N/A</v>
      </c>
      <c r="BB137" t="e">
        <v>#N/A</v>
      </c>
      <c r="BC137" s="21" t="s">
        <v>119</v>
      </c>
      <c r="BD137" s="21" t="s">
        <v>5955</v>
      </c>
      <c r="BE137" s="21"/>
      <c r="BF137" s="21">
        <f t="shared" si="13"/>
        <v>0</v>
      </c>
      <c r="BG137" s="21" t="str">
        <f t="shared" si="14"/>
        <v/>
      </c>
      <c r="BH137" s="21" t="str">
        <f t="shared" si="15"/>
        <v>Existing</v>
      </c>
      <c r="BI137" s="136" t="s">
        <v>2091</v>
      </c>
      <c r="BJ137" t="s">
        <v>5961</v>
      </c>
    </row>
    <row r="142" spans="1:62" x14ac:dyDescent="0.25">
      <c r="A142" t="s">
        <v>5991</v>
      </c>
    </row>
    <row r="143" spans="1:62" x14ac:dyDescent="0.25">
      <c r="A143" s="89">
        <v>61</v>
      </c>
      <c r="B143" s="89" t="s">
        <v>697</v>
      </c>
      <c r="C143" s="89" t="s">
        <v>697</v>
      </c>
      <c r="D143" s="89" t="s">
        <v>541</v>
      </c>
      <c r="E143" s="89" t="s">
        <v>5947</v>
      </c>
      <c r="F143" s="89">
        <v>5.9655999999999993</v>
      </c>
      <c r="G143" s="89" t="s">
        <v>100</v>
      </c>
      <c r="H143" t="s">
        <v>5948</v>
      </c>
      <c r="I143" s="15" t="s">
        <v>702</v>
      </c>
      <c r="J143" s="15"/>
      <c r="K143" s="16"/>
      <c r="L143" s="16" t="s">
        <v>5949</v>
      </c>
      <c r="M143" s="15" t="s">
        <v>5950</v>
      </c>
      <c r="N143" s="16" t="s">
        <v>5951</v>
      </c>
      <c r="O143" s="16" t="s">
        <v>53</v>
      </c>
      <c r="P143" s="15" t="s">
        <v>1921</v>
      </c>
      <c r="Q143" s="16" t="s">
        <v>1922</v>
      </c>
      <c r="R143" s="141" t="s">
        <v>109</v>
      </c>
      <c r="S143" s="15" t="s">
        <v>53</v>
      </c>
      <c r="T143" s="15" t="s">
        <v>110</v>
      </c>
      <c r="U143" s="15" t="s">
        <v>705</v>
      </c>
      <c r="V143" s="15" t="s">
        <v>59</v>
      </c>
      <c r="W143" s="141" t="s">
        <v>53</v>
      </c>
      <c r="X143" s="16" t="s">
        <v>5952</v>
      </c>
      <c r="Y143" s="142" t="s">
        <v>100</v>
      </c>
      <c r="Z143" s="15" t="s">
        <v>5953</v>
      </c>
      <c r="AA143" s="15" t="s">
        <v>62</v>
      </c>
      <c r="AB143" s="90">
        <v>5.9655999999999993</v>
      </c>
      <c r="AC143" s="18">
        <v>63.9</v>
      </c>
      <c r="AD143" s="18" t="s">
        <v>62</v>
      </c>
      <c r="AE143" s="24">
        <v>22282</v>
      </c>
      <c r="AF143" s="15">
        <v>1</v>
      </c>
      <c r="AG143" s="141" t="s">
        <v>63</v>
      </c>
      <c r="AH143" s="16" t="s">
        <v>5954</v>
      </c>
      <c r="AI143" s="16"/>
      <c r="AJ143" s="16" t="s">
        <v>697</v>
      </c>
      <c r="AK143" s="16" t="s">
        <v>697</v>
      </c>
      <c r="AL143" s="15" t="s">
        <v>688</v>
      </c>
      <c r="AM143" s="20">
        <v>4</v>
      </c>
      <c r="AN143" s="15" t="s">
        <v>541</v>
      </c>
      <c r="AO143" s="18" t="s">
        <v>698</v>
      </c>
      <c r="AP143" s="16" t="s">
        <v>699</v>
      </c>
      <c r="AQ143" s="15" t="s">
        <v>700</v>
      </c>
      <c r="AR143" s="20" t="s">
        <v>701</v>
      </c>
      <c r="AS143" s="18">
        <v>-84.750476611300002</v>
      </c>
      <c r="AT143" s="18">
        <v>37.579807394200003</v>
      </c>
      <c r="AU143" t="s">
        <v>688</v>
      </c>
      <c r="AV143" t="e">
        <v>#N/A</v>
      </c>
      <c r="AW143" t="e">
        <v>#N/A</v>
      </c>
      <c r="AX143" t="e">
        <v>#N/A</v>
      </c>
      <c r="AY143" t="e">
        <v>#N/A</v>
      </c>
      <c r="AZ143" t="e">
        <v>#N/A</v>
      </c>
      <c r="BA143" t="e">
        <v>#N/A</v>
      </c>
      <c r="BB143" t="e">
        <v>#N/A</v>
      </c>
      <c r="BC143" s="143" t="s">
        <v>119</v>
      </c>
      <c r="BD143" s="21" t="s">
        <v>5955</v>
      </c>
      <c r="BE143" s="21"/>
      <c r="BF143" s="21" t="str">
        <f t="shared" ref="BF143:BF148" si="16">Y143</f>
        <v>Yes</v>
      </c>
      <c r="BG143" s="21" t="str">
        <f t="shared" ref="BG143:BG148" si="17">V143</f>
        <v/>
      </c>
      <c r="BH143" s="21" t="str">
        <f t="shared" ref="BH143:BH148" si="18">AG143</f>
        <v>Existing</v>
      </c>
      <c r="BI143" s="139" t="s">
        <v>710</v>
      </c>
      <c r="BJ143" t="s">
        <v>5747</v>
      </c>
    </row>
    <row r="144" spans="1:62" x14ac:dyDescent="0.25">
      <c r="A144" s="89">
        <v>61</v>
      </c>
      <c r="B144" s="89" t="s">
        <v>697</v>
      </c>
      <c r="C144" s="89" t="s">
        <v>697</v>
      </c>
      <c r="D144" s="89" t="s">
        <v>541</v>
      </c>
      <c r="E144" s="89" t="s">
        <v>5956</v>
      </c>
      <c r="F144" s="89"/>
      <c r="G144" s="89" t="s">
        <v>100</v>
      </c>
      <c r="I144" s="15"/>
      <c r="J144" s="15"/>
      <c r="K144" s="16"/>
      <c r="L144" s="16"/>
      <c r="M144" s="15"/>
      <c r="N144" s="16"/>
      <c r="O144" s="16"/>
      <c r="P144" s="15"/>
      <c r="Q144" s="16"/>
      <c r="R144" s="141" t="s">
        <v>109</v>
      </c>
      <c r="S144" s="15"/>
      <c r="T144" s="15"/>
      <c r="U144" s="15"/>
      <c r="V144" s="15" t="s">
        <v>5760</v>
      </c>
      <c r="W144" s="141" t="s">
        <v>53</v>
      </c>
      <c r="X144" s="16"/>
      <c r="Y144" s="142" t="s">
        <v>100</v>
      </c>
      <c r="Z144" s="15"/>
      <c r="AA144" s="15"/>
      <c r="AB144" s="90"/>
      <c r="AC144" s="18"/>
      <c r="AD144" s="18"/>
      <c r="AE144" s="24"/>
      <c r="AF144" s="15"/>
      <c r="AG144" s="141" t="s">
        <v>63</v>
      </c>
      <c r="AH144" s="16"/>
      <c r="AI144" s="16"/>
      <c r="AJ144" s="16"/>
      <c r="AK144" s="16"/>
      <c r="AL144" s="15"/>
      <c r="AM144" s="20"/>
      <c r="AN144" s="15"/>
      <c r="AO144" s="18"/>
      <c r="AP144" s="16"/>
      <c r="AQ144" s="15"/>
      <c r="AR144" s="20"/>
      <c r="AS144" s="18"/>
      <c r="AT144" s="18"/>
      <c r="BC144" s="143" t="s">
        <v>119</v>
      </c>
      <c r="BD144" s="21" t="s">
        <v>5955</v>
      </c>
      <c r="BE144" s="21"/>
      <c r="BF144" s="21" t="str">
        <f t="shared" si="16"/>
        <v>Yes</v>
      </c>
      <c r="BG144" s="21" t="str">
        <f t="shared" si="17"/>
        <v xml:space="preserve"> </v>
      </c>
      <c r="BH144" s="21" t="str">
        <f t="shared" si="18"/>
        <v>Existing</v>
      </c>
      <c r="BI144" s="139" t="s">
        <v>710</v>
      </c>
      <c r="BJ144" t="s">
        <v>5747</v>
      </c>
    </row>
    <row r="145" spans="1:62" x14ac:dyDescent="0.25">
      <c r="A145" s="89">
        <v>61</v>
      </c>
      <c r="B145" s="89" t="s">
        <v>697</v>
      </c>
      <c r="C145" s="89" t="s">
        <v>697</v>
      </c>
      <c r="D145" s="89" t="s">
        <v>541</v>
      </c>
      <c r="E145" s="89" t="s">
        <v>5957</v>
      </c>
      <c r="F145" s="89">
        <v>13.795449999999999</v>
      </c>
      <c r="G145" s="89" t="s">
        <v>100</v>
      </c>
      <c r="I145" s="15" t="s">
        <v>689</v>
      </c>
      <c r="J145" s="15"/>
      <c r="K145" s="16"/>
      <c r="L145" s="16" t="s">
        <v>690</v>
      </c>
      <c r="M145" s="15" t="s">
        <v>691</v>
      </c>
      <c r="N145" s="16" t="s">
        <v>692</v>
      </c>
      <c r="O145" s="16" t="s">
        <v>53</v>
      </c>
      <c r="P145" s="15">
        <v>20200201</v>
      </c>
      <c r="Q145" s="16" t="s">
        <v>108</v>
      </c>
      <c r="R145" s="141" t="s">
        <v>109</v>
      </c>
      <c r="S145" s="15" t="s">
        <v>53</v>
      </c>
      <c r="T145" s="15" t="s">
        <v>110</v>
      </c>
      <c r="U145" s="15" t="s">
        <v>693</v>
      </c>
      <c r="V145" s="15" t="s">
        <v>59</v>
      </c>
      <c r="W145" s="141" t="s">
        <v>53</v>
      </c>
      <c r="X145" s="16" t="s">
        <v>5958</v>
      </c>
      <c r="Y145" s="142" t="s">
        <v>100</v>
      </c>
      <c r="Z145" s="15" t="s">
        <v>5959</v>
      </c>
      <c r="AA145" s="15" t="s">
        <v>62</v>
      </c>
      <c r="AB145" s="90">
        <v>13.795449999999999</v>
      </c>
      <c r="AC145" s="18">
        <v>152</v>
      </c>
      <c r="AD145" s="18" t="s">
        <v>131</v>
      </c>
      <c r="AE145" s="24">
        <v>25204</v>
      </c>
      <c r="AF145" s="15">
        <v>1</v>
      </c>
      <c r="AG145" s="141" t="s">
        <v>63</v>
      </c>
      <c r="AH145" s="16" t="s">
        <v>5960</v>
      </c>
      <c r="AI145" s="16"/>
      <c r="AJ145" s="16" t="s">
        <v>697</v>
      </c>
      <c r="AK145" s="16" t="s">
        <v>697</v>
      </c>
      <c r="AL145" s="15" t="s">
        <v>688</v>
      </c>
      <c r="AM145" s="20">
        <v>4</v>
      </c>
      <c r="AN145" s="15" t="s">
        <v>541</v>
      </c>
      <c r="AO145" s="18" t="s">
        <v>698</v>
      </c>
      <c r="AP145" s="16" t="s">
        <v>699</v>
      </c>
      <c r="AQ145" s="15" t="s">
        <v>700</v>
      </c>
      <c r="AR145" s="20" t="s">
        <v>701</v>
      </c>
      <c r="AS145" s="18">
        <v>-84.750889671500005</v>
      </c>
      <c r="AT145" s="18">
        <v>37.579454533300002</v>
      </c>
      <c r="AU145" t="s">
        <v>688</v>
      </c>
      <c r="AV145" t="e">
        <v>#N/A</v>
      </c>
      <c r="AW145" t="e">
        <v>#N/A</v>
      </c>
      <c r="AX145" t="e">
        <v>#N/A</v>
      </c>
      <c r="AY145" t="e">
        <v>#N/A</v>
      </c>
      <c r="AZ145" t="e">
        <v>#N/A</v>
      </c>
      <c r="BA145" t="e">
        <v>#N/A</v>
      </c>
      <c r="BB145" t="e">
        <v>#N/A</v>
      </c>
      <c r="BC145" s="143" t="s">
        <v>119</v>
      </c>
      <c r="BD145" s="21" t="s">
        <v>5955</v>
      </c>
      <c r="BE145" s="21"/>
      <c r="BF145" s="21" t="str">
        <f t="shared" si="16"/>
        <v>Yes</v>
      </c>
      <c r="BG145" s="21" t="str">
        <f t="shared" si="17"/>
        <v/>
      </c>
      <c r="BH145" s="21" t="str">
        <f t="shared" si="18"/>
        <v>Existing</v>
      </c>
      <c r="BI145" s="139" t="s">
        <v>710</v>
      </c>
      <c r="BJ145" t="s">
        <v>5961</v>
      </c>
    </row>
    <row r="146" spans="1:62" x14ac:dyDescent="0.25">
      <c r="A146" s="89">
        <v>122</v>
      </c>
      <c r="B146" s="89" t="s">
        <v>1491</v>
      </c>
      <c r="C146" s="89" t="s">
        <v>1491</v>
      </c>
      <c r="D146" s="89" t="s">
        <v>627</v>
      </c>
      <c r="E146" s="89" t="s">
        <v>5962</v>
      </c>
      <c r="F146" s="89">
        <v>4.6866289049999992</v>
      </c>
      <c r="G146" s="89" t="s">
        <v>100</v>
      </c>
      <c r="H146" t="s">
        <v>5963</v>
      </c>
      <c r="I146" s="15" t="s">
        <v>120</v>
      </c>
      <c r="J146" s="15"/>
      <c r="K146" s="16"/>
      <c r="L146" s="16" t="s">
        <v>5964</v>
      </c>
      <c r="M146" s="15" t="s">
        <v>120</v>
      </c>
      <c r="N146" s="16" t="s">
        <v>5964</v>
      </c>
      <c r="O146" s="16" t="s">
        <v>53</v>
      </c>
      <c r="P146" s="15">
        <v>20200201</v>
      </c>
      <c r="Q146" s="16" t="s">
        <v>108</v>
      </c>
      <c r="R146" s="141" t="s">
        <v>109</v>
      </c>
      <c r="S146" s="15" t="s">
        <v>53</v>
      </c>
      <c r="T146" s="15" t="s">
        <v>59</v>
      </c>
      <c r="U146" s="15" t="s">
        <v>59</v>
      </c>
      <c r="V146" s="15" t="s">
        <v>59</v>
      </c>
      <c r="W146" s="141" t="s">
        <v>100</v>
      </c>
      <c r="X146" s="16" t="s">
        <v>59</v>
      </c>
      <c r="Y146" s="142" t="s">
        <v>100</v>
      </c>
      <c r="Z146" s="15" t="s">
        <v>5965</v>
      </c>
      <c r="AA146" s="15" t="s">
        <v>84</v>
      </c>
      <c r="AB146" s="90">
        <v>4.6866289049999992</v>
      </c>
      <c r="AC146" s="18"/>
      <c r="AD146" s="18"/>
      <c r="AE146" s="19"/>
      <c r="AF146" s="15">
        <v>1</v>
      </c>
      <c r="AG146" s="141" t="s">
        <v>101</v>
      </c>
      <c r="AH146" s="87" t="s">
        <v>5966</v>
      </c>
      <c r="AI146" s="16"/>
      <c r="AJ146" s="16" t="s">
        <v>1491</v>
      </c>
      <c r="AK146" s="16" t="s">
        <v>1491</v>
      </c>
      <c r="AL146" s="15" t="s">
        <v>1485</v>
      </c>
      <c r="AM146" s="20" t="s">
        <v>1492</v>
      </c>
      <c r="AN146" s="15" t="s">
        <v>627</v>
      </c>
      <c r="AO146" s="18" t="s">
        <v>1493</v>
      </c>
      <c r="AP146" s="16" t="s">
        <v>5967</v>
      </c>
      <c r="AQ146" s="15" t="s">
        <v>1495</v>
      </c>
      <c r="AR146" s="20" t="s">
        <v>1496</v>
      </c>
      <c r="AS146" s="18">
        <v>-84.222059999999999</v>
      </c>
      <c r="AT146" s="18">
        <v>39.485950000000003</v>
      </c>
      <c r="AU146" t="s">
        <v>1485</v>
      </c>
      <c r="AV146" t="e">
        <v>#N/A</v>
      </c>
      <c r="AW146" t="e">
        <v>#N/A</v>
      </c>
      <c r="AX146" t="e">
        <v>#N/A</v>
      </c>
      <c r="AY146" t="e">
        <v>#N/A</v>
      </c>
      <c r="AZ146" t="e">
        <v>#N/A</v>
      </c>
      <c r="BA146" t="e">
        <v>#N/A</v>
      </c>
      <c r="BB146" t="e">
        <v>#N/A</v>
      </c>
      <c r="BC146" s="143" t="s">
        <v>139</v>
      </c>
      <c r="BD146" s="21" t="s">
        <v>5955</v>
      </c>
      <c r="BE146" s="21"/>
      <c r="BF146" s="21" t="str">
        <f t="shared" si="16"/>
        <v>Yes</v>
      </c>
      <c r="BG146" s="21" t="str">
        <f t="shared" si="17"/>
        <v/>
      </c>
      <c r="BH146" s="21" t="str">
        <f t="shared" si="18"/>
        <v>New</v>
      </c>
      <c r="BI146" s="140" t="s">
        <v>2109</v>
      </c>
      <c r="BJ146" t="s">
        <v>5961</v>
      </c>
    </row>
    <row r="147" spans="1:62" x14ac:dyDescent="0.25">
      <c r="A147" s="89">
        <v>211</v>
      </c>
      <c r="B147" s="89" t="s">
        <v>2454</v>
      </c>
      <c r="C147" s="89" t="s">
        <v>2454</v>
      </c>
      <c r="D147" s="89" t="s">
        <v>627</v>
      </c>
      <c r="E147" s="89" t="s">
        <v>2450</v>
      </c>
      <c r="F147" s="89">
        <v>11.185499999999999</v>
      </c>
      <c r="G147" s="89" t="s">
        <v>100</v>
      </c>
      <c r="H147" t="s">
        <v>5971</v>
      </c>
      <c r="I147" s="15" t="s">
        <v>529</v>
      </c>
      <c r="J147" s="15"/>
      <c r="K147" s="16"/>
      <c r="L147" s="16" t="s">
        <v>2451</v>
      </c>
      <c r="M147" s="15" t="s">
        <v>529</v>
      </c>
      <c r="N147" s="16" t="s">
        <v>2451</v>
      </c>
      <c r="O147" s="16" t="s">
        <v>53</v>
      </c>
      <c r="P147" s="15">
        <v>20200201</v>
      </c>
      <c r="Q147" s="16" t="s">
        <v>108</v>
      </c>
      <c r="R147" s="141" t="s">
        <v>109</v>
      </c>
      <c r="S147" s="15" t="s">
        <v>53</v>
      </c>
      <c r="T147" s="15" t="s">
        <v>57</v>
      </c>
      <c r="U147" s="15" t="s">
        <v>5972</v>
      </c>
      <c r="V147" s="15" t="s">
        <v>59</v>
      </c>
      <c r="W147" s="141" t="s">
        <v>100</v>
      </c>
      <c r="X147" s="16" t="s">
        <v>59</v>
      </c>
      <c r="Y147" s="142" t="s">
        <v>53</v>
      </c>
      <c r="Z147" s="15" t="s">
        <v>5973</v>
      </c>
      <c r="AA147" s="15" t="s">
        <v>62</v>
      </c>
      <c r="AB147" s="90">
        <v>11.185499999999999</v>
      </c>
      <c r="AC147" s="18"/>
      <c r="AD147" s="18"/>
      <c r="AE147" s="19"/>
      <c r="AF147" s="15">
        <v>1</v>
      </c>
      <c r="AG147" s="141" t="s">
        <v>63</v>
      </c>
      <c r="AH147" s="16" t="s">
        <v>5992</v>
      </c>
      <c r="AI147" s="16"/>
      <c r="AJ147" s="16" t="s">
        <v>2454</v>
      </c>
      <c r="AK147" s="16" t="s">
        <v>2454</v>
      </c>
      <c r="AL147" s="15" t="s">
        <v>2448</v>
      </c>
      <c r="AM147" s="20" t="s">
        <v>1492</v>
      </c>
      <c r="AN147" s="15" t="s">
        <v>627</v>
      </c>
      <c r="AO147" s="18" t="s">
        <v>2455</v>
      </c>
      <c r="AP147" s="16" t="s">
        <v>2456</v>
      </c>
      <c r="AQ147" s="15" t="s">
        <v>2457</v>
      </c>
      <c r="AR147" s="20" t="s">
        <v>2458</v>
      </c>
      <c r="AS147" s="18">
        <v>-82.288380000000004</v>
      </c>
      <c r="AT147" s="18">
        <v>39.781260000000003</v>
      </c>
      <c r="AU147" t="s">
        <v>2448</v>
      </c>
      <c r="AV147" t="e">
        <v>#N/A</v>
      </c>
      <c r="AW147" t="e">
        <v>#N/A</v>
      </c>
      <c r="AX147" t="e">
        <v>#N/A</v>
      </c>
      <c r="AY147" t="e">
        <v>#N/A</v>
      </c>
      <c r="AZ147" t="e">
        <v>#N/A</v>
      </c>
      <c r="BA147" t="e">
        <v>#N/A</v>
      </c>
      <c r="BB147" t="e">
        <v>#N/A</v>
      </c>
      <c r="BC147" s="143" t="s">
        <v>139</v>
      </c>
      <c r="BD147" s="21" t="s">
        <v>5955</v>
      </c>
      <c r="BE147" s="21"/>
      <c r="BF147" s="21" t="str">
        <f t="shared" si="16"/>
        <v>No</v>
      </c>
      <c r="BG147" s="21" t="str">
        <f t="shared" si="17"/>
        <v/>
      </c>
      <c r="BH147" s="21" t="str">
        <f t="shared" si="18"/>
        <v>Existing</v>
      </c>
      <c r="BI147" s="139" t="s">
        <v>643</v>
      </c>
      <c r="BJ147" t="s">
        <v>5758</v>
      </c>
    </row>
    <row r="148" spans="1:62" x14ac:dyDescent="0.25">
      <c r="A148" s="89">
        <v>286</v>
      </c>
      <c r="B148" s="89" t="s">
        <v>3224</v>
      </c>
      <c r="C148" s="89" t="s">
        <v>3220</v>
      </c>
      <c r="D148" s="89" t="s">
        <v>579</v>
      </c>
      <c r="E148" s="89" t="s">
        <v>3215</v>
      </c>
      <c r="F148" s="89">
        <v>11.185499999999999</v>
      </c>
      <c r="G148" s="89" t="s">
        <v>53</v>
      </c>
      <c r="H148" t="s">
        <v>5983</v>
      </c>
      <c r="I148" s="15" t="s">
        <v>3214</v>
      </c>
      <c r="J148" s="15"/>
      <c r="K148" s="16"/>
      <c r="L148" s="16" t="s">
        <v>3215</v>
      </c>
      <c r="M148" s="15" t="s">
        <v>3216</v>
      </c>
      <c r="N148" s="16" t="s">
        <v>3217</v>
      </c>
      <c r="O148" s="16" t="s">
        <v>53</v>
      </c>
      <c r="P148" s="15">
        <v>20200201</v>
      </c>
      <c r="Q148" s="16" t="s">
        <v>108</v>
      </c>
      <c r="R148" s="141" t="s">
        <v>109</v>
      </c>
      <c r="S148" s="15" t="s">
        <v>53</v>
      </c>
      <c r="T148" s="15" t="s">
        <v>57</v>
      </c>
      <c r="U148" s="15" t="s">
        <v>3218</v>
      </c>
      <c r="V148" s="15" t="s">
        <v>59</v>
      </c>
      <c r="W148" s="141" t="s">
        <v>100</v>
      </c>
      <c r="X148" s="16" t="s">
        <v>59</v>
      </c>
      <c r="Y148" s="142" t="s">
        <v>53</v>
      </c>
      <c r="Z148" s="15" t="s">
        <v>5973</v>
      </c>
      <c r="AA148" s="15" t="s">
        <v>62</v>
      </c>
      <c r="AB148" s="90">
        <v>11.185499999999999</v>
      </c>
      <c r="AC148" s="18">
        <v>15000</v>
      </c>
      <c r="AD148" s="18" t="s">
        <v>62</v>
      </c>
      <c r="AE148" s="19"/>
      <c r="AF148" s="15">
        <v>1</v>
      </c>
      <c r="AG148" s="141" t="s">
        <v>63</v>
      </c>
      <c r="AH148" s="87" t="s">
        <v>5985</v>
      </c>
      <c r="AI148" s="16"/>
      <c r="AJ148" s="16" t="s">
        <v>3224</v>
      </c>
      <c r="AK148" s="16" t="s">
        <v>3220</v>
      </c>
      <c r="AL148" s="15" t="s">
        <v>3213</v>
      </c>
      <c r="AM148" s="20">
        <v>3</v>
      </c>
      <c r="AN148" s="15" t="s">
        <v>579</v>
      </c>
      <c r="AO148" s="18" t="s">
        <v>1355</v>
      </c>
      <c r="AP148" s="16" t="s">
        <v>3221</v>
      </c>
      <c r="AQ148" s="15" t="s">
        <v>3222</v>
      </c>
      <c r="AR148" s="20" t="s">
        <v>3223</v>
      </c>
      <c r="AS148" s="18">
        <v>-80.452149773200006</v>
      </c>
      <c r="AT148" s="18">
        <v>39.890454802699999</v>
      </c>
      <c r="AU148" t="s">
        <v>3213</v>
      </c>
      <c r="AV148" t="s">
        <v>3224</v>
      </c>
      <c r="AW148" t="s">
        <v>3225</v>
      </c>
      <c r="AX148" t="e">
        <v>#N/A</v>
      </c>
      <c r="AY148" t="e">
        <v>#N/A</v>
      </c>
      <c r="AZ148" t="e">
        <v>#N/A</v>
      </c>
      <c r="BA148" t="e">
        <v>#N/A</v>
      </c>
      <c r="BB148" t="e">
        <v>#N/A</v>
      </c>
      <c r="BC148" s="143" t="s">
        <v>139</v>
      </c>
      <c r="BD148" s="21" t="s">
        <v>5955</v>
      </c>
      <c r="BE148" s="21"/>
      <c r="BF148" s="21" t="str">
        <f t="shared" si="16"/>
        <v>No</v>
      </c>
      <c r="BG148" s="21" t="str">
        <f t="shared" si="17"/>
        <v/>
      </c>
      <c r="BH148" s="21" t="str">
        <f t="shared" si="18"/>
        <v>Existing</v>
      </c>
      <c r="BI148" s="140" t="s">
        <v>643</v>
      </c>
      <c r="BJ148" t="s">
        <v>5986</v>
      </c>
    </row>
    <row r="149" spans="1:62" x14ac:dyDescent="0.25">
      <c r="A149" s="89">
        <v>286</v>
      </c>
      <c r="B149" s="89" t="s">
        <v>3224</v>
      </c>
      <c r="C149" s="89" t="s">
        <v>3220</v>
      </c>
      <c r="D149" s="89" t="s">
        <v>579</v>
      </c>
      <c r="E149" s="89" t="s">
        <v>3227</v>
      </c>
      <c r="F149" s="89">
        <v>11.185499999999999</v>
      </c>
      <c r="G149" s="89" t="s">
        <v>53</v>
      </c>
      <c r="H149" t="s">
        <v>5983</v>
      </c>
      <c r="I149" s="15" t="s">
        <v>3226</v>
      </c>
      <c r="J149" s="15"/>
      <c r="K149" s="16"/>
      <c r="L149" s="16" t="s">
        <v>3227</v>
      </c>
      <c r="M149" s="15" t="s">
        <v>3228</v>
      </c>
      <c r="N149" s="16" t="s">
        <v>3217</v>
      </c>
      <c r="O149" s="16" t="s">
        <v>53</v>
      </c>
      <c r="P149" s="15">
        <v>20200201</v>
      </c>
      <c r="Q149" s="16" t="s">
        <v>108</v>
      </c>
      <c r="R149" s="141" t="s">
        <v>109</v>
      </c>
      <c r="S149" s="15" t="s">
        <v>53</v>
      </c>
      <c r="T149" s="15" t="s">
        <v>57</v>
      </c>
      <c r="U149" s="15" t="s">
        <v>3229</v>
      </c>
      <c r="V149" s="15" t="s">
        <v>59</v>
      </c>
      <c r="W149" s="144" t="s">
        <v>100</v>
      </c>
      <c r="X149" s="16" t="s">
        <v>3230</v>
      </c>
      <c r="Y149" s="142" t="s">
        <v>100</v>
      </c>
      <c r="Z149" s="15" t="s">
        <v>5973</v>
      </c>
      <c r="AA149" s="15" t="s">
        <v>62</v>
      </c>
      <c r="AB149" s="90">
        <v>11.185499999999999</v>
      </c>
      <c r="AC149" s="18"/>
      <c r="AD149" s="18"/>
      <c r="AE149" s="19"/>
      <c r="AF149" s="15">
        <v>1</v>
      </c>
      <c r="AG149" s="146" t="s">
        <v>101</v>
      </c>
      <c r="AH149" s="87" t="s">
        <v>5984</v>
      </c>
      <c r="AI149" s="16"/>
      <c r="AJ149" s="16" t="s">
        <v>3224</v>
      </c>
      <c r="AK149" s="16" t="s">
        <v>3220</v>
      </c>
      <c r="AL149" s="15" t="s">
        <v>3213</v>
      </c>
      <c r="AM149" s="20">
        <v>3</v>
      </c>
      <c r="AN149" s="15" t="s">
        <v>579</v>
      </c>
      <c r="AO149" s="18" t="s">
        <v>1355</v>
      </c>
      <c r="AP149" s="16" t="s">
        <v>3221</v>
      </c>
      <c r="AQ149" s="15" t="s">
        <v>3222</v>
      </c>
      <c r="AR149" s="20" t="s">
        <v>3223</v>
      </c>
      <c r="AS149" s="18">
        <v>-80.452149773200006</v>
      </c>
      <c r="AT149" s="18">
        <v>39.890454802699999</v>
      </c>
      <c r="AU149" t="s">
        <v>3213</v>
      </c>
      <c r="AV149" t="s">
        <v>3224</v>
      </c>
      <c r="AW149" t="s">
        <v>3225</v>
      </c>
      <c r="AX149" t="e">
        <v>#N/A</v>
      </c>
      <c r="AY149" t="e">
        <v>#N/A</v>
      </c>
      <c r="AZ149" t="e">
        <v>#N/A</v>
      </c>
      <c r="BA149" t="e">
        <v>#N/A</v>
      </c>
      <c r="BB149" t="e">
        <v>#N/A</v>
      </c>
      <c r="BC149" s="143" t="s">
        <v>139</v>
      </c>
      <c r="BD149" s="21" t="s">
        <v>5955</v>
      </c>
      <c r="BE149" s="21"/>
      <c r="BF149" s="21" t="str">
        <f>Y149</f>
        <v>Yes</v>
      </c>
      <c r="BG149" s="21" t="str">
        <f>V149</f>
        <v/>
      </c>
      <c r="BH149" s="21" t="str">
        <f>AG149</f>
        <v>New</v>
      </c>
      <c r="BI149" s="140" t="s">
        <v>2109</v>
      </c>
      <c r="BJ149" t="s">
        <v>5961</v>
      </c>
    </row>
    <row r="150" spans="1:62" x14ac:dyDescent="0.25">
      <c r="A150" s="89">
        <v>286</v>
      </c>
      <c r="B150" s="89" t="s">
        <v>3224</v>
      </c>
      <c r="C150" s="89" t="s">
        <v>3220</v>
      </c>
      <c r="D150" s="89" t="s">
        <v>579</v>
      </c>
      <c r="E150" s="89" t="s">
        <v>3233</v>
      </c>
      <c r="F150" s="89">
        <v>9.9178099999999993</v>
      </c>
      <c r="G150" s="89" t="s">
        <v>53</v>
      </c>
      <c r="H150" t="s">
        <v>5983</v>
      </c>
      <c r="I150" s="15" t="s">
        <v>3232</v>
      </c>
      <c r="J150" s="15"/>
      <c r="K150" s="16"/>
      <c r="L150" s="16" t="s">
        <v>3233</v>
      </c>
      <c r="M150" s="15" t="s">
        <v>3234</v>
      </c>
      <c r="N150" s="16" t="s">
        <v>3217</v>
      </c>
      <c r="O150" s="16" t="s">
        <v>53</v>
      </c>
      <c r="P150" s="15">
        <v>20200201</v>
      </c>
      <c r="Q150" s="16" t="s">
        <v>108</v>
      </c>
      <c r="R150" s="141" t="s">
        <v>109</v>
      </c>
      <c r="S150" s="15" t="s">
        <v>53</v>
      </c>
      <c r="T150" s="15" t="s">
        <v>57</v>
      </c>
      <c r="U150" s="15" t="s">
        <v>3229</v>
      </c>
      <c r="V150" s="15" t="s">
        <v>59</v>
      </c>
      <c r="W150" s="141" t="s">
        <v>100</v>
      </c>
      <c r="X150" s="87" t="s">
        <v>3235</v>
      </c>
      <c r="Y150" s="145" t="s">
        <v>100</v>
      </c>
      <c r="Z150" s="15" t="s">
        <v>5987</v>
      </c>
      <c r="AA150" s="15" t="s">
        <v>62</v>
      </c>
      <c r="AB150" s="90">
        <v>9.9178099999999993</v>
      </c>
      <c r="AC150" s="18"/>
      <c r="AD150" s="18"/>
      <c r="AE150" s="19"/>
      <c r="AF150" s="15">
        <v>1</v>
      </c>
      <c r="AG150" s="141" t="s">
        <v>101</v>
      </c>
      <c r="AH150" s="87" t="s">
        <v>5984</v>
      </c>
      <c r="AI150" s="16"/>
      <c r="AJ150" s="16" t="s">
        <v>3224</v>
      </c>
      <c r="AK150" s="16" t="s">
        <v>3220</v>
      </c>
      <c r="AL150" s="15" t="s">
        <v>3213</v>
      </c>
      <c r="AM150" s="20">
        <v>3</v>
      </c>
      <c r="AN150" s="15" t="s">
        <v>579</v>
      </c>
      <c r="AO150" s="18" t="s">
        <v>1355</v>
      </c>
      <c r="AP150" s="16" t="s">
        <v>3221</v>
      </c>
      <c r="AQ150" s="15" t="s">
        <v>3222</v>
      </c>
      <c r="AR150" s="20" t="s">
        <v>3223</v>
      </c>
      <c r="AS150" s="18">
        <v>-80.452149773200006</v>
      </c>
      <c r="AT150" s="18">
        <v>39.890450686699999</v>
      </c>
      <c r="AU150" t="s">
        <v>3213</v>
      </c>
      <c r="AV150" t="s">
        <v>3224</v>
      </c>
      <c r="AW150" t="s">
        <v>3225</v>
      </c>
      <c r="AX150" t="e">
        <v>#N/A</v>
      </c>
      <c r="AY150" t="e">
        <v>#N/A</v>
      </c>
      <c r="AZ150" t="e">
        <v>#N/A</v>
      </c>
      <c r="BA150" t="e">
        <v>#N/A</v>
      </c>
      <c r="BB150" t="e">
        <v>#N/A</v>
      </c>
      <c r="BC150" s="143" t="s">
        <v>139</v>
      </c>
      <c r="BD150" s="21" t="s">
        <v>5955</v>
      </c>
      <c r="BE150" s="21"/>
      <c r="BF150" s="21" t="str">
        <f t="shared" ref="BF150" si="19">Y150</f>
        <v>Yes</v>
      </c>
      <c r="BG150" s="21" t="str">
        <f t="shared" ref="BG150" si="20">V150</f>
        <v/>
      </c>
      <c r="BH150" s="21" t="str">
        <f t="shared" ref="BH150" si="21">AG150</f>
        <v>New</v>
      </c>
      <c r="BI150" s="140" t="s">
        <v>2109</v>
      </c>
      <c r="BJ150" t="s">
        <v>5986</v>
      </c>
    </row>
    <row r="153" spans="1:62" x14ac:dyDescent="0.25">
      <c r="A153" t="s">
        <v>5993</v>
      </c>
    </row>
    <row r="154" spans="1:62" x14ac:dyDescent="0.25">
      <c r="A154" s="89">
        <v>284</v>
      </c>
      <c r="B154" s="89" t="s">
        <v>5425</v>
      </c>
      <c r="C154" s="89" t="s">
        <v>5425</v>
      </c>
      <c r="D154" s="89" t="s">
        <v>373</v>
      </c>
      <c r="E154" s="89" t="s">
        <v>5975</v>
      </c>
      <c r="F154" s="89"/>
      <c r="G154" s="89" t="s">
        <v>100</v>
      </c>
      <c r="H154" t="s">
        <v>5976</v>
      </c>
      <c r="I154" s="15"/>
      <c r="J154" s="15"/>
      <c r="K154" s="16"/>
      <c r="L154" s="16"/>
      <c r="M154" s="15"/>
      <c r="N154" s="16"/>
      <c r="O154" s="16"/>
      <c r="P154" s="15"/>
      <c r="Q154" s="16"/>
      <c r="R154" s="15"/>
      <c r="S154" s="15"/>
      <c r="T154" s="15"/>
      <c r="U154" s="15"/>
      <c r="V154" s="15" t="s">
        <v>5760</v>
      </c>
      <c r="W154" s="15"/>
      <c r="X154" s="16"/>
      <c r="Y154" s="93" t="s">
        <v>100</v>
      </c>
      <c r="Z154" s="15"/>
      <c r="AA154" s="15"/>
      <c r="AB154" s="90"/>
      <c r="AC154" s="18"/>
      <c r="AD154" s="18"/>
      <c r="AE154" s="19"/>
      <c r="AF154" s="15"/>
      <c r="AG154" s="41" t="s">
        <v>5423</v>
      </c>
      <c r="AH154" s="87" t="s">
        <v>5977</v>
      </c>
      <c r="AI154" s="16"/>
      <c r="AJ154" s="16"/>
      <c r="AK154" s="16"/>
      <c r="AL154" s="15"/>
      <c r="AM154" s="20"/>
      <c r="AN154" s="15"/>
      <c r="AO154" s="18"/>
      <c r="AP154" s="16"/>
      <c r="AQ154" s="15"/>
      <c r="AR154" s="20"/>
      <c r="AS154" s="18"/>
      <c r="AT154" s="18"/>
      <c r="BC154" s="21" t="s">
        <v>119</v>
      </c>
      <c r="BD154" s="21" t="s">
        <v>5955</v>
      </c>
      <c r="BE154" s="21"/>
      <c r="BF154" s="21" t="str">
        <f t="shared" ref="BF154:BF160" si="22">Y154</f>
        <v>Yes</v>
      </c>
      <c r="BG154" s="21" t="str">
        <f t="shared" ref="BG154:BG160" si="23">V154</f>
        <v xml:space="preserve"> </v>
      </c>
      <c r="BH154" s="21" t="str">
        <f t="shared" ref="BH154:BH160" si="24">AG154</f>
        <v>Unknown (New?)</v>
      </c>
      <c r="BI154" s="136" t="s">
        <v>710</v>
      </c>
      <c r="BJ154" t="s">
        <v>5978</v>
      </c>
    </row>
    <row r="155" spans="1:62" x14ac:dyDescent="0.25">
      <c r="A155" s="89">
        <v>284</v>
      </c>
      <c r="B155" s="89" t="s">
        <v>5425</v>
      </c>
      <c r="C155" s="89" t="s">
        <v>5425</v>
      </c>
      <c r="D155" s="89" t="s">
        <v>373</v>
      </c>
      <c r="E155" s="89" t="s">
        <v>5979</v>
      </c>
      <c r="F155" s="89"/>
      <c r="G155" s="89" t="s">
        <v>100</v>
      </c>
      <c r="H155" t="s">
        <v>5976</v>
      </c>
      <c r="I155" s="15"/>
      <c r="J155" s="15"/>
      <c r="K155" s="16"/>
      <c r="L155" s="16"/>
      <c r="M155" s="15"/>
      <c r="N155" s="16"/>
      <c r="O155" s="16"/>
      <c r="P155" s="15"/>
      <c r="Q155" s="16"/>
      <c r="R155" s="15"/>
      <c r="S155" s="15"/>
      <c r="T155" s="15"/>
      <c r="U155" s="15"/>
      <c r="V155" s="15" t="s">
        <v>5760</v>
      </c>
      <c r="W155" s="15"/>
      <c r="X155" s="16"/>
      <c r="Y155" s="93" t="s">
        <v>100</v>
      </c>
      <c r="Z155" s="15"/>
      <c r="AA155" s="15"/>
      <c r="AB155" s="90"/>
      <c r="AC155" s="18"/>
      <c r="AD155" s="18"/>
      <c r="AE155" s="19"/>
      <c r="AF155" s="15"/>
      <c r="AG155" s="41" t="s">
        <v>5423</v>
      </c>
      <c r="AH155" s="87" t="s">
        <v>5977</v>
      </c>
      <c r="AI155" s="16"/>
      <c r="AJ155" s="16"/>
      <c r="AK155" s="16"/>
      <c r="AL155" s="15"/>
      <c r="AM155" s="20"/>
      <c r="AN155" s="15"/>
      <c r="AO155" s="18"/>
      <c r="AP155" s="16"/>
      <c r="AQ155" s="15"/>
      <c r="AR155" s="20"/>
      <c r="AS155" s="18"/>
      <c r="AT155" s="18"/>
      <c r="BC155" s="21" t="s">
        <v>119</v>
      </c>
      <c r="BD155" s="21" t="s">
        <v>5955</v>
      </c>
      <c r="BE155" s="21"/>
      <c r="BF155" s="21" t="str">
        <f t="shared" si="22"/>
        <v>Yes</v>
      </c>
      <c r="BG155" s="21" t="str">
        <f t="shared" si="23"/>
        <v xml:space="preserve"> </v>
      </c>
      <c r="BH155" s="21" t="str">
        <f t="shared" si="24"/>
        <v>Unknown (New?)</v>
      </c>
      <c r="BI155" s="136" t="s">
        <v>710</v>
      </c>
      <c r="BJ155" t="s">
        <v>5978</v>
      </c>
    </row>
    <row r="156" spans="1:62" x14ac:dyDescent="0.25">
      <c r="A156" s="89">
        <v>284</v>
      </c>
      <c r="B156" s="89" t="s">
        <v>5425</v>
      </c>
      <c r="C156" s="89" t="s">
        <v>5425</v>
      </c>
      <c r="D156" s="89" t="s">
        <v>373</v>
      </c>
      <c r="E156" s="89" t="s">
        <v>5980</v>
      </c>
      <c r="F156" s="89">
        <v>5.6673200000000001</v>
      </c>
      <c r="G156" s="89" t="s">
        <v>100</v>
      </c>
      <c r="I156" s="15" t="s">
        <v>5431</v>
      </c>
      <c r="J156" s="15"/>
      <c r="K156" s="16"/>
      <c r="L156" s="16" t="s">
        <v>686</v>
      </c>
      <c r="M156" s="15" t="s">
        <v>5432</v>
      </c>
      <c r="N156" s="16" t="s">
        <v>5422</v>
      </c>
      <c r="O156" s="16" t="s">
        <v>53</v>
      </c>
      <c r="P156" s="15">
        <v>20200201</v>
      </c>
      <c r="Q156" s="16" t="s">
        <v>108</v>
      </c>
      <c r="R156" s="15" t="s">
        <v>109</v>
      </c>
      <c r="S156" s="15" t="s">
        <v>53</v>
      </c>
      <c r="T156" s="15" t="s">
        <v>110</v>
      </c>
      <c r="U156" s="15" t="s">
        <v>705</v>
      </c>
      <c r="V156" s="15" t="s">
        <v>59</v>
      </c>
      <c r="W156" s="15"/>
      <c r="X156" s="16" t="s">
        <v>59</v>
      </c>
      <c r="Y156" s="93" t="s">
        <v>100</v>
      </c>
      <c r="Z156" s="15" t="s">
        <v>5981</v>
      </c>
      <c r="AA156" s="15" t="s">
        <v>62</v>
      </c>
      <c r="AB156" s="90">
        <v>5.6673200000000001</v>
      </c>
      <c r="AC156" s="18">
        <v>7600</v>
      </c>
      <c r="AD156" s="18" t="s">
        <v>62</v>
      </c>
      <c r="AE156" s="19"/>
      <c r="AF156" s="15">
        <v>1</v>
      </c>
      <c r="AG156" s="41" t="s">
        <v>5423</v>
      </c>
      <c r="AH156" s="87" t="s">
        <v>5977</v>
      </c>
      <c r="AI156" s="16"/>
      <c r="AJ156" s="16" t="s">
        <v>5425</v>
      </c>
      <c r="AK156" s="16" t="s">
        <v>5425</v>
      </c>
      <c r="AL156" s="15" t="s">
        <v>5426</v>
      </c>
      <c r="AM156" s="20">
        <v>4</v>
      </c>
      <c r="AN156" s="15" t="s">
        <v>373</v>
      </c>
      <c r="AO156" s="18" t="s">
        <v>5427</v>
      </c>
      <c r="AP156" s="16" t="s">
        <v>5428</v>
      </c>
      <c r="AQ156" s="15" t="s">
        <v>3455</v>
      </c>
      <c r="AR156" s="20" t="s">
        <v>5429</v>
      </c>
      <c r="AS156" s="18">
        <v>-90.258976150999999</v>
      </c>
      <c r="AT156" s="18">
        <v>32.407163355800002</v>
      </c>
      <c r="AU156" t="s">
        <v>5426</v>
      </c>
      <c r="AV156" t="e">
        <v>#N/A</v>
      </c>
      <c r="AW156" t="s">
        <v>5430</v>
      </c>
      <c r="AX156" t="e">
        <v>#N/A</v>
      </c>
      <c r="AY156" t="e">
        <v>#N/A</v>
      </c>
      <c r="AZ156" t="e">
        <v>#N/A</v>
      </c>
      <c r="BA156" t="e">
        <v>#N/A</v>
      </c>
      <c r="BB156" t="e">
        <v>#N/A</v>
      </c>
      <c r="BC156" s="21" t="s">
        <v>119</v>
      </c>
      <c r="BD156" s="21" t="s">
        <v>5955</v>
      </c>
      <c r="BE156" s="21"/>
      <c r="BF156" s="21" t="str">
        <f t="shared" si="22"/>
        <v>Yes</v>
      </c>
      <c r="BG156" s="21" t="str">
        <f t="shared" si="23"/>
        <v/>
      </c>
      <c r="BH156" s="21" t="str">
        <f t="shared" si="24"/>
        <v>Unknown (New?)</v>
      </c>
      <c r="BI156" s="136" t="s">
        <v>710</v>
      </c>
      <c r="BJ156" t="s">
        <v>5978</v>
      </c>
    </row>
    <row r="157" spans="1:62" x14ac:dyDescent="0.25">
      <c r="A157" s="89">
        <v>284</v>
      </c>
      <c r="B157" s="89" t="s">
        <v>5425</v>
      </c>
      <c r="C157" s="89" t="s">
        <v>5425</v>
      </c>
      <c r="D157" s="89" t="s">
        <v>373</v>
      </c>
      <c r="E157" s="89" t="s">
        <v>5982</v>
      </c>
      <c r="F157" s="89">
        <v>5.6673200000000001</v>
      </c>
      <c r="G157" s="89" t="s">
        <v>100</v>
      </c>
      <c r="I157" s="15" t="s">
        <v>5433</v>
      </c>
      <c r="J157" s="15"/>
      <c r="K157" s="16"/>
      <c r="L157" s="16" t="s">
        <v>678</v>
      </c>
      <c r="M157" s="15" t="s">
        <v>5434</v>
      </c>
      <c r="N157" s="16" t="s">
        <v>5422</v>
      </c>
      <c r="O157" s="16" t="s">
        <v>53</v>
      </c>
      <c r="P157" s="15">
        <v>20200201</v>
      </c>
      <c r="Q157" s="16" t="s">
        <v>108</v>
      </c>
      <c r="R157" s="15" t="s">
        <v>109</v>
      </c>
      <c r="S157" s="15" t="s">
        <v>53</v>
      </c>
      <c r="T157" s="15" t="s">
        <v>110</v>
      </c>
      <c r="U157" s="15" t="s">
        <v>705</v>
      </c>
      <c r="V157" s="15" t="s">
        <v>59</v>
      </c>
      <c r="W157" s="15"/>
      <c r="X157" s="16" t="s">
        <v>59</v>
      </c>
      <c r="Y157" s="93" t="s">
        <v>100</v>
      </c>
      <c r="Z157" s="15" t="s">
        <v>5981</v>
      </c>
      <c r="AA157" s="15" t="s">
        <v>62</v>
      </c>
      <c r="AB157" s="90">
        <v>5.6673200000000001</v>
      </c>
      <c r="AC157" s="18">
        <v>7600</v>
      </c>
      <c r="AD157" s="18" t="s">
        <v>62</v>
      </c>
      <c r="AE157" s="19"/>
      <c r="AF157" s="15">
        <v>1</v>
      </c>
      <c r="AG157" s="41" t="s">
        <v>5423</v>
      </c>
      <c r="AH157" s="87" t="s">
        <v>5977</v>
      </c>
      <c r="AI157" s="16"/>
      <c r="AJ157" s="16" t="s">
        <v>5425</v>
      </c>
      <c r="AK157" s="16" t="s">
        <v>5425</v>
      </c>
      <c r="AL157" s="15" t="s">
        <v>5426</v>
      </c>
      <c r="AM157" s="20">
        <v>4</v>
      </c>
      <c r="AN157" s="15" t="s">
        <v>373</v>
      </c>
      <c r="AO157" s="18" t="s">
        <v>5427</v>
      </c>
      <c r="AP157" s="16" t="s">
        <v>5428</v>
      </c>
      <c r="AQ157" s="15" t="s">
        <v>3455</v>
      </c>
      <c r="AR157" s="20" t="s">
        <v>5429</v>
      </c>
      <c r="AS157" s="18">
        <v>-90.2593033805</v>
      </c>
      <c r="AT157" s="18">
        <v>32.407172413700003</v>
      </c>
      <c r="AU157" t="s">
        <v>5426</v>
      </c>
      <c r="AV157" t="e">
        <v>#N/A</v>
      </c>
      <c r="AW157" t="s">
        <v>5430</v>
      </c>
      <c r="AX157" t="e">
        <v>#N/A</v>
      </c>
      <c r="AY157" t="e">
        <v>#N/A</v>
      </c>
      <c r="AZ157" t="e">
        <v>#N/A</v>
      </c>
      <c r="BA157" t="e">
        <v>#N/A</v>
      </c>
      <c r="BB157" t="e">
        <v>#N/A</v>
      </c>
      <c r="BC157" s="21" t="s">
        <v>119</v>
      </c>
      <c r="BD157" s="21" t="s">
        <v>5955</v>
      </c>
      <c r="BE157" s="21"/>
      <c r="BF157" s="21" t="str">
        <f t="shared" si="22"/>
        <v>Yes</v>
      </c>
      <c r="BG157" s="21" t="str">
        <f t="shared" si="23"/>
        <v/>
      </c>
      <c r="BH157" s="21" t="str">
        <f t="shared" si="24"/>
        <v>Unknown (New?)</v>
      </c>
      <c r="BI157" s="136" t="s">
        <v>710</v>
      </c>
      <c r="BJ157" t="s">
        <v>5978</v>
      </c>
    </row>
    <row r="158" spans="1:62" x14ac:dyDescent="0.25">
      <c r="A158" s="89">
        <v>285</v>
      </c>
      <c r="B158" s="89" t="s">
        <v>3224</v>
      </c>
      <c r="C158" s="89" t="s">
        <v>5439</v>
      </c>
      <c r="D158" s="89" t="s">
        <v>579</v>
      </c>
      <c r="E158" s="89" t="s">
        <v>5435</v>
      </c>
      <c r="F158" s="89"/>
      <c r="G158" s="89" t="s">
        <v>53</v>
      </c>
      <c r="H158" t="s">
        <v>5983</v>
      </c>
      <c r="I158" s="41">
        <v>119</v>
      </c>
      <c r="J158" s="15"/>
      <c r="K158" s="16"/>
      <c r="L158" s="87" t="s">
        <v>5435</v>
      </c>
      <c r="M158" s="15" t="s">
        <v>5436</v>
      </c>
      <c r="N158" s="16" t="s">
        <v>3217</v>
      </c>
      <c r="O158" s="16" t="s">
        <v>53</v>
      </c>
      <c r="P158" s="15">
        <v>20200201</v>
      </c>
      <c r="Q158" s="16" t="s">
        <v>108</v>
      </c>
      <c r="R158" s="15" t="s">
        <v>109</v>
      </c>
      <c r="S158" s="15" t="s">
        <v>53</v>
      </c>
      <c r="T158" s="41" t="s">
        <v>57</v>
      </c>
      <c r="U158" s="41" t="s">
        <v>5437</v>
      </c>
      <c r="V158" s="15" t="s">
        <v>59</v>
      </c>
      <c r="W158" s="41" t="s">
        <v>100</v>
      </c>
      <c r="X158" s="16" t="s">
        <v>59</v>
      </c>
      <c r="Y158" s="87" t="s">
        <v>100</v>
      </c>
      <c r="Z158" s="15"/>
      <c r="AA158" s="15" t="s">
        <v>59</v>
      </c>
      <c r="AB158" s="15"/>
      <c r="AC158" s="18"/>
      <c r="AD158" s="18"/>
      <c r="AE158" s="19"/>
      <c r="AF158" s="15">
        <v>1</v>
      </c>
      <c r="AG158" s="41" t="s">
        <v>101</v>
      </c>
      <c r="AH158" s="87" t="s">
        <v>5984</v>
      </c>
      <c r="AI158" s="16"/>
      <c r="AJ158" s="16" t="s">
        <v>3224</v>
      </c>
      <c r="AK158" s="16" t="s">
        <v>5439</v>
      </c>
      <c r="AL158" s="15" t="s">
        <v>5440</v>
      </c>
      <c r="AM158" s="20">
        <v>3</v>
      </c>
      <c r="AN158" s="15" t="s">
        <v>579</v>
      </c>
      <c r="AO158" s="18" t="s">
        <v>5441</v>
      </c>
      <c r="AP158" s="16" t="s">
        <v>5442</v>
      </c>
      <c r="AQ158" s="15" t="s">
        <v>5443</v>
      </c>
      <c r="AR158" s="20" t="s">
        <v>5444</v>
      </c>
      <c r="AS158" s="18">
        <v>-79.547903174599995</v>
      </c>
      <c r="AT158" s="18">
        <v>40.384107977699998</v>
      </c>
      <c r="AU158" t="s">
        <v>5440</v>
      </c>
      <c r="AV158" t="s">
        <v>3224</v>
      </c>
      <c r="AW158" t="s">
        <v>5445</v>
      </c>
      <c r="AX158" t="e">
        <v>#N/A</v>
      </c>
      <c r="AY158" t="e">
        <v>#N/A</v>
      </c>
      <c r="AZ158" t="e">
        <v>#N/A</v>
      </c>
      <c r="BA158" t="e">
        <v>#N/A</v>
      </c>
      <c r="BB158" t="e">
        <v>#N/A</v>
      </c>
      <c r="BC158" s="93" t="s">
        <v>139</v>
      </c>
      <c r="BD158" s="21" t="s">
        <v>5955</v>
      </c>
      <c r="BE158" s="21"/>
      <c r="BF158" s="21" t="str">
        <f t="shared" si="22"/>
        <v>Yes</v>
      </c>
      <c r="BG158" s="21" t="str">
        <f t="shared" si="23"/>
        <v/>
      </c>
      <c r="BH158" s="21" t="str">
        <f t="shared" si="24"/>
        <v>New</v>
      </c>
      <c r="BI158" s="137" t="s">
        <v>2109</v>
      </c>
      <c r="BJ158" t="s">
        <v>5961</v>
      </c>
    </row>
    <row r="159" spans="1:62" x14ac:dyDescent="0.25">
      <c r="A159" s="89">
        <v>285</v>
      </c>
      <c r="B159" s="89" t="s">
        <v>3224</v>
      </c>
      <c r="C159" s="89" t="s">
        <v>5439</v>
      </c>
      <c r="D159" s="89" t="s">
        <v>579</v>
      </c>
      <c r="E159" s="89" t="s">
        <v>5446</v>
      </c>
      <c r="F159" s="89"/>
      <c r="G159" s="89" t="s">
        <v>53</v>
      </c>
      <c r="H159" t="s">
        <v>5983</v>
      </c>
      <c r="I159" s="41">
        <v>118</v>
      </c>
      <c r="J159" s="15"/>
      <c r="K159" s="16"/>
      <c r="L159" s="16" t="s">
        <v>5446</v>
      </c>
      <c r="M159" s="15" t="s">
        <v>5447</v>
      </c>
      <c r="N159" s="16" t="s">
        <v>3217</v>
      </c>
      <c r="O159" s="16" t="s">
        <v>53</v>
      </c>
      <c r="P159" s="15">
        <v>20200201</v>
      </c>
      <c r="Q159" s="16" t="s">
        <v>108</v>
      </c>
      <c r="R159" s="15" t="s">
        <v>109</v>
      </c>
      <c r="S159" s="15" t="s">
        <v>53</v>
      </c>
      <c r="T159" s="15" t="s">
        <v>57</v>
      </c>
      <c r="U159" s="15" t="s">
        <v>5448</v>
      </c>
      <c r="V159" s="15" t="s">
        <v>59</v>
      </c>
      <c r="W159" s="41" t="s">
        <v>100</v>
      </c>
      <c r="X159" s="16" t="s">
        <v>59</v>
      </c>
      <c r="Y159" s="16"/>
      <c r="Z159" s="15"/>
      <c r="AA159" s="15" t="s">
        <v>59</v>
      </c>
      <c r="AB159" s="15"/>
      <c r="AC159" s="18"/>
      <c r="AD159" s="18"/>
      <c r="AE159" s="19"/>
      <c r="AF159" s="15">
        <v>1</v>
      </c>
      <c r="AG159" s="15" t="s">
        <v>112</v>
      </c>
      <c r="AH159" s="87" t="s">
        <v>5985</v>
      </c>
      <c r="AI159" s="16"/>
      <c r="AJ159" s="16" t="s">
        <v>3224</v>
      </c>
      <c r="AK159" s="16" t="s">
        <v>5439</v>
      </c>
      <c r="AL159" s="15" t="s">
        <v>5440</v>
      </c>
      <c r="AM159" s="20">
        <v>3</v>
      </c>
      <c r="AN159" s="15" t="s">
        <v>579</v>
      </c>
      <c r="AO159" s="18" t="s">
        <v>5441</v>
      </c>
      <c r="AP159" s="16" t="s">
        <v>5442</v>
      </c>
      <c r="AQ159" s="15" t="s">
        <v>5443</v>
      </c>
      <c r="AR159" s="20" t="s">
        <v>5444</v>
      </c>
      <c r="AS159" s="18">
        <v>-79.547903174599995</v>
      </c>
      <c r="AT159" s="18">
        <v>40.384107977699998</v>
      </c>
      <c r="AU159" t="s">
        <v>5440</v>
      </c>
      <c r="AV159" t="s">
        <v>3224</v>
      </c>
      <c r="AW159" t="s">
        <v>5445</v>
      </c>
      <c r="AX159" t="e">
        <v>#N/A</v>
      </c>
      <c r="AY159" t="e">
        <v>#N/A</v>
      </c>
      <c r="AZ159" t="e">
        <v>#N/A</v>
      </c>
      <c r="BA159" t="e">
        <v>#N/A</v>
      </c>
      <c r="BB159" t="e">
        <v>#N/A</v>
      </c>
      <c r="BC159" s="93" t="s">
        <v>139</v>
      </c>
      <c r="BD159" s="21" t="s">
        <v>5955</v>
      </c>
      <c r="BE159" s="21"/>
      <c r="BF159" s="21">
        <f t="shared" si="22"/>
        <v>0</v>
      </c>
      <c r="BG159" s="21" t="str">
        <f t="shared" si="23"/>
        <v/>
      </c>
      <c r="BH159" s="21" t="str">
        <f t="shared" si="24"/>
        <v>Unknown</v>
      </c>
      <c r="BI159" s="137" t="s">
        <v>643</v>
      </c>
      <c r="BJ159" t="s">
        <v>5961</v>
      </c>
    </row>
    <row r="160" spans="1:62" x14ac:dyDescent="0.25">
      <c r="A160" s="89">
        <v>288</v>
      </c>
      <c r="B160" s="89" t="s">
        <v>3224</v>
      </c>
      <c r="C160" s="89" t="s">
        <v>5454</v>
      </c>
      <c r="D160" s="89" t="s">
        <v>579</v>
      </c>
      <c r="E160" s="89" t="s">
        <v>5451</v>
      </c>
      <c r="F160" s="89">
        <v>10.2153443</v>
      </c>
      <c r="G160" s="89" t="s">
        <v>53</v>
      </c>
      <c r="H160" t="s">
        <v>5988</v>
      </c>
      <c r="I160" s="15" t="s">
        <v>5450</v>
      </c>
      <c r="J160" s="15"/>
      <c r="K160" s="16"/>
      <c r="L160" s="16" t="s">
        <v>5451</v>
      </c>
      <c r="M160" s="15" t="s">
        <v>5452</v>
      </c>
      <c r="N160" s="16" t="s">
        <v>3217</v>
      </c>
      <c r="O160" s="16" t="s">
        <v>53</v>
      </c>
      <c r="P160" s="15">
        <v>20200201</v>
      </c>
      <c r="Q160" s="16" t="s">
        <v>108</v>
      </c>
      <c r="R160" s="15" t="s">
        <v>109</v>
      </c>
      <c r="S160" s="15" t="s">
        <v>53</v>
      </c>
      <c r="T160" s="15" t="s">
        <v>57</v>
      </c>
      <c r="U160" s="15" t="s">
        <v>123</v>
      </c>
      <c r="V160" s="15" t="s">
        <v>59</v>
      </c>
      <c r="W160" s="15"/>
      <c r="X160" s="16" t="s">
        <v>59</v>
      </c>
      <c r="Y160" s="16"/>
      <c r="Z160" s="15" t="s">
        <v>5989</v>
      </c>
      <c r="AA160" s="15" t="s">
        <v>62</v>
      </c>
      <c r="AB160" s="90">
        <v>10.2153443</v>
      </c>
      <c r="AC160" s="18">
        <v>13700</v>
      </c>
      <c r="AD160" s="18" t="s">
        <v>62</v>
      </c>
      <c r="AE160" s="19"/>
      <c r="AF160" s="15">
        <v>1</v>
      </c>
      <c r="AG160" s="41" t="s">
        <v>63</v>
      </c>
      <c r="AH160" s="87" t="s">
        <v>5990</v>
      </c>
      <c r="AI160" s="16"/>
      <c r="AJ160" s="16" t="s">
        <v>3224</v>
      </c>
      <c r="AK160" s="16" t="s">
        <v>5454</v>
      </c>
      <c r="AL160" s="15" t="s">
        <v>5455</v>
      </c>
      <c r="AM160" s="20">
        <v>3</v>
      </c>
      <c r="AN160" s="15" t="s">
        <v>579</v>
      </c>
      <c r="AO160" s="18" t="s">
        <v>580</v>
      </c>
      <c r="AP160" s="16" t="s">
        <v>5456</v>
      </c>
      <c r="AQ160" s="15" t="s">
        <v>5457</v>
      </c>
      <c r="AR160" s="20" t="s">
        <v>5458</v>
      </c>
      <c r="AS160" s="18">
        <v>-76.577400101099997</v>
      </c>
      <c r="AT160" s="18">
        <v>40.063236480699999</v>
      </c>
      <c r="AU160" t="s">
        <v>5455</v>
      </c>
      <c r="AV160" t="s">
        <v>3224</v>
      </c>
      <c r="AW160" t="s">
        <v>5459</v>
      </c>
      <c r="AX160" t="e">
        <v>#N/A</v>
      </c>
      <c r="AY160" t="e">
        <v>#N/A</v>
      </c>
      <c r="AZ160" t="e">
        <v>#N/A</v>
      </c>
      <c r="BA160" t="e">
        <v>#N/A</v>
      </c>
      <c r="BB160" t="e">
        <v>#N/A</v>
      </c>
      <c r="BC160" s="21" t="s">
        <v>119</v>
      </c>
      <c r="BD160" s="21" t="s">
        <v>5955</v>
      </c>
      <c r="BE160" s="21"/>
      <c r="BF160" s="21">
        <f t="shared" si="22"/>
        <v>0</v>
      </c>
      <c r="BG160" s="21" t="str">
        <f t="shared" si="23"/>
        <v/>
      </c>
      <c r="BH160" s="21" t="str">
        <f t="shared" si="24"/>
        <v>Existing</v>
      </c>
      <c r="BI160" s="136" t="s">
        <v>2091</v>
      </c>
      <c r="BJ160" t="s">
        <v>5961</v>
      </c>
    </row>
    <row r="161" spans="1:62" x14ac:dyDescent="0.25">
      <c r="A161" t="s">
        <v>5994</v>
      </c>
    </row>
    <row r="162" spans="1:62" x14ac:dyDescent="0.25">
      <c r="A162" s="89">
        <v>211</v>
      </c>
      <c r="B162" s="89" t="s">
        <v>2454</v>
      </c>
      <c r="C162" s="89" t="s">
        <v>2454</v>
      </c>
      <c r="D162" s="89" t="s">
        <v>627</v>
      </c>
      <c r="E162" s="89" t="s">
        <v>5460</v>
      </c>
      <c r="F162" s="89">
        <v>7.90442</v>
      </c>
      <c r="G162" s="89" t="s">
        <v>100</v>
      </c>
      <c r="H162" t="s">
        <v>5968</v>
      </c>
      <c r="I162" s="15" t="s">
        <v>120</v>
      </c>
      <c r="J162" s="15"/>
      <c r="K162" s="16"/>
      <c r="L162" s="16" t="s">
        <v>2451</v>
      </c>
      <c r="M162" s="15" t="s">
        <v>120</v>
      </c>
      <c r="N162" s="16" t="s">
        <v>2451</v>
      </c>
      <c r="O162" s="16" t="s">
        <v>53</v>
      </c>
      <c r="P162" s="15">
        <v>20200201</v>
      </c>
      <c r="Q162" s="16" t="s">
        <v>108</v>
      </c>
      <c r="R162" s="15" t="s">
        <v>109</v>
      </c>
      <c r="S162" s="15" t="s">
        <v>53</v>
      </c>
      <c r="T162" s="15" t="s">
        <v>57</v>
      </c>
      <c r="U162" s="15" t="s">
        <v>123</v>
      </c>
      <c r="V162" s="15" t="s">
        <v>59</v>
      </c>
      <c r="W162" s="15"/>
      <c r="X162" s="16" t="s">
        <v>59</v>
      </c>
      <c r="Y162" s="16"/>
      <c r="Z162" s="15" t="s">
        <v>5969</v>
      </c>
      <c r="AA162" s="15" t="s">
        <v>62</v>
      </c>
      <c r="AB162" s="90">
        <v>7.90442</v>
      </c>
      <c r="AC162" s="18"/>
      <c r="AD162" s="18"/>
      <c r="AE162" s="19"/>
      <c r="AF162" s="15">
        <v>1</v>
      </c>
      <c r="AG162" s="118" t="s">
        <v>63</v>
      </c>
      <c r="AH162" s="119" t="s">
        <v>5970</v>
      </c>
      <c r="AI162" s="16"/>
      <c r="AJ162" s="16" t="s">
        <v>2454</v>
      </c>
      <c r="AK162" s="16" t="s">
        <v>2454</v>
      </c>
      <c r="AL162" s="15" t="s">
        <v>2448</v>
      </c>
      <c r="AM162" s="20" t="s">
        <v>1492</v>
      </c>
      <c r="AN162" s="15" t="s">
        <v>627</v>
      </c>
      <c r="AO162" s="18" t="s">
        <v>2455</v>
      </c>
      <c r="AP162" s="16" t="s">
        <v>2456</v>
      </c>
      <c r="AQ162" s="15" t="s">
        <v>2457</v>
      </c>
      <c r="AR162" s="20" t="s">
        <v>2458</v>
      </c>
      <c r="AS162" s="18">
        <v>-82.28837</v>
      </c>
      <c r="AT162" s="18">
        <v>39.781350000000003</v>
      </c>
      <c r="AU162" t="s">
        <v>2448</v>
      </c>
      <c r="AV162" t="e">
        <v>#N/A</v>
      </c>
      <c r="AW162" t="e">
        <v>#N/A</v>
      </c>
      <c r="AX162" t="e">
        <v>#N/A</v>
      </c>
      <c r="AY162" t="e">
        <v>#N/A</v>
      </c>
      <c r="AZ162" t="e">
        <v>#N/A</v>
      </c>
      <c r="BA162" t="e">
        <v>#N/A</v>
      </c>
      <c r="BB162" t="e">
        <v>#N/A</v>
      </c>
      <c r="BC162" s="21" t="s">
        <v>119</v>
      </c>
      <c r="BD162" s="21" t="s">
        <v>5955</v>
      </c>
      <c r="BE162" s="21"/>
      <c r="BF162" s="21">
        <f>Y162</f>
        <v>0</v>
      </c>
      <c r="BG162" s="21" t="str">
        <f>V162</f>
        <v/>
      </c>
      <c r="BH162" s="21" t="str">
        <f>AG162</f>
        <v>Existing</v>
      </c>
      <c r="BI162" s="21" t="s">
        <v>2091</v>
      </c>
      <c r="BJ162" t="s">
        <v>5758</v>
      </c>
    </row>
  </sheetData>
  <autoFilter ref="A1:BK137" xr:uid="{54F84DEF-0518-458A-B2AF-FBF56D6CE534}"/>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e3f09c3df709400db2417a7161762d62 xmlns="22d004a6-2f8d-4a75-9f1d-859e2ae55add">
      <Terms xmlns="http://schemas.microsoft.com/office/infopath/2007/PartnerControls"/>
    </e3f09c3df709400db2417a7161762d62>
    <Document_x0020_Creation_x0020_Date xmlns="4ffa91fb-a0ff-4ac5-b2db-65c790d184a4">2022-02-22T05:00:00+00:00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SharedWithUsers xmlns="22d004a6-2f8d-4a75-9f1d-859e2ae55add">
      <UserInfo>
        <DisplayName>Herbers, Jacob (he/him/his)</DisplayName>
        <AccountId>16739</AccountId>
        <AccountType/>
      </UserInfo>
      <UserInfo>
        <DisplayName>Parker, Daniel</DisplayName>
        <AccountId>17748</AccountId>
        <AccountType/>
      </UserInfo>
      <UserInfo>
        <DisplayName>Fellner, Christian</DisplayName>
        <AccountId>3031</AccountId>
        <AccountType/>
      </UserInfo>
      <UserInfo>
        <DisplayName>Ashley, John</DisplayName>
        <AccountId>4104</AccountId>
        <AccountType/>
      </UserInfo>
      <UserInfo>
        <DisplayName>Barbour, Alex</DisplayName>
        <AccountId>18437</AccountId>
        <AccountType/>
      </UserInfo>
      <UserInfo>
        <DisplayName>Marsico, Eric</DisplayName>
        <AccountId>18438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C9DD475570FE0488E949F38CBBA509D" ma:contentTypeVersion="20" ma:contentTypeDescription="Create a new document." ma:contentTypeScope="" ma:versionID="42d7d5065241efce02f8d0202264cd3a">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2d004a6-2f8d-4a75-9f1d-859e2ae55add" xmlns:ns6="5291122c-5972-4869-915a-a376c57c0612" targetNamespace="http://schemas.microsoft.com/office/2006/metadata/properties" ma:root="true" ma:fieldsID="f62496e5bbca7a7356d650d4f63287d3" ns1:_="" ns2:_="" ns3:_="" ns4:_="" ns5:_="" ns6:_="">
    <xsd:import namespace="http://schemas.microsoft.com/sharepoint/v3"/>
    <xsd:import namespace="4ffa91fb-a0ff-4ac5-b2db-65c790d184a4"/>
    <xsd:import namespace="http://schemas.microsoft.com/sharepoint.v3"/>
    <xsd:import namespace="http://schemas.microsoft.com/sharepoint/v3/fields"/>
    <xsd:import namespace="22d004a6-2f8d-4a75-9f1d-859e2ae55add"/>
    <xsd:import namespace="5291122c-5972-4869-915a-a376c57c0612"/>
    <xsd:element name="properties">
      <xsd:complexType>
        <xsd:sequence>
          <xsd:element name="documentManagement">
            <xsd:complexType>
              <xsd:all>
                <xsd:element ref="ns2:Document_x0020_Creation_x0020_Date" minOccurs="0"/>
                <xsd:element ref="ns2:Creator" minOccurs="0"/>
                <xsd:element ref="ns2:EPA_x0020_Office" minOccurs="0"/>
                <xsd:element ref="ns2:Record"/>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SharedWithUsers" minOccurs="0"/>
                <xsd:element ref="ns5:SharedWithDetails" minOccurs="0"/>
                <xsd:element ref="ns6:MediaServiceMetadata" minOccurs="0"/>
                <xsd:element ref="ns6:MediaServiceFastMetadata" minOccurs="0"/>
                <xsd:element ref="ns6:MediaServiceDateTaken" minOccurs="0"/>
                <xsd:element ref="ns6:MediaServiceAutoTags" minOccurs="0"/>
                <xsd:element ref="ns6:MediaServiceOCR" minOccurs="0"/>
                <xsd:element ref="ns6:MediaServiceGenerationTime" minOccurs="0"/>
                <xsd:element ref="ns6:MediaServiceEventHashCode" minOccurs="0"/>
                <xsd:element ref="ns6:MediaServiceObjectDetectorVersions" minOccurs="0"/>
                <xsd:element ref="ns5:e3f09c3df709400db2417a7161762d62"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54f485cd-92c0-4abe-a378-745fe4335b12}" ma:internalName="TaxCatchAllLabel" ma:readOnly="true" ma:showField="CatchAllDataLabel" ma:web="22d004a6-2f8d-4a75-9f1d-859e2ae55add">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54f485cd-92c0-4abe-a378-745fe4335b12}" ma:internalName="TaxCatchAll" ma:showField="CatchAllData" ma:web="22d004a6-2f8d-4a75-9f1d-859e2ae55ad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d004a6-2f8d-4a75-9f1d-859e2ae55add"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element name="e3f09c3df709400db2417a7161762d62" ma:index="3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291122c-5972-4869-915a-a376c57c0612" elementFormDefault="qualified">
    <xsd:import namespace="http://schemas.microsoft.com/office/2006/documentManagement/types"/>
    <xsd:import namespace="http://schemas.microsoft.com/office/infopath/2007/PartnerControls"/>
    <xsd:element name="MediaServiceMetadata" ma:index="30" nillable="true" ma:displayName="MediaServiceMetadata" ma:hidden="true" ma:internalName="MediaServiceMetadata" ma:readOnly="true">
      <xsd:simpleType>
        <xsd:restriction base="dms:Note"/>
      </xsd:simpleType>
    </xsd:element>
    <xsd:element name="MediaServiceFastMetadata" ma:index="31"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69C8BDFD-96FF-4D7B-BBF6-74CE3A7E36E0}">
  <ds:schemaRefs>
    <ds:schemaRef ds:uri="http://schemas.microsoft.com/sharepoint/v3/contenttype/forms"/>
  </ds:schemaRefs>
</ds:datastoreItem>
</file>

<file path=customXml/itemProps2.xml><?xml version="1.0" encoding="utf-8"?>
<ds:datastoreItem xmlns:ds="http://schemas.openxmlformats.org/officeDocument/2006/customXml" ds:itemID="{5A09A58B-BB42-498E-973B-DD7C60ED01A0}">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22d004a6-2f8d-4a75-9f1d-859e2ae55add"/>
    <ds:schemaRef ds:uri="http://schemas.microsoft.com/sharepoint.v3"/>
  </ds:schemaRefs>
</ds:datastoreItem>
</file>

<file path=customXml/itemProps3.xml><?xml version="1.0" encoding="utf-8"?>
<ds:datastoreItem xmlns:ds="http://schemas.openxmlformats.org/officeDocument/2006/customXml" ds:itemID="{1F3FE4E4-58A4-4FF5-B5C0-86DE41B191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22d004a6-2f8d-4a75-9f1d-859e2ae55add"/>
    <ds:schemaRef ds:uri="5291122c-5972-4869-915a-a376c57c06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F6E6D9B-A7D3-4848-BAB9-43D020D5D4C5}">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YYYY Turbine Units</vt:lpstr>
      <vt:lpstr>Sheet1</vt:lpstr>
      <vt:lpstr>Removed</vt:lpstr>
      <vt:lpstr>Turbine_Counts</vt:lpstr>
      <vt:lpstr>Facility_Counts</vt:lpstr>
      <vt:lpstr>Tables_1&amp;2</vt:lpstr>
      <vt:lpstr>Testing_Groups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Becker, Cassy</dc:creator>
  <cp:keywords/>
  <dc:description/>
  <cp:lastModifiedBy>King, Melanie</cp:lastModifiedBy>
  <cp:revision/>
  <dcterms:created xsi:type="dcterms:W3CDTF">2022-02-22T16:41:42Z</dcterms:created>
  <dcterms:modified xsi:type="dcterms:W3CDTF">2025-11-20T18:42:26Z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0x0101005C9DD475570FE0488E949F38CBBA509D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Document_x0020_Type">
    <vt:lpwstr/>
  </property>
  <property fmtid="{D5CDD505-2E9C-101B-9397-08002B2CF9AE}" pid="7" name="EPA_x0020_Subject">
    <vt:lpwstr/>
  </property>
</Properties>
</file>