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221" documentId="8_{71180697-D90A-46C8-ABA0-207F3C0DEB38}" xr6:coauthVersionLast="47" xr6:coauthVersionMax="47" xr10:uidLastSave="{8322DE51-7B45-4CB0-A780-42646CB806FE}"/>
  <bookViews>
    <workbookView xWindow="-110" yWindow="-110" windowWidth="19420" windowHeight="10300" activeTab="5" xr2:uid="{93A2556B-31A5-469F-8582-7AB25D32DAAC}"/>
  </bookViews>
  <sheets>
    <sheet name="Cover Page" sheetId="13" r:id="rId1"/>
    <sheet name="ReadMe" sheetId="14" r:id="rId2"/>
    <sheet name="Equations" sheetId="9" r:id="rId3"/>
    <sheet name="Inputs" sheetId="6" r:id="rId4"/>
    <sheet name="Exposure " sheetId="11" r:id="rId5"/>
    <sheet name="Risk Estimates" sheetId="12" r:id="rId6"/>
  </sheets>
  <definedNames>
    <definedName name="_xlnm._FilterDatabase" localSheetId="4" hidden="1">'Exposure '!$A$8:$P$23</definedName>
    <definedName name="_xlnm._FilterDatabase" localSheetId="5" hidden="1">'Risk Estimates'!$A$8:$O$22</definedName>
    <definedName name="_xlnm.Print_Area" localSheetId="3">Inputs!$A$1:$D$33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2" l="1"/>
  <c r="P23" i="11"/>
  <c r="P22" i="12" s="1"/>
  <c r="J23" i="11"/>
  <c r="J22" i="12" s="1"/>
  <c r="E23" i="11"/>
  <c r="K23" i="11" s="1"/>
  <c r="K22" i="12" s="1"/>
  <c r="H23" i="11" l="1"/>
  <c r="H22" i="12" s="1"/>
  <c r="I23" i="11"/>
  <c r="I22" i="12" s="1"/>
  <c r="L23" i="11"/>
  <c r="L22" i="12" s="1"/>
  <c r="N23" i="11"/>
  <c r="N22" i="12" s="1"/>
  <c r="F23" i="11"/>
  <c r="F22" i="12" s="1"/>
  <c r="G23" i="11"/>
  <c r="G22" i="12" s="1"/>
  <c r="M23" i="11"/>
  <c r="M22" i="12" s="1"/>
  <c r="O23" i="11"/>
  <c r="O22" i="12" s="1"/>
  <c r="D21" i="11" l="1"/>
  <c r="J21" i="11" s="1"/>
  <c r="J20" i="12" s="1"/>
  <c r="D20" i="12"/>
  <c r="E20" i="12" s="1"/>
  <c r="E11" i="12"/>
  <c r="P12" i="11"/>
  <c r="P11" i="12" s="1"/>
  <c r="O12" i="11"/>
  <c r="O11" i="12" s="1"/>
  <c r="N12" i="11"/>
  <c r="N11" i="12" s="1"/>
  <c r="M12" i="11"/>
  <c r="M11" i="12" s="1"/>
  <c r="L12" i="11"/>
  <c r="L11" i="12" s="1"/>
  <c r="K12" i="11"/>
  <c r="K11" i="12" s="1"/>
  <c r="J12" i="11"/>
  <c r="J11" i="12" s="1"/>
  <c r="I12" i="11"/>
  <c r="I11" i="12" s="1"/>
  <c r="H12" i="11"/>
  <c r="H11" i="12" s="1"/>
  <c r="G12" i="11"/>
  <c r="G11" i="12" s="1"/>
  <c r="F12" i="11"/>
  <c r="F11" i="12" s="1"/>
  <c r="E12" i="11"/>
  <c r="P21" i="11" l="1"/>
  <c r="P20" i="12" s="1"/>
  <c r="E21" i="11"/>
  <c r="O21" i="11" s="1"/>
  <c r="O20" i="12" s="1"/>
  <c r="N21" i="11" l="1"/>
  <c r="N20" i="12" s="1"/>
  <c r="G21" i="11"/>
  <c r="G20" i="12" s="1"/>
  <c r="M21" i="11"/>
  <c r="M20" i="12" s="1"/>
  <c r="K21" i="11"/>
  <c r="K20" i="12" s="1"/>
  <c r="H21" i="11"/>
  <c r="H20" i="12" s="1"/>
  <c r="L21" i="11"/>
  <c r="L20" i="12" s="1"/>
  <c r="F21" i="11"/>
  <c r="F20" i="12" s="1"/>
  <c r="I21" i="11"/>
  <c r="I20" i="12" s="1"/>
  <c r="D18" i="12"/>
  <c r="E18" i="12" s="1"/>
  <c r="D21" i="12"/>
  <c r="E21" i="12" s="1"/>
  <c r="D19" i="12"/>
  <c r="E19" i="12" s="1"/>
  <c r="D17" i="12"/>
  <c r="E17" i="12" s="1"/>
  <c r="E16" i="12"/>
  <c r="E15" i="12"/>
  <c r="E14" i="12"/>
  <c r="E13" i="12"/>
  <c r="E12" i="12"/>
  <c r="E10" i="12"/>
  <c r="E9" i="12"/>
  <c r="D18" i="11"/>
  <c r="D22" i="11"/>
  <c r="D20" i="11"/>
  <c r="D19" i="11"/>
  <c r="E18" i="11" l="1"/>
  <c r="P11" i="11" l="1"/>
  <c r="P10" i="12" s="1"/>
  <c r="P13" i="11"/>
  <c r="P14" i="11"/>
  <c r="P13" i="12" s="1"/>
  <c r="P15" i="11"/>
  <c r="P14" i="12" s="1"/>
  <c r="P16" i="11"/>
  <c r="P15" i="12" s="1"/>
  <c r="P17" i="11"/>
  <c r="P16" i="12" s="1"/>
  <c r="P18" i="11"/>
  <c r="P17" i="12" s="1"/>
  <c r="P19" i="11"/>
  <c r="P18" i="12" s="1"/>
  <c r="P20" i="11"/>
  <c r="P19" i="12" s="1"/>
  <c r="P22" i="11"/>
  <c r="P10" i="11"/>
  <c r="P9" i="12" s="1"/>
  <c r="J11" i="11"/>
  <c r="J10" i="12" s="1"/>
  <c r="J13" i="11"/>
  <c r="J14" i="11"/>
  <c r="J13" i="12" s="1"/>
  <c r="J15" i="11"/>
  <c r="J14" i="12" s="1"/>
  <c r="J16" i="11"/>
  <c r="J15" i="12" s="1"/>
  <c r="J17" i="11"/>
  <c r="J16" i="12" s="1"/>
  <c r="J18" i="11"/>
  <c r="J17" i="12" s="1"/>
  <c r="J19" i="11"/>
  <c r="J18" i="12" s="1"/>
  <c r="J20" i="11"/>
  <c r="J19" i="12" s="1"/>
  <c r="J22" i="11"/>
  <c r="J10" i="11"/>
  <c r="J9" i="12" s="1"/>
  <c r="O22" i="11"/>
  <c r="N22" i="11"/>
  <c r="M22" i="11"/>
  <c r="L22" i="11"/>
  <c r="K22" i="11"/>
  <c r="I22" i="11"/>
  <c r="H22" i="11"/>
  <c r="G22" i="11"/>
  <c r="F22" i="11"/>
  <c r="E22" i="11"/>
  <c r="E19" i="11"/>
  <c r="H19" i="11" s="1"/>
  <c r="H18" i="12" s="1"/>
  <c r="I18" i="11"/>
  <c r="I17" i="12" s="1"/>
  <c r="E16" i="11"/>
  <c r="E17" i="11"/>
  <c r="N18" i="11"/>
  <c r="N17" i="12" s="1"/>
  <c r="E20" i="11"/>
  <c r="I20" i="11" s="1"/>
  <c r="I19" i="12" s="1"/>
  <c r="O21" i="12" l="1"/>
  <c r="P21" i="12"/>
  <c r="F21" i="12"/>
  <c r="G21" i="12"/>
  <c r="H21" i="12"/>
  <c r="N21" i="12"/>
  <c r="I21" i="12"/>
  <c r="K21" i="12"/>
  <c r="L21" i="12"/>
  <c r="J21" i="12"/>
  <c r="M21" i="12"/>
  <c r="P12" i="12"/>
  <c r="J12" i="12"/>
  <c r="I19" i="11"/>
  <c r="I18" i="12" s="1"/>
  <c r="K19" i="11"/>
  <c r="K18" i="12" s="1"/>
  <c r="N19" i="11"/>
  <c r="N18" i="12" s="1"/>
  <c r="O19" i="11"/>
  <c r="O18" i="12" s="1"/>
  <c r="L19" i="11"/>
  <c r="L18" i="12" s="1"/>
  <c r="M19" i="11"/>
  <c r="M18" i="12" s="1"/>
  <c r="F19" i="11"/>
  <c r="F18" i="12" s="1"/>
  <c r="G19" i="11"/>
  <c r="G18" i="12" s="1"/>
  <c r="L18" i="11"/>
  <c r="L17" i="12" s="1"/>
  <c r="F18" i="11"/>
  <c r="F17" i="12" s="1"/>
  <c r="M18" i="11"/>
  <c r="M17" i="12" s="1"/>
  <c r="K20" i="11"/>
  <c r="K19" i="12" s="1"/>
  <c r="K18" i="11"/>
  <c r="K17" i="12" s="1"/>
  <c r="L20" i="11"/>
  <c r="L19" i="12" s="1"/>
  <c r="F20" i="11"/>
  <c r="F19" i="12" s="1"/>
  <c r="M20" i="11"/>
  <c r="M19" i="12" s="1"/>
  <c r="G20" i="11"/>
  <c r="G19" i="12" s="1"/>
  <c r="N20" i="11"/>
  <c r="N19" i="12" s="1"/>
  <c r="G18" i="11"/>
  <c r="G17" i="12" s="1"/>
  <c r="H20" i="11"/>
  <c r="H19" i="12" s="1"/>
  <c r="H18" i="11"/>
  <c r="H17" i="12" s="1"/>
  <c r="O18" i="11"/>
  <c r="O17" i="12" s="1"/>
  <c r="O20" i="11"/>
  <c r="O19" i="12" s="1"/>
  <c r="E15" i="11" l="1"/>
  <c r="E14" i="11"/>
  <c r="E13" i="11"/>
  <c r="E11" i="11"/>
  <c r="E10" i="11"/>
  <c r="F10" i="11"/>
  <c r="F9" i="12" s="1"/>
  <c r="G10" i="11"/>
  <c r="H10" i="11"/>
  <c r="I10" i="11"/>
  <c r="K10" i="11"/>
  <c r="L10" i="11"/>
  <c r="M10" i="11"/>
  <c r="N10" i="11"/>
  <c r="O10" i="11"/>
  <c r="F11" i="11"/>
  <c r="G11" i="11"/>
  <c r="H11" i="11"/>
  <c r="I11" i="11"/>
  <c r="K11" i="11"/>
  <c r="L11" i="11"/>
  <c r="M11" i="11"/>
  <c r="N11" i="11"/>
  <c r="O11" i="11"/>
  <c r="F13" i="11"/>
  <c r="G13" i="11"/>
  <c r="H13" i="11"/>
  <c r="I13" i="11"/>
  <c r="K13" i="11"/>
  <c r="L13" i="11"/>
  <c r="M13" i="11"/>
  <c r="N13" i="11"/>
  <c r="O13" i="11"/>
  <c r="F14" i="11"/>
  <c r="G14" i="11"/>
  <c r="H14" i="11"/>
  <c r="I14" i="11"/>
  <c r="K14" i="11"/>
  <c r="L14" i="11"/>
  <c r="M14" i="11"/>
  <c r="N14" i="11"/>
  <c r="O14" i="11"/>
  <c r="F15" i="11"/>
  <c r="G15" i="11"/>
  <c r="H15" i="11"/>
  <c r="I15" i="11"/>
  <c r="K15" i="11"/>
  <c r="L15" i="11"/>
  <c r="M15" i="11"/>
  <c r="N15" i="11"/>
  <c r="O15" i="11"/>
  <c r="G16" i="11"/>
  <c r="F16" i="11"/>
  <c r="H16" i="11"/>
  <c r="I16" i="11"/>
  <c r="I15" i="12" s="1"/>
  <c r="K16" i="11"/>
  <c r="L16" i="11"/>
  <c r="M16" i="11"/>
  <c r="N16" i="11"/>
  <c r="O16" i="11"/>
  <c r="F17" i="11"/>
  <c r="F16" i="12" s="1"/>
  <c r="G17" i="11"/>
  <c r="G16" i="12" s="1"/>
  <c r="H17" i="11"/>
  <c r="I17" i="11"/>
  <c r="K17" i="11"/>
  <c r="L17" i="11"/>
  <c r="M17" i="11"/>
  <c r="N17" i="11"/>
  <c r="O17" i="11"/>
  <c r="F15" i="12" l="1"/>
  <c r="L15" i="12"/>
  <c r="M15" i="12"/>
  <c r="N15" i="12"/>
  <c r="O15" i="12"/>
  <c r="L16" i="12"/>
  <c r="M16" i="12"/>
  <c r="N16" i="12"/>
  <c r="O16" i="12"/>
  <c r="G15" i="12"/>
  <c r="H15" i="12"/>
  <c r="K15" i="12"/>
  <c r="H16" i="12"/>
  <c r="I16" i="12"/>
  <c r="K16" i="12"/>
  <c r="K10" i="12" l="1"/>
  <c r="K12" i="12"/>
  <c r="K13" i="12"/>
  <c r="K14" i="12"/>
  <c r="K9" i="12"/>
  <c r="O10" i="12" l="1"/>
  <c r="O12" i="12"/>
  <c r="O13" i="12"/>
  <c r="O14" i="12"/>
  <c r="O9" i="12"/>
  <c r="N10" i="12"/>
  <c r="N12" i="12"/>
  <c r="N13" i="12"/>
  <c r="N14" i="12"/>
  <c r="L10" i="12"/>
  <c r="M10" i="12"/>
  <c r="L12" i="12"/>
  <c r="M12" i="12"/>
  <c r="L13" i="12"/>
  <c r="M13" i="12"/>
  <c r="L14" i="12"/>
  <c r="M14" i="12"/>
  <c r="N9" i="12"/>
  <c r="M9" i="12"/>
  <c r="L9" i="12"/>
  <c r="H10" i="12"/>
  <c r="I10" i="12"/>
  <c r="H12" i="12"/>
  <c r="I12" i="12"/>
  <c r="H13" i="12"/>
  <c r="I13" i="12"/>
  <c r="H14" i="12"/>
  <c r="I14" i="12"/>
  <c r="I9" i="12"/>
  <c r="H9" i="12"/>
  <c r="G10" i="12"/>
  <c r="G12" i="12"/>
  <c r="G13" i="12"/>
  <c r="G14" i="12"/>
  <c r="G9" i="12"/>
  <c r="F14" i="12"/>
  <c r="F13" i="12"/>
  <c r="F12" i="12"/>
  <c r="F10" i="12"/>
  <c r="C24" i="6" l="1"/>
  <c r="B24" i="6"/>
</calcChain>
</file>

<file path=xl/sharedStrings.xml><?xml version="1.0" encoding="utf-8"?>
<sst xmlns="http://schemas.openxmlformats.org/spreadsheetml/2006/main" count="162" uniqueCount="124">
  <si>
    <t>Fish Ingestion Risk Calculator for Butyl Benzyl Phthalate (BBP)</t>
  </si>
  <si>
    <t>CASRN: 85-68-7</t>
  </si>
  <si>
    <t>December 2025</t>
  </si>
  <si>
    <t>Inputs</t>
  </si>
  <si>
    <t>Details</t>
  </si>
  <si>
    <t>SWC</t>
  </si>
  <si>
    <t>According to EFAST guidance, "the distinction between acute and chronic fish ingestion is made on the basis of daily ingestion rate. The mean long-term fish ingestion rate is used to calculate chronic exposures and the mean serving size is used to calculate acute fish ingestion exposures for adults. This is in contrast to drinking water estimates, where the distinction between acute and chronic values is made on the basis of stream flows and on ingestion rates. The reason for this difference is that it takes time for chemical concentrations to accumulate in fish; therefore, the harmonic mean flow is used to calculate concentrations for both acute and chronic scenarios. It is not appropriate to use a very low streamflow value that occurs rarely as the basis for calculating a chemical residue in fish."</t>
  </si>
  <si>
    <t>BAF</t>
  </si>
  <si>
    <t xml:space="preserve">BAF is used because it considers exposure from the water column </t>
  </si>
  <si>
    <t>Fish Ingestion Rate</t>
  </si>
  <si>
    <t>Age Group*</t>
  </si>
  <si>
    <r>
      <t>Mean BW (kg)</t>
    </r>
    <r>
      <rPr>
        <b/>
        <i/>
        <vertAlign val="superscript"/>
        <sz val="11"/>
        <color rgb="FF000000"/>
        <rFont val="Calibri"/>
        <family val="2"/>
        <scheme val="minor"/>
      </rPr>
      <t>a</t>
    </r>
  </si>
  <si>
    <t>Fish Ingestion Rate (g/kg-day)</t>
  </si>
  <si>
    <t>50th Percentile</t>
  </si>
  <si>
    <t>90th percentile</t>
  </si>
  <si>
    <r>
      <t>Infant (&lt;1 year)</t>
    </r>
    <r>
      <rPr>
        <i/>
        <vertAlign val="superscript"/>
        <sz val="11"/>
        <color rgb="FF000000"/>
        <rFont val="Calibri"/>
        <family val="2"/>
        <scheme val="minor"/>
      </rPr>
      <t>b</t>
    </r>
  </si>
  <si>
    <t>N/A</t>
  </si>
  <si>
    <r>
      <rPr>
        <sz val="11"/>
        <color rgb="FF000000"/>
        <rFont val="Calibri"/>
        <family val="2"/>
        <scheme val="minor"/>
      </rPr>
      <t>Young toddler (1 to &lt;2 years)</t>
    </r>
    <r>
      <rPr>
        <i/>
        <vertAlign val="superscript"/>
        <sz val="11"/>
        <color rgb="FF000000"/>
        <rFont val="Calibri"/>
        <family val="2"/>
        <scheme val="minor"/>
      </rPr>
      <t>b</t>
    </r>
  </si>
  <si>
    <t>Table 20a. 50th and 90th percentile IR is 0.6 and 4.7, respectively. Divide by BW of 11.4 to derive IR in g/kg-day</t>
  </si>
  <si>
    <r>
      <rPr>
        <sz val="11"/>
        <color rgb="FF000000"/>
        <rFont val="Calibri"/>
        <family val="2"/>
        <scheme val="minor"/>
      </rPr>
      <t>Toddler (2 to &lt;3 years)</t>
    </r>
    <r>
      <rPr>
        <i/>
        <vertAlign val="superscript"/>
        <sz val="11"/>
        <color rgb="FF000000"/>
        <rFont val="Calibri"/>
        <family val="2"/>
        <scheme val="minor"/>
      </rPr>
      <t>b</t>
    </r>
  </si>
  <si>
    <t>Table 20a. 50th and 90th percentile IR is 0.6 and 4.7, respectively. Divide by BW of 13.8 to derive IR in g/kg-day</t>
  </si>
  <si>
    <r>
      <rPr>
        <sz val="11"/>
        <color rgb="FF000000"/>
        <rFont val="Calibri"/>
        <family val="2"/>
        <scheme val="minor"/>
      </rPr>
      <t>Small child (3 to &lt;6 years)</t>
    </r>
    <r>
      <rPr>
        <i/>
        <vertAlign val="superscript"/>
        <sz val="11"/>
        <color rgb="FF000000"/>
        <rFont val="Calibri"/>
        <family val="2"/>
        <scheme val="minor"/>
      </rPr>
      <t>b</t>
    </r>
  </si>
  <si>
    <t>Table 20a. 50th and 90th percentile IR is 0.7 and 5.8, respectively. Divide by BW of 18.6 to derive IR in g/kg-day</t>
  </si>
  <si>
    <r>
      <rPr>
        <sz val="11"/>
        <color rgb="FF000000"/>
        <rFont val="Calibri"/>
        <family val="2"/>
        <scheme val="minor"/>
      </rPr>
      <t>Child (6 to &lt;11 years)</t>
    </r>
    <r>
      <rPr>
        <i/>
        <vertAlign val="superscript"/>
        <sz val="11"/>
        <color rgb="FF000000"/>
        <rFont val="Calibri"/>
        <family val="2"/>
        <scheme val="minor"/>
      </rPr>
      <t>b</t>
    </r>
  </si>
  <si>
    <t>Table 20a. 50th and 90th percentile IR is 1.1 and 7.7, respectively. Divide by BW of 31.8 to derive IR in g/kg-day</t>
  </si>
  <si>
    <r>
      <rPr>
        <sz val="11"/>
        <color rgb="FF000000"/>
        <rFont val="Calibri"/>
        <family val="2"/>
        <scheme val="minor"/>
      </rPr>
      <t>Teen (11 to &lt;16 years)</t>
    </r>
    <r>
      <rPr>
        <i/>
        <vertAlign val="superscript"/>
        <sz val="11"/>
        <color rgb="FF000000"/>
        <rFont val="Calibri"/>
        <family val="2"/>
        <scheme val="minor"/>
      </rPr>
      <t>b</t>
    </r>
  </si>
  <si>
    <t>Table 20a. 50th and 90th percentile IR is 1.1 and 8.3, respectively. Divide by BW of 56.8 to derive IR in g/kg-day</t>
  </si>
  <si>
    <r>
      <rPr>
        <sz val="11"/>
        <color rgb="FF000000"/>
        <rFont val="Calibri"/>
        <family val="2"/>
        <scheme val="minor"/>
      </rPr>
      <t>Adult (16 to &lt;70 years)</t>
    </r>
    <r>
      <rPr>
        <i/>
        <vertAlign val="superscript"/>
        <sz val="11"/>
        <color rgb="FF000000"/>
        <rFont val="Calibri"/>
        <family val="2"/>
        <scheme val="minor"/>
      </rPr>
      <t>c</t>
    </r>
  </si>
  <si>
    <r>
      <t xml:space="preserve">Even though Table 9a is for adults </t>
    </r>
    <r>
      <rPr>
        <sz val="11"/>
        <color theme="1"/>
        <rFont val="Calibri"/>
        <family val="2"/>
      </rPr>
      <t>≥</t>
    </r>
    <r>
      <rPr>
        <sz val="11"/>
        <color theme="1"/>
        <rFont val="Calibri"/>
        <family val="2"/>
        <scheme val="minor"/>
      </rPr>
      <t>21, those rates were used and divided by 80 kg. The 90th percentile rate is 22 and not sure where HBCD got 22.2. TCEP used 22.2 as well, but it's a minor difference.</t>
    </r>
  </si>
  <si>
    <r>
      <rPr>
        <sz val="11"/>
        <color rgb="FF000000"/>
        <rFont val="Calibri"/>
        <family val="2"/>
        <scheme val="minor"/>
      </rPr>
      <t>Subsistence fisher (adult)</t>
    </r>
    <r>
      <rPr>
        <i/>
        <vertAlign val="superscript"/>
        <sz val="11"/>
        <color rgb="FF000000"/>
        <rFont val="Calibri"/>
        <family val="2"/>
        <scheme val="minor"/>
      </rPr>
      <t>d</t>
    </r>
  </si>
  <si>
    <r>
      <rPr>
        <i/>
        <vertAlign val="superscript"/>
        <sz val="11"/>
        <color rgb="FF000000"/>
        <rFont val="Calibri"/>
        <family val="2"/>
        <scheme val="minor"/>
      </rPr>
      <t>a</t>
    </r>
    <r>
      <rPr>
        <sz val="11"/>
        <color rgb="FF000000"/>
        <rFont val="Calibri"/>
        <family val="2"/>
        <scheme val="minor"/>
      </rPr>
      <t xml:space="preserve"> {U.S. EPA, 2011, 786546}, Table 8-1</t>
    </r>
  </si>
  <si>
    <r>
      <rPr>
        <vertAlign val="superscript"/>
        <sz val="11"/>
        <color theme="1"/>
        <rFont val="Calibri"/>
        <family val="2"/>
        <scheme val="minor"/>
      </rPr>
      <t>b</t>
    </r>
    <r>
      <rPr>
        <sz val="11"/>
        <color theme="1"/>
        <rFont val="Calibri"/>
        <family val="2"/>
        <scheme val="minor"/>
      </rPr>
      <t xml:space="preserve"> {U.S. EPA, 2014, 3809132}, Table 20a</t>
    </r>
  </si>
  <si>
    <r>
      <rPr>
        <vertAlign val="superscript"/>
        <sz val="11"/>
        <color theme="1"/>
        <rFont val="Calibri"/>
        <family val="2"/>
        <scheme val="minor"/>
      </rPr>
      <t>c</t>
    </r>
    <r>
      <rPr>
        <sz val="11"/>
        <color theme="1"/>
        <rFont val="Calibri"/>
        <family val="2"/>
        <scheme val="minor"/>
      </rPr>
      <t xml:space="preserve"> {U.S. EPA, 2014, 3809132}, Table 9a</t>
    </r>
  </si>
  <si>
    <r>
      <rPr>
        <vertAlign val="superscript"/>
        <sz val="11"/>
        <color theme="1"/>
        <rFont val="Calibri"/>
        <family val="2"/>
        <scheme val="minor"/>
      </rPr>
      <t>d</t>
    </r>
    <r>
      <rPr>
        <sz val="11"/>
        <color theme="1"/>
        <rFont val="Calibri"/>
        <family val="2"/>
        <scheme val="minor"/>
      </rPr>
      <t xml:space="preserve"> {U.S. EPA, 2000, 19428}</t>
    </r>
  </si>
  <si>
    <t>*The IR in the OW publication is in g/day, and we wanted to account for BW by deriving an IR in g/kg-day. The BW for different age groups that are found in the Exposure Factors Handbook do not match the age groups for the IRs. As you pointed out, they are only for groups &lt;21 and &gt;21. See table below for details on how we derived our IRs. Despite including IRs for different age groups, we only used the adult IR because it was most conservative.</t>
  </si>
  <si>
    <t>Note: For subsistence fisher, we only have a single value and only for adults. Use the same ingestion rate for acute, chronic, and cancer estimates and vary the PODs to estimate acute, chronic, or cancer risks.</t>
  </si>
  <si>
    <t>ED and AT</t>
  </si>
  <si>
    <r>
      <t>The years within an age group (</t>
    </r>
    <r>
      <rPr>
        <i/>
        <sz val="11"/>
        <color theme="1"/>
        <rFont val="Calibri"/>
        <family val="2"/>
        <scheme val="minor"/>
      </rPr>
      <t>e.g.</t>
    </r>
    <r>
      <rPr>
        <sz val="11"/>
        <color theme="1"/>
        <rFont val="Calibri"/>
        <family val="2"/>
        <scheme val="minor"/>
      </rPr>
      <t xml:space="preserve">, 1 year for infants) was used for the exposure duration and averaging time, so they cancel out for ADR and ADD. </t>
    </r>
  </si>
  <si>
    <t>INPUTS SELECTED FOR EXPOSURE AND RISK EQUATIONS</t>
  </si>
  <si>
    <t>Exposure Inputs</t>
  </si>
  <si>
    <t>ADR/Acute</t>
  </si>
  <si>
    <t>ADD/Chronic</t>
  </si>
  <si>
    <t>Source / Notes</t>
  </si>
  <si>
    <t>SWC based on water solubility limit (µg/L)</t>
  </si>
  <si>
    <t>Howard et al. (1985)</t>
  </si>
  <si>
    <t>BAF (modeled, Arnot-Gobas) (L/kg)</t>
  </si>
  <si>
    <t>U.S. EPA (2017)</t>
  </si>
  <si>
    <t>BCF (modeled, Arnot-Gobas) (L/kg)</t>
  </si>
  <si>
    <t>Empirical fish tissue conc (mg/kg)</t>
  </si>
  <si>
    <t>CF1 (mg/µg)</t>
  </si>
  <si>
    <t>CF2 (kg/g)</t>
  </si>
  <si>
    <t>ED (day for ADR, years for ADR, LADD)</t>
  </si>
  <si>
    <t>AT (day for ADR, years for ADR, LADD)</t>
  </si>
  <si>
    <t>Fish Ingestion Rate (IR) (g/kg-day, general population)</t>
  </si>
  <si>
    <t>Refer to ReadMe tab</t>
  </si>
  <si>
    <t>Infant (&lt;1 year)</t>
  </si>
  <si>
    <t>Young toddler (1 to &lt;2 years)</t>
  </si>
  <si>
    <t>Toddler (2 to &lt;3 years)</t>
  </si>
  <si>
    <t>Small child (3 to &lt;6 years)</t>
  </si>
  <si>
    <t>Child (6 to &lt;11 years)</t>
  </si>
  <si>
    <t>Teen ( 11 to &lt; 16 years)</t>
  </si>
  <si>
    <t xml:space="preserve">Adult (16 to &lt;70 years) </t>
  </si>
  <si>
    <t>Fish Ingestion Rate (IR) (g/kg-day, subsistence fisher)</t>
  </si>
  <si>
    <t>Adult (16-&lt;70 years)</t>
  </si>
  <si>
    <t>Fish Ingestion Rate (IR)(g/kg-day, tribal population)</t>
  </si>
  <si>
    <t>Adult (current, 16+ years)</t>
  </si>
  <si>
    <t>U.S. EPA (2011)</t>
  </si>
  <si>
    <t>Adult (current, 95th percentile, 18+ years)</t>
  </si>
  <si>
    <t>Polissar et al. (2016)</t>
  </si>
  <si>
    <t>Adult (heritage)</t>
  </si>
  <si>
    <t>Hazard Values</t>
  </si>
  <si>
    <t>PODs (mg/kg-day for non-cancer)</t>
  </si>
  <si>
    <t>Benchmark</t>
  </si>
  <si>
    <t>Data Source</t>
  </si>
  <si>
    <t>Flow Rate (m3/d)</t>
  </si>
  <si>
    <t>Wastewater Treatment (% removal)</t>
  </si>
  <si>
    <t>Water Conc. (µg/L)</t>
  </si>
  <si>
    <t>Fish Tissue Conc. (mg/kg)</t>
  </si>
  <si>
    <t>ADR, Adults</t>
  </si>
  <si>
    <t>ADR, Toddler 1 to &lt;2 Years</t>
  </si>
  <si>
    <t xml:space="preserve">ADD, Adults </t>
  </si>
  <si>
    <t>Gen Pop, 90th IR</t>
  </si>
  <si>
    <t>Subsistence Fisher</t>
  </si>
  <si>
    <t>Tribal, Current Mean</t>
  </si>
  <si>
    <t>Tribal, Current 95th</t>
  </si>
  <si>
    <t>Tribal, Heritage</t>
  </si>
  <si>
    <t>Gen Pop, Mean IR</t>
  </si>
  <si>
    <t>Water solubility limit</t>
  </si>
  <si>
    <t>-</t>
  </si>
  <si>
    <t>PVC Plastics Compounding, P50 flow</t>
  </si>
  <si>
    <t>PVC Plastics Compounding (CT), P50 flow</t>
  </si>
  <si>
    <t>PVC Plastics Compounding, P75 flow</t>
  </si>
  <si>
    <t>PVC Plastics Compounding, P90 flow</t>
  </si>
  <si>
    <t>Use of paints and coatings, P50</t>
  </si>
  <si>
    <t>Use of paints and coatings, P75</t>
  </si>
  <si>
    <t>Use of paints and coatings, P90</t>
  </si>
  <si>
    <t>PVC Plastics Converting, P50 flow (water specific)</t>
  </si>
  <si>
    <t xml:space="preserve">Exceeds water solubility limit </t>
  </si>
  <si>
    <t>Flow Rate</t>
  </si>
  <si>
    <t xml:space="preserve">Acute MOEs, Adults </t>
  </si>
  <si>
    <t>Acute MOE, Toddler (1 to &lt;2 Years)</t>
  </si>
  <si>
    <t>Chronic MOEs</t>
  </si>
  <si>
    <t>Gen Pop,
90th IR</t>
  </si>
  <si>
    <t>Tribal,
Current Mean</t>
  </si>
  <si>
    <t>PVC Plastics Compounding, P50 flow (water specific)</t>
  </si>
  <si>
    <t>PVC Plastics Compounding (CT), P50 flow (water specific)</t>
  </si>
  <si>
    <t>PVC Plastics Compounding, P75 flow (water specific)</t>
  </si>
  <si>
    <t>PVC Plastics Compounding, P90 flow (water specific)</t>
  </si>
  <si>
    <t>Application of paints and coatings, P50 (multimedia)</t>
  </si>
  <si>
    <t>Application of paints and coatings, P75 (multimedia)</t>
  </si>
  <si>
    <t>Application of paints and coatings, P90 (multimedia)</t>
  </si>
  <si>
    <t>PVC Plastics Converting, HE, P50 flow (water specific)</t>
  </si>
  <si>
    <t>MOE &lt; Benchmark MOE (30)</t>
  </si>
  <si>
    <t>ReadMe</t>
  </si>
  <si>
    <t>Tab Names</t>
  </si>
  <si>
    <t>Descriptions</t>
  </si>
  <si>
    <t>Equations</t>
  </si>
  <si>
    <t>Exposure</t>
  </si>
  <si>
    <t>Risk Estimates</t>
  </si>
  <si>
    <t>The excel spreadsheet includes all data, exposure and risk estimates for fish ingestion.</t>
  </si>
  <si>
    <t>The tab includes the equation for Acute Dose Rate or Average Daily Dose and additional details on the inputs selected.</t>
  </si>
  <si>
    <t>The tab includes the inputs selected for the exposure and risk equations.</t>
  </si>
  <si>
    <t>The tab includes the exposure values for fish ingestion.</t>
  </si>
  <si>
    <t>The tab includes the risk estimates for acute and chronic MOEs for adults and toddlers.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</si>
</sst>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8"/>
      <name val="Calibri"/>
      <family val="2"/>
      <scheme val="minor"/>
    </font>
    <font>
      <sz val="10"/>
      <color rgb="FF000000"/>
      <name val="Times New Roman"/>
      <family val="1"/>
    </font>
    <font>
      <sz val="11"/>
      <color theme="1"/>
      <name val="Times New Roman"/>
      <family val="1"/>
    </font>
    <font>
      <b/>
      <i/>
      <sz val="14"/>
      <color theme="1"/>
      <name val="Times New Roman"/>
      <family val="1"/>
    </font>
    <font>
      <sz val="11"/>
      <color rgb="FFFF0000"/>
      <name val="Calibri"/>
      <family val="2"/>
      <scheme val="minor"/>
    </font>
    <font>
      <sz val="11"/>
      <name val="Calibri"/>
      <family val="2"/>
      <scheme val="minor"/>
    </font>
    <font>
      <b/>
      <sz val="14"/>
      <color theme="1"/>
      <name val="Calibri"/>
      <family val="2"/>
      <scheme val="minor"/>
    </font>
    <font>
      <sz val="11"/>
      <color rgb="FFFF0000"/>
      <name val="Times New Roman"/>
      <family val="1"/>
    </font>
    <font>
      <i/>
      <sz val="11"/>
      <color theme="1"/>
      <name val="Calibri"/>
      <family val="2"/>
      <scheme val="minor"/>
    </font>
    <font>
      <sz val="11"/>
      <color theme="1"/>
      <name val="Calibri"/>
      <family val="2"/>
    </font>
    <font>
      <b/>
      <sz val="11"/>
      <color rgb="FF000000"/>
      <name val="Calibri"/>
      <family val="2"/>
      <scheme val="minor"/>
    </font>
    <font>
      <sz val="11"/>
      <color rgb="FF000000"/>
      <name val="Calibri"/>
      <family val="2"/>
      <scheme val="minor"/>
    </font>
    <font>
      <b/>
      <i/>
      <vertAlign val="superscript"/>
      <sz val="11"/>
      <color rgb="FF000000"/>
      <name val="Calibri"/>
      <family val="2"/>
      <scheme val="minor"/>
    </font>
    <font>
      <i/>
      <vertAlign val="superscript"/>
      <sz val="11"/>
      <color rgb="FF000000"/>
      <name val="Calibri"/>
      <family val="2"/>
      <scheme val="minor"/>
    </font>
    <font>
      <u/>
      <sz val="11"/>
      <color theme="10"/>
      <name val="Calibri"/>
      <family val="2"/>
      <scheme val="minor"/>
    </font>
    <font>
      <sz val="11"/>
      <color theme="1"/>
      <name val="Calibri"/>
      <family val="2"/>
      <scheme val="minor"/>
    </font>
    <font>
      <b/>
      <sz val="11"/>
      <name val="Calibri"/>
      <family val="2"/>
      <scheme val="minor"/>
    </font>
    <font>
      <b/>
      <sz val="16"/>
      <color theme="1"/>
      <name val="Times New Roman"/>
      <family val="1"/>
    </font>
    <font>
      <b/>
      <sz val="11"/>
      <color theme="1"/>
      <name val="Times New Roman"/>
      <family val="1"/>
    </font>
  </fonts>
  <fills count="12">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rgb="FFFFCCCC"/>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2"/>
      </left>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style="thin">
        <color theme="2" tint="-9.9978637043366805E-2"/>
      </right>
      <top/>
      <bottom style="thin">
        <color indexed="64"/>
      </bottom>
      <diagonal/>
    </border>
    <border>
      <left/>
      <right style="thin">
        <color theme="2" tint="-9.9978637043366805E-2"/>
      </right>
      <top/>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rgb="FF000000"/>
      </bottom>
      <diagonal/>
    </border>
    <border>
      <left/>
      <right style="thin">
        <color indexed="64"/>
      </right>
      <top style="thin">
        <color indexed="64"/>
      </top>
      <bottom style="double">
        <color indexed="64"/>
      </bottom>
      <diagonal/>
    </border>
  </borders>
  <cellStyleXfs count="6">
    <xf numFmtId="0" fontId="0" fillId="0" borderId="0"/>
    <xf numFmtId="0" fontId="4" fillId="0" borderId="0"/>
    <xf numFmtId="0" fontId="17" fillId="0" borderId="0" applyNumberFormat="0" applyFill="0" applyBorder="0" applyAlignment="0" applyProtection="0"/>
    <xf numFmtId="43" fontId="18" fillId="0" borderId="0" applyFont="0" applyFill="0" applyBorder="0" applyAlignment="0" applyProtection="0"/>
    <xf numFmtId="0" fontId="18" fillId="9" borderId="0" applyNumberFormat="0" applyBorder="0" applyAlignment="0" applyProtection="0"/>
    <xf numFmtId="0" fontId="18" fillId="0" borderId="0"/>
  </cellStyleXfs>
  <cellXfs count="135">
    <xf numFmtId="0" fontId="0" fillId="0" borderId="0" xfId="0"/>
    <xf numFmtId="0" fontId="5" fillId="3" borderId="0" xfId="0" applyFont="1" applyFill="1" applyProtection="1"/>
    <xf numFmtId="0" fontId="0" fillId="3" borderId="0" xfId="0" applyFill="1" applyProtection="1"/>
    <xf numFmtId="0" fontId="0" fillId="0" borderId="0" xfId="0" applyProtection="1"/>
    <xf numFmtId="0" fontId="1" fillId="0" borderId="0" xfId="0" applyFont="1" applyFill="1" applyAlignment="1" applyProtection="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vertical="top" wrapText="1"/>
    </xf>
    <xf numFmtId="0" fontId="0" fillId="0" borderId="0" xfId="0" applyAlignment="1" applyProtection="1">
      <alignment horizontal="center" vertical="center"/>
    </xf>
    <xf numFmtId="0" fontId="1" fillId="6" borderId="11" xfId="0" applyFont="1" applyFill="1" applyBorder="1" applyAlignment="1" applyProtection="1">
      <alignment horizontal="center"/>
    </xf>
    <xf numFmtId="0" fontId="1" fillId="6" borderId="12" xfId="0" applyFont="1" applyFill="1" applyBorder="1" applyAlignment="1" applyProtection="1">
      <alignment horizontal="center"/>
    </xf>
    <xf numFmtId="0" fontId="14" fillId="0" borderId="13" xfId="0" applyFont="1" applyBorder="1" applyAlignment="1" applyProtection="1">
      <alignment horizontal="left"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14" fillId="0" borderId="10" xfId="0" applyFont="1" applyBorder="1" applyAlignment="1" applyProtection="1">
      <alignment horizontal="left"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14" fillId="0" borderId="16" xfId="0" applyFont="1" applyBorder="1" applyAlignment="1" applyProtection="1">
      <alignment horizontal="left" vertical="center"/>
    </xf>
    <xf numFmtId="0" fontId="0" fillId="0" borderId="17" xfId="0" applyBorder="1" applyAlignment="1" applyProtection="1">
      <alignment horizontal="center" vertical="center"/>
    </xf>
    <xf numFmtId="0" fontId="0" fillId="0" borderId="22" xfId="0" applyBorder="1" applyProtection="1"/>
    <xf numFmtId="0" fontId="0" fillId="0" borderId="23" xfId="0" applyBorder="1" applyProtection="1"/>
    <xf numFmtId="0" fontId="0" fillId="0" borderId="24" xfId="0" applyBorder="1" applyProtection="1"/>
    <xf numFmtId="0" fontId="0" fillId="0" borderId="0" xfId="0" applyAlignment="1" applyProtection="1">
      <alignment horizontal="center"/>
    </xf>
    <xf numFmtId="0" fontId="0" fillId="0" borderId="0" xfId="0" applyFill="1" applyProtection="1"/>
    <xf numFmtId="0" fontId="0" fillId="6" borderId="34" xfId="0" applyFill="1" applyBorder="1" applyProtection="1"/>
    <xf numFmtId="0" fontId="1" fillId="6" borderId="34" xfId="0" applyFont="1" applyFill="1" applyBorder="1" applyAlignment="1" applyProtection="1">
      <alignment horizontal="center"/>
    </xf>
    <xf numFmtId="0" fontId="0" fillId="0" borderId="36" xfId="0" applyBorder="1" applyAlignment="1" applyProtection="1">
      <alignment vertical="center"/>
    </xf>
    <xf numFmtId="11" fontId="8" fillId="0" borderId="1" xfId="0" applyNumberFormat="1" applyFont="1" applyBorder="1" applyAlignment="1" applyProtection="1">
      <alignment horizontal="center" vertical="center"/>
    </xf>
    <xf numFmtId="0" fontId="17" fillId="0" borderId="1" xfId="2" applyBorder="1" applyProtection="1"/>
    <xf numFmtId="0" fontId="0" fillId="0" borderId="0" xfId="0" applyFill="1" applyAlignment="1" applyProtection="1">
      <alignment vertical="center"/>
    </xf>
    <xf numFmtId="0" fontId="0" fillId="0" borderId="0" xfId="0" applyAlignment="1" applyProtection="1">
      <alignment vertical="center"/>
    </xf>
    <xf numFmtId="0" fontId="8" fillId="0" borderId="1" xfId="0" applyFont="1" applyBorder="1" applyAlignment="1" applyProtection="1">
      <alignment vertical="center" wrapText="1"/>
    </xf>
    <xf numFmtId="11" fontId="8" fillId="5" borderId="1" xfId="0" applyNumberFormat="1" applyFont="1" applyFill="1" applyBorder="1" applyAlignment="1" applyProtection="1">
      <alignment horizontal="center" vertical="center"/>
    </xf>
    <xf numFmtId="0" fontId="8" fillId="0" borderId="1" xfId="0" applyFont="1" applyBorder="1" applyAlignment="1" applyProtection="1">
      <alignment horizontal="left" vertical="center" wrapText="1"/>
    </xf>
    <xf numFmtId="0" fontId="7" fillId="0" borderId="0" xfId="0" applyFont="1" applyFill="1" applyAlignment="1" applyProtection="1">
      <alignment vertical="center"/>
    </xf>
    <xf numFmtId="11" fontId="0" fillId="0" borderId="0" xfId="0" applyNumberFormat="1" applyFill="1" applyAlignment="1" applyProtection="1">
      <alignment vertical="center"/>
    </xf>
    <xf numFmtId="0" fontId="0" fillId="0" borderId="1" xfId="0" applyFill="1" applyBorder="1" applyAlignment="1" applyProtection="1">
      <alignment vertical="center" wrapText="1"/>
    </xf>
    <xf numFmtId="11" fontId="8" fillId="0" borderId="1" xfId="0" applyNumberFormat="1" applyFont="1" applyFill="1" applyBorder="1" applyAlignment="1" applyProtection="1">
      <alignment horizontal="center" vertical="center"/>
    </xf>
    <xf numFmtId="0" fontId="0" fillId="0" borderId="5" xfId="0" applyBorder="1" applyAlignment="1" applyProtection="1">
      <alignment vertical="center"/>
    </xf>
    <xf numFmtId="0" fontId="8" fillId="0" borderId="1" xfId="2" applyFont="1" applyBorder="1" applyAlignment="1" applyProtection="1">
      <alignment vertical="center" wrapText="1"/>
    </xf>
    <xf numFmtId="0" fontId="0" fillId="0" borderId="37" xfId="0" applyBorder="1" applyProtection="1"/>
    <xf numFmtId="0" fontId="0" fillId="0" borderId="1" xfId="0" applyBorder="1" applyAlignment="1" applyProtection="1">
      <alignment horizontal="center"/>
    </xf>
    <xf numFmtId="0" fontId="7" fillId="0" borderId="0" xfId="0" applyFont="1" applyFill="1" applyAlignment="1" applyProtection="1">
      <alignment horizontal="left" vertical="center"/>
    </xf>
    <xf numFmtId="0" fontId="0" fillId="0" borderId="0" xfId="0" applyFill="1" applyAlignment="1" applyProtection="1">
      <alignment horizontal="left" vertical="center"/>
    </xf>
    <xf numFmtId="0" fontId="0" fillId="0" borderId="0" xfId="0" applyAlignment="1" applyProtection="1">
      <alignment horizontal="left" vertical="center"/>
    </xf>
    <xf numFmtId="0" fontId="0" fillId="0" borderId="1" xfId="0" applyBorder="1" applyAlignment="1" applyProtection="1">
      <alignment vertical="center"/>
    </xf>
    <xf numFmtId="0" fontId="8" fillId="5" borderId="1" xfId="0" applyFont="1" applyFill="1" applyBorder="1" applyAlignment="1" applyProtection="1">
      <alignment horizontal="center" vertical="center"/>
    </xf>
    <xf numFmtId="0" fontId="17" fillId="0" borderId="1" xfId="2" applyBorder="1" applyAlignment="1" applyProtection="1">
      <alignment vertical="center" wrapText="1"/>
    </xf>
    <xf numFmtId="0" fontId="0" fillId="0" borderId="1" xfId="0" applyBorder="1" applyProtection="1"/>
    <xf numFmtId="0" fontId="0" fillId="4" borderId="2" xfId="0" applyFill="1" applyBorder="1" applyProtection="1"/>
    <xf numFmtId="0" fontId="0" fillId="4" borderId="3" xfId="0" applyFill="1" applyBorder="1" applyProtection="1"/>
    <xf numFmtId="0" fontId="0" fillId="4" borderId="1" xfId="0" applyFill="1" applyBorder="1" applyProtection="1"/>
    <xf numFmtId="0" fontId="7" fillId="0" borderId="0" xfId="0" applyFont="1" applyFill="1" applyProtection="1"/>
    <xf numFmtId="0" fontId="0" fillId="4" borderId="1" xfId="0" applyFill="1" applyBorder="1" applyAlignment="1" applyProtection="1">
      <alignment wrapText="1"/>
    </xf>
    <xf numFmtId="0" fontId="0" fillId="0" borderId="1" xfId="0" applyBorder="1" applyAlignment="1" applyProtection="1">
      <alignment wrapText="1"/>
    </xf>
    <xf numFmtId="0" fontId="0" fillId="3" borderId="0" xfId="0" applyFill="1" applyBorder="1" applyProtection="1"/>
    <xf numFmtId="0" fontId="0" fillId="3" borderId="0" xfId="0" applyFill="1" applyAlignment="1" applyProtection="1">
      <alignment horizontal="center" vertical="center"/>
    </xf>
    <xf numFmtId="0" fontId="19" fillId="8" borderId="1" xfId="0" applyFont="1" applyFill="1" applyBorder="1" applyAlignment="1" applyProtection="1">
      <alignment horizontal="center" vertical="center" wrapText="1"/>
    </xf>
    <xf numFmtId="0" fontId="1" fillId="8" borderId="32" xfId="0" applyFont="1" applyFill="1" applyBorder="1" applyAlignment="1" applyProtection="1">
      <alignment horizontal="center" vertical="center" wrapText="1"/>
    </xf>
    <xf numFmtId="0" fontId="1" fillId="7" borderId="32" xfId="0" applyFont="1" applyFill="1" applyBorder="1" applyAlignment="1" applyProtection="1">
      <alignment horizontal="center" vertical="center" wrapText="1"/>
    </xf>
    <xf numFmtId="0" fontId="0" fillId="0" borderId="0" xfId="0" applyAlignment="1" applyProtection="1">
      <alignment horizontal="center" vertical="center" wrapText="1"/>
    </xf>
    <xf numFmtId="11" fontId="8" fillId="0" borderId="0" xfId="0" applyNumberFormat="1" applyFont="1" applyBorder="1" applyAlignment="1" applyProtection="1">
      <alignment horizontal="center"/>
    </xf>
    <xf numFmtId="2" fontId="0" fillId="0" borderId="0" xfId="3" applyNumberFormat="1" applyFont="1" applyAlignment="1" applyProtection="1">
      <alignment horizontal="center" vertical="center"/>
    </xf>
    <xf numFmtId="11" fontId="0" fillId="8" borderId="0" xfId="0" applyNumberFormat="1" applyFill="1" applyAlignment="1" applyProtection="1">
      <alignment horizontal="center" vertical="center"/>
    </xf>
    <xf numFmtId="11" fontId="18" fillId="9" borderId="0" xfId="4" applyNumberFormat="1" applyAlignment="1" applyProtection="1">
      <alignment horizontal="center" vertical="center"/>
    </xf>
    <xf numFmtId="11" fontId="0" fillId="9" borderId="0" xfId="4" applyNumberFormat="1" applyFont="1" applyAlignment="1" applyProtection="1">
      <alignment horizontal="center" vertical="center"/>
    </xf>
    <xf numFmtId="164" fontId="8" fillId="0" borderId="0" xfId="3" applyNumberFormat="1" applyFont="1" applyAlignment="1" applyProtection="1">
      <alignment horizontal="center" vertical="center"/>
    </xf>
    <xf numFmtId="3" fontId="0" fillId="0" borderId="0" xfId="0" applyNumberFormat="1" applyBorder="1" applyAlignment="1" applyProtection="1">
      <alignment horizontal="center"/>
    </xf>
    <xf numFmtId="4" fontId="0" fillId="0" borderId="0" xfId="3" applyNumberFormat="1" applyFont="1" applyAlignment="1" applyProtection="1">
      <alignment horizontal="center" vertical="center"/>
    </xf>
    <xf numFmtId="0" fontId="0" fillId="0" borderId="0" xfId="0" applyBorder="1" applyAlignment="1" applyProtection="1">
      <alignment horizontal="center"/>
    </xf>
    <xf numFmtId="3" fontId="8" fillId="0" borderId="0" xfId="0" applyNumberFormat="1" applyFont="1" applyAlignment="1" applyProtection="1">
      <alignment horizontal="center" vertical="center"/>
    </xf>
    <xf numFmtId="1" fontId="0" fillId="0" borderId="0" xfId="3" applyNumberFormat="1" applyFont="1" applyAlignment="1" applyProtection="1">
      <alignment horizontal="center"/>
    </xf>
    <xf numFmtId="0" fontId="0" fillId="3" borderId="0" xfId="0" applyFill="1" applyAlignment="1" applyProtection="1">
      <alignment horizontal="center"/>
    </xf>
    <xf numFmtId="0" fontId="19" fillId="8" borderId="2" xfId="0" applyFont="1" applyFill="1" applyBorder="1" applyAlignment="1" applyProtection="1">
      <alignment vertical="center"/>
    </xf>
    <xf numFmtId="0" fontId="19" fillId="8" borderId="3" xfId="0" applyFont="1" applyFill="1" applyBorder="1" applyAlignment="1" applyProtection="1">
      <alignment vertical="center"/>
    </xf>
    <xf numFmtId="0" fontId="1" fillId="8" borderId="33" xfId="0" applyFont="1" applyFill="1" applyBorder="1" applyAlignment="1" applyProtection="1">
      <alignment horizontal="center" vertical="center" wrapText="1"/>
    </xf>
    <xf numFmtId="0" fontId="1" fillId="7" borderId="33" xfId="0" applyFont="1" applyFill="1" applyBorder="1" applyAlignment="1" applyProtection="1">
      <alignment horizontal="center" vertical="center" wrapText="1"/>
    </xf>
    <xf numFmtId="3" fontId="0" fillId="8" borderId="0" xfId="0" applyNumberFormat="1" applyFill="1" applyAlignment="1" applyProtection="1">
      <alignment horizontal="center" vertical="center"/>
    </xf>
    <xf numFmtId="3" fontId="0" fillId="7" borderId="0" xfId="0" applyNumberFormat="1" applyFill="1" applyAlignment="1" applyProtection="1">
      <alignment horizontal="center" vertical="center"/>
    </xf>
    <xf numFmtId="0" fontId="0" fillId="10" borderId="0" xfId="0" applyFill="1" applyProtection="1"/>
    <xf numFmtId="0" fontId="0" fillId="11" borderId="0" xfId="0" applyFill="1" applyProtection="1"/>
    <xf numFmtId="0" fontId="0" fillId="0" borderId="0" xfId="0" applyBorder="1" applyAlignment="1" applyProtection="1">
      <alignment horizontal="center" vertical="center"/>
    </xf>
    <xf numFmtId="11" fontId="0" fillId="8" borderId="0" xfId="0" applyNumberFormat="1" applyFill="1" applyBorder="1" applyAlignment="1" applyProtection="1">
      <alignment horizontal="center" vertical="center"/>
    </xf>
    <xf numFmtId="11" fontId="18" fillId="9" borderId="0" xfId="4" applyNumberFormat="1" applyBorder="1" applyAlignment="1" applyProtection="1">
      <alignment horizontal="center" vertical="center"/>
    </xf>
    <xf numFmtId="0" fontId="1" fillId="8" borderId="38" xfId="0" applyFont="1" applyFill="1" applyBorder="1" applyAlignment="1" applyProtection="1">
      <alignment horizontal="center" vertical="center" wrapText="1"/>
    </xf>
    <xf numFmtId="0" fontId="0" fillId="0" borderId="0" xfId="0" applyAlignment="1" applyProtection="1">
      <alignment horizontal="center" vertical="center"/>
    </xf>
    <xf numFmtId="0" fontId="19" fillId="8" borderId="3" xfId="0" applyFont="1" applyFill="1" applyBorder="1" applyAlignment="1" applyProtection="1">
      <alignment horizontal="center" vertical="center"/>
    </xf>
    <xf numFmtId="0" fontId="10" fillId="3" borderId="0" xfId="0" applyFont="1" applyFill="1" applyAlignment="1" applyProtection="1">
      <alignment horizontal="center" vertical="center" wrapText="1"/>
    </xf>
    <xf numFmtId="0" fontId="20" fillId="3" borderId="0" xfId="0" applyFont="1" applyFill="1" applyAlignment="1" applyProtection="1">
      <alignment horizontal="center" vertical="center" wrapText="1"/>
    </xf>
    <xf numFmtId="49" fontId="6" fillId="3" borderId="0" xfId="0" quotePrefix="1" applyNumberFormat="1" applyFont="1" applyFill="1" applyAlignment="1" applyProtection="1">
      <alignment horizontal="center"/>
    </xf>
    <xf numFmtId="0" fontId="1" fillId="0" borderId="0" xfId="0" applyFont="1" applyFill="1" applyAlignment="1" applyProtection="1">
      <alignment horizontal="center"/>
    </xf>
    <xf numFmtId="0" fontId="0" fillId="0" borderId="0" xfId="0" applyFill="1" applyAlignment="1" applyProtection="1">
      <alignment horizontal="left" vertical="top" wrapText="1"/>
    </xf>
    <xf numFmtId="0" fontId="0" fillId="3" borderId="21" xfId="0" applyFill="1" applyBorder="1" applyAlignment="1" applyProtection="1">
      <alignment horizontal="left" vertical="top" wrapText="1"/>
    </xf>
    <xf numFmtId="0" fontId="0" fillId="3" borderId="0" xfId="0" applyFill="1" applyAlignment="1" applyProtection="1">
      <alignment horizontal="left" vertical="top" wrapText="1"/>
    </xf>
    <xf numFmtId="0" fontId="0" fillId="3" borderId="21" xfId="0" applyFill="1" applyBorder="1" applyAlignment="1" applyProtection="1">
      <alignment horizontal="left" wrapText="1"/>
    </xf>
    <xf numFmtId="0" fontId="0" fillId="3" borderId="0" xfId="0" applyFill="1" applyAlignment="1" applyProtection="1">
      <alignment horizontal="left" wrapText="1"/>
    </xf>
    <xf numFmtId="0" fontId="1" fillId="6" borderId="8" xfId="0" applyFont="1" applyFill="1" applyBorder="1" applyAlignment="1" applyProtection="1">
      <alignment horizontal="center" vertical="center"/>
    </xf>
    <xf numFmtId="0" fontId="1" fillId="6" borderId="10" xfId="0" applyFont="1" applyFill="1" applyBorder="1" applyAlignment="1" applyProtection="1">
      <alignment horizontal="center" vertical="center"/>
    </xf>
    <xf numFmtId="0" fontId="0" fillId="3" borderId="18" xfId="0" applyFill="1" applyBorder="1" applyAlignment="1" applyProtection="1">
      <alignment wrapText="1"/>
    </xf>
    <xf numFmtId="0" fontId="0" fillId="3" borderId="0" xfId="0" applyFill="1" applyAlignment="1" applyProtection="1">
      <alignment wrapText="1"/>
    </xf>
    <xf numFmtId="0" fontId="1" fillId="6" borderId="9" xfId="0" applyFont="1" applyFill="1" applyBorder="1" applyAlignment="1" applyProtection="1">
      <alignment horizontal="center"/>
    </xf>
    <xf numFmtId="0" fontId="1" fillId="6" borderId="28" xfId="0" applyFont="1" applyFill="1" applyBorder="1" applyAlignment="1" applyProtection="1">
      <alignment horizontal="center"/>
    </xf>
    <xf numFmtId="0" fontId="13" fillId="6" borderId="9"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0" fillId="0" borderId="0" xfId="0" applyAlignment="1" applyProtection="1">
      <alignment horizontal="center" vertical="center"/>
    </xf>
    <xf numFmtId="0" fontId="0" fillId="3" borderId="6" xfId="0" applyFill="1" applyBorder="1" applyAlignment="1" applyProtection="1">
      <alignment horizontal="left"/>
    </xf>
    <xf numFmtId="0" fontId="0" fillId="3" borderId="7" xfId="0" applyFill="1" applyBorder="1" applyAlignment="1" applyProtection="1">
      <alignment horizontal="left"/>
    </xf>
    <xf numFmtId="0" fontId="0" fillId="3" borderId="20" xfId="0" applyFill="1" applyBorder="1" applyAlignment="1" applyProtection="1">
      <alignment horizontal="left"/>
    </xf>
    <xf numFmtId="0" fontId="0" fillId="3" borderId="18" xfId="0" applyFill="1" applyBorder="1" applyAlignment="1" applyProtection="1">
      <alignment horizontal="left"/>
    </xf>
    <xf numFmtId="0" fontId="0" fillId="3" borderId="0" xfId="0" applyFill="1" applyBorder="1" applyAlignment="1" applyProtection="1">
      <alignment horizontal="left"/>
    </xf>
    <xf numFmtId="0" fontId="0" fillId="3" borderId="19" xfId="0" applyFill="1" applyBorder="1" applyAlignment="1" applyProtection="1">
      <alignment horizontal="left"/>
    </xf>
    <xf numFmtId="0" fontId="14" fillId="3" borderId="29" xfId="0" applyFont="1" applyFill="1" applyBorder="1" applyAlignment="1" applyProtection="1">
      <alignment horizontal="left"/>
    </xf>
    <xf numFmtId="0" fontId="14" fillId="3" borderId="27" xfId="0" applyFont="1" applyFill="1" applyBorder="1" applyAlignment="1" applyProtection="1">
      <alignment horizontal="left"/>
    </xf>
    <xf numFmtId="0" fontId="14" fillId="3" borderId="30" xfId="0" applyFont="1" applyFill="1" applyBorder="1" applyAlignment="1" applyProtection="1">
      <alignment horizontal="left"/>
    </xf>
    <xf numFmtId="0" fontId="0" fillId="0" borderId="31" xfId="0" applyBorder="1" applyAlignment="1" applyProtection="1">
      <alignment horizontal="center" vertical="center"/>
    </xf>
    <xf numFmtId="0" fontId="0" fillId="0" borderId="4" xfId="0" applyBorder="1" applyAlignment="1" applyProtection="1">
      <alignment horizontal="center" vertical="center"/>
    </xf>
    <xf numFmtId="0" fontId="1" fillId="2" borderId="1" xfId="0" applyFont="1" applyFill="1" applyBorder="1" applyAlignment="1" applyProtection="1">
      <alignment horizontal="center"/>
    </xf>
    <xf numFmtId="0" fontId="9" fillId="3" borderId="0" xfId="0" applyFont="1" applyFill="1" applyAlignment="1" applyProtection="1">
      <alignment horizontal="left" vertical="center"/>
    </xf>
    <xf numFmtId="0" fontId="9" fillId="3" borderId="26"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3" borderId="25" xfId="0" applyFont="1" applyFill="1" applyBorder="1" applyAlignment="1" applyProtection="1">
      <alignment horizontal="left" vertical="center"/>
    </xf>
    <xf numFmtId="0" fontId="19" fillId="7" borderId="6" xfId="0" applyFont="1" applyFill="1" applyBorder="1" applyAlignment="1" applyProtection="1">
      <alignment horizontal="center" vertical="center"/>
    </xf>
    <xf numFmtId="0" fontId="19" fillId="7" borderId="7" xfId="0" applyFont="1" applyFill="1" applyBorder="1" applyAlignment="1" applyProtection="1">
      <alignment horizontal="center" vertical="center"/>
    </xf>
    <xf numFmtId="0" fontId="19" fillId="8" borderId="31" xfId="0" applyFont="1" applyFill="1" applyBorder="1" applyAlignment="1" applyProtection="1">
      <alignment horizontal="center" vertical="center"/>
    </xf>
    <xf numFmtId="0" fontId="19" fillId="8" borderId="3" xfId="0" applyFont="1" applyFill="1" applyBorder="1" applyAlignment="1" applyProtection="1">
      <alignment horizontal="center" vertical="center"/>
    </xf>
    <xf numFmtId="0" fontId="1" fillId="6" borderId="14" xfId="0"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1" fillId="6" borderId="1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1" xfId="0" applyFont="1" applyFill="1" applyBorder="1" applyAlignment="1" applyProtection="1">
      <alignment horizontal="center" vertical="center" wrapText="1"/>
    </xf>
    <xf numFmtId="0" fontId="1" fillId="6" borderId="32" xfId="0" applyFont="1" applyFill="1" applyBorder="1" applyAlignment="1" applyProtection="1">
      <alignment horizontal="center" vertical="center" wrapText="1"/>
    </xf>
    <xf numFmtId="0" fontId="5" fillId="0" borderId="0" xfId="0" applyFont="1"/>
    <xf numFmtId="0" fontId="21" fillId="0" borderId="0" xfId="0" applyFont="1"/>
    <xf numFmtId="0" fontId="5" fillId="6" borderId="1" xfId="0" applyFont="1" applyFill="1" applyBorder="1"/>
    <xf numFmtId="0" fontId="5" fillId="0" borderId="1" xfId="0" applyFont="1" applyBorder="1"/>
    <xf numFmtId="0" fontId="5" fillId="0" borderId="1" xfId="0" applyFont="1" applyBorder="1" applyAlignment="1">
      <alignment wrapText="1"/>
    </xf>
  </cellXfs>
  <cellStyles count="6">
    <cellStyle name="20% - Accent1" xfId="4" builtinId="30"/>
    <cellStyle name="Comma" xfId="3" builtinId="3"/>
    <cellStyle name="Hyperlink" xfId="2" builtinId="8"/>
    <cellStyle name="Normal" xfId="0" builtinId="0"/>
    <cellStyle name="Normal 2" xfId="1" xr:uid="{D787870C-E00C-4741-ACD7-CE381AE8B59B}"/>
    <cellStyle name="Normal 4" xfId="5" xr:uid="{A7C04223-CEC6-4027-87A7-FAEC1A418A94}"/>
  </cellStyles>
  <dxfs count="3">
    <dxf>
      <font>
        <color rgb="FF9C0006"/>
      </font>
      <fill>
        <patternFill>
          <bgColor rgb="FFFFC7CE"/>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CCCC"/>
      <color rgb="FFFF9999"/>
      <color rgb="FFFF9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4</xdr:row>
      <xdr:rowOff>304800</xdr:rowOff>
    </xdr:from>
    <xdr:to>
      <xdr:col>4</xdr:col>
      <xdr:colOff>777875</xdr:colOff>
      <xdr:row>5</xdr:row>
      <xdr:rowOff>2730500</xdr:rowOff>
    </xdr:to>
    <xdr:pic>
      <xdr:nvPicPr>
        <xdr:cNvPr id="2" name="Picture 1" descr="The chemical structure of Benzyl butyl phthalate (C19H20O4) consists of a benzene ring connected to two ester groups, one attached to a butyl chain (C4H9) and the other to a benzyl group (CH2-C6H5).">
          <a:extLst>
            <a:ext uri="{FF2B5EF4-FFF2-40B4-BE49-F238E27FC236}">
              <a16:creationId xmlns:a16="http://schemas.microsoft.com/office/drawing/2014/main" id="{D0243928-4F9E-42C5-A61D-AE58DBFA3B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0325" y="1714500"/>
          <a:ext cx="2743200" cy="2749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xdr:row>
      <xdr:rowOff>1</xdr:rowOff>
    </xdr:from>
    <xdr:to>
      <xdr:col>5</xdr:col>
      <xdr:colOff>604630</xdr:colOff>
      <xdr:row>18</xdr:row>
      <xdr:rowOff>170123</xdr:rowOff>
    </xdr:to>
    <mc:AlternateContent xmlns:mc="http://schemas.openxmlformats.org/markup-compatibility/2006" xmlns:a14="http://schemas.microsoft.com/office/drawing/2010/main">
      <mc:Choice Requires="a14">
        <xdr:sp macro="" textlink="">
          <xdr:nvSpPr>
            <xdr:cNvPr id="3" name="TextBox 5">
              <a:extLst>
                <a:ext uri="{FF2B5EF4-FFF2-40B4-BE49-F238E27FC236}">
                  <a16:creationId xmlns:a16="http://schemas.microsoft.com/office/drawing/2014/main" id="{286F25F2-40F0-4247-8AE5-75EF6C6ECF19}"/>
                </a:ext>
              </a:extLst>
            </xdr:cNvPr>
            <xdr:cNvSpPr txBox="1"/>
          </xdr:nvSpPr>
          <xdr:spPr>
            <a:xfrm>
              <a:off x="1" y="185058"/>
              <a:ext cx="7440858" cy="33160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indent="0" algn="l">
                <a:lnSpc>
                  <a:spcPct val="100000"/>
                </a:lnSpc>
                <a:spcBef>
                  <a:spcPts val="0"/>
                </a:spcBef>
                <a:spcAft>
                  <a:spcPts val="0"/>
                </a:spcAft>
              </a:pPr>
              <a14:m>
                <m:oMathPara xmlns:m="http://schemas.openxmlformats.org/officeDocument/2006/math">
                  <m:oMathParaPr>
                    <m:jc m:val="centerGroup"/>
                  </m:oMathParaPr>
                  <m:oMath xmlns:m="http://schemas.openxmlformats.org/officeDocument/2006/math">
                    <m:r>
                      <a:rPr lang="en-US" sz="1800" b="0" i="1" kern="1200">
                        <a:solidFill>
                          <a:schemeClr val="tx1"/>
                        </a:solidFill>
                        <a:effectLst/>
                        <a:latin typeface="Cambria Math" panose="02040503050406030204" pitchFamily="18" charset="0"/>
                        <a:ea typeface="+mn-ea"/>
                        <a:cs typeface="+mn-cs"/>
                      </a:rPr>
                      <m:t>𝐴𝐷𝑅</m:t>
                    </m:r>
                    <m:r>
                      <a:rPr lang="en-US" sz="1800" b="0" i="1" kern="1200">
                        <a:solidFill>
                          <a:schemeClr val="tx1"/>
                        </a:solidFill>
                        <a:effectLst/>
                        <a:latin typeface="Cambria Math" panose="02040503050406030204" pitchFamily="18" charset="0"/>
                        <a:ea typeface="+mn-ea"/>
                        <a:cs typeface="+mn-cs"/>
                      </a:rPr>
                      <m:t> </m:t>
                    </m:r>
                    <m:r>
                      <a:rPr lang="en-US" sz="1800" b="0" i="1" kern="1200">
                        <a:solidFill>
                          <a:schemeClr val="tx1"/>
                        </a:solidFill>
                        <a:effectLst/>
                        <a:latin typeface="Cambria Math" panose="02040503050406030204" pitchFamily="18" charset="0"/>
                        <a:ea typeface="+mn-ea"/>
                        <a:cs typeface="+mn-cs"/>
                      </a:rPr>
                      <m:t>𝑜𝑟</m:t>
                    </m:r>
                    <m:r>
                      <a:rPr lang="en-US" sz="1800" b="0" i="1" kern="1200">
                        <a:solidFill>
                          <a:schemeClr val="tx1"/>
                        </a:solidFill>
                        <a:effectLst/>
                        <a:latin typeface="Cambria Math" panose="02040503050406030204" pitchFamily="18" charset="0"/>
                        <a:ea typeface="+mn-ea"/>
                        <a:cs typeface="+mn-cs"/>
                      </a:rPr>
                      <m:t> </m:t>
                    </m:r>
                    <m:r>
                      <a:rPr lang="en-US" sz="1800" b="0" i="1" kern="1200">
                        <a:solidFill>
                          <a:schemeClr val="tx1"/>
                        </a:solidFill>
                        <a:effectLst/>
                        <a:latin typeface="Cambria Math" panose="02040503050406030204" pitchFamily="18" charset="0"/>
                        <a:ea typeface="+mn-ea"/>
                        <a:cs typeface="+mn-cs"/>
                      </a:rPr>
                      <m:t>𝐴𝐷𝐷</m:t>
                    </m:r>
                    <m:r>
                      <a:rPr lang="en-US" sz="1800" b="0" i="1" kern="1200">
                        <a:solidFill>
                          <a:schemeClr val="tx1"/>
                        </a:solidFill>
                        <a:effectLst/>
                        <a:latin typeface="Cambria Math" panose="02040503050406030204" pitchFamily="18" charset="0"/>
                        <a:ea typeface="+mn-ea"/>
                        <a:cs typeface="+mn-cs"/>
                      </a:rPr>
                      <m:t>= </m:t>
                    </m:r>
                    <m:f>
                      <m:fPr>
                        <m:ctrlPr>
                          <a:rPr lang="en-US" sz="1800" b="0" i="1" kern="1200">
                            <a:solidFill>
                              <a:schemeClr val="tx1"/>
                            </a:solidFill>
                            <a:effectLst/>
                            <a:latin typeface="Cambria Math" panose="02040503050406030204" pitchFamily="18" charset="0"/>
                            <a:ea typeface="+mn-ea"/>
                            <a:cs typeface="+mn-cs"/>
                          </a:rPr>
                        </m:ctrlPr>
                      </m:fPr>
                      <m:num>
                        <m:r>
                          <a:rPr lang="en-US" sz="1800" b="0" i="1" kern="1200">
                            <a:solidFill>
                              <a:schemeClr val="tx1"/>
                            </a:solidFill>
                            <a:effectLst/>
                            <a:latin typeface="Cambria Math" panose="02040503050406030204" pitchFamily="18" charset="0"/>
                            <a:ea typeface="+mn-ea"/>
                            <a:cs typeface="+mn-cs"/>
                          </a:rPr>
                          <m:t>𝑆𝑊𝐶</m:t>
                        </m:r>
                        <m:r>
                          <a:rPr lang="en-US" sz="1800" b="0" i="1" kern="1200">
                            <a:solidFill>
                              <a:schemeClr val="tx1"/>
                            </a:solidFill>
                            <a:effectLst/>
                            <a:latin typeface="Cambria Math" panose="02040503050406030204" pitchFamily="18" charset="0"/>
                            <a:ea typeface="+mn-ea"/>
                            <a:cs typeface="+mn-cs"/>
                          </a:rPr>
                          <m:t>×</m:t>
                        </m:r>
                        <m:r>
                          <a:rPr lang="en-US" sz="1800" b="0" i="1" kern="1200">
                            <a:solidFill>
                              <a:schemeClr val="tx1"/>
                            </a:solidFill>
                            <a:effectLst/>
                            <a:latin typeface="Cambria Math" panose="02040503050406030204" pitchFamily="18" charset="0"/>
                            <a:ea typeface="+mn-ea"/>
                            <a:cs typeface="+mn-cs"/>
                          </a:rPr>
                          <m:t>𝐵𝐴𝐹</m:t>
                        </m:r>
                        <m:r>
                          <a:rPr lang="en-US" sz="1800" b="0" i="1" kern="1200">
                            <a:solidFill>
                              <a:schemeClr val="tx1"/>
                            </a:solidFill>
                            <a:effectLst/>
                            <a:latin typeface="Cambria Math" panose="02040503050406030204" pitchFamily="18" charset="0"/>
                            <a:ea typeface="+mn-ea"/>
                            <a:cs typeface="+mn-cs"/>
                          </a:rPr>
                          <m:t>×</m:t>
                        </m:r>
                        <m:r>
                          <a:rPr lang="en-US" sz="1800" b="0" i="1" kern="1200">
                            <a:solidFill>
                              <a:schemeClr val="tx1"/>
                            </a:solidFill>
                            <a:effectLst/>
                            <a:latin typeface="Cambria Math" panose="02040503050406030204" pitchFamily="18" charset="0"/>
                            <a:ea typeface="+mn-ea"/>
                            <a:cs typeface="+mn-cs"/>
                          </a:rPr>
                          <m:t>𝐼𝑅</m:t>
                        </m:r>
                        <m:r>
                          <a:rPr lang="en-US" sz="1800" b="0" i="1" kern="1200">
                            <a:solidFill>
                              <a:schemeClr val="tx1"/>
                            </a:solidFill>
                            <a:effectLst/>
                            <a:latin typeface="Cambria Math" panose="02040503050406030204" pitchFamily="18" charset="0"/>
                            <a:ea typeface="+mn-ea"/>
                            <a:cs typeface="+mn-cs"/>
                          </a:rPr>
                          <m:t>×</m:t>
                        </m:r>
                        <m:r>
                          <a:rPr lang="en-US" sz="1800" b="0" i="1" kern="1200">
                            <a:solidFill>
                              <a:schemeClr val="tx1"/>
                            </a:solidFill>
                            <a:effectLst/>
                            <a:latin typeface="Cambria Math" panose="02040503050406030204" pitchFamily="18" charset="0"/>
                            <a:ea typeface="+mn-ea"/>
                            <a:cs typeface="+mn-cs"/>
                          </a:rPr>
                          <m:t>𝐶𝐹</m:t>
                        </m:r>
                        <m:r>
                          <a:rPr lang="en-US" sz="1800" b="0" i="1" kern="1200">
                            <a:solidFill>
                              <a:schemeClr val="tx1"/>
                            </a:solidFill>
                            <a:effectLst/>
                            <a:latin typeface="Cambria Math" panose="02040503050406030204" pitchFamily="18" charset="0"/>
                            <a:ea typeface="+mn-ea"/>
                            <a:cs typeface="+mn-cs"/>
                          </a:rPr>
                          <m:t>1×</m:t>
                        </m:r>
                        <m:r>
                          <a:rPr lang="en-US" sz="1800" b="0" i="1" kern="1200">
                            <a:solidFill>
                              <a:schemeClr val="tx1"/>
                            </a:solidFill>
                            <a:effectLst/>
                            <a:latin typeface="Cambria Math" panose="02040503050406030204" pitchFamily="18" charset="0"/>
                            <a:ea typeface="+mn-ea"/>
                            <a:cs typeface="+mn-cs"/>
                          </a:rPr>
                          <m:t>𝐶𝐹</m:t>
                        </m:r>
                        <m:r>
                          <a:rPr lang="en-US" sz="1800" b="0" i="1" kern="1200">
                            <a:solidFill>
                              <a:schemeClr val="tx1"/>
                            </a:solidFill>
                            <a:effectLst/>
                            <a:latin typeface="Cambria Math" panose="02040503050406030204" pitchFamily="18" charset="0"/>
                            <a:ea typeface="+mn-ea"/>
                            <a:cs typeface="+mn-cs"/>
                          </a:rPr>
                          <m:t>2×</m:t>
                        </m:r>
                        <m:r>
                          <a:rPr lang="en-US" sz="1800" b="0" i="1" kern="1200">
                            <a:solidFill>
                              <a:schemeClr val="tx1"/>
                            </a:solidFill>
                            <a:effectLst/>
                            <a:latin typeface="Cambria Math" panose="02040503050406030204" pitchFamily="18" charset="0"/>
                            <a:ea typeface="+mn-ea"/>
                            <a:cs typeface="+mn-cs"/>
                          </a:rPr>
                          <m:t>𝐸𝐷</m:t>
                        </m:r>
                      </m:num>
                      <m:den>
                        <m:r>
                          <a:rPr lang="en-US" sz="1800" b="0" i="1" kern="1200">
                            <a:solidFill>
                              <a:schemeClr val="tx1"/>
                            </a:solidFill>
                            <a:effectLst/>
                            <a:latin typeface="Cambria Math" panose="02040503050406030204" pitchFamily="18" charset="0"/>
                            <a:ea typeface="+mn-ea"/>
                            <a:cs typeface="+mn-cs"/>
                          </a:rPr>
                          <m:t>𝐴𝑇</m:t>
                        </m:r>
                      </m:den>
                    </m:f>
                  </m:oMath>
                </m:oMathPara>
              </a14:m>
              <a:endParaRPr lang="en-US" sz="1400">
                <a:solidFill>
                  <a:schemeClr val="tx1"/>
                </a:solidFill>
                <a:latin typeface="+mn-lt"/>
                <a:ea typeface="+mn-lt"/>
                <a:cs typeface="+mn-lt"/>
              </a:endParaRPr>
            </a:p>
            <a:p>
              <a:pPr marL="0" indent="0" algn="l"/>
              <a:endParaRPr lang="en-US" sz="1400">
                <a:solidFill>
                  <a:schemeClr val="tx1"/>
                </a:solidFill>
                <a:latin typeface="+mn-lt"/>
                <a:ea typeface="+mn-lt"/>
                <a:cs typeface="+mn-lt"/>
              </a:endParaRPr>
            </a:p>
            <a:p>
              <a:pPr marL="0" indent="0" algn="l"/>
              <a:r>
                <a:rPr lang="en-US" sz="1400">
                  <a:solidFill>
                    <a:schemeClr val="tx1"/>
                  </a:solidFill>
                  <a:latin typeface="+mn-lt"/>
                  <a:ea typeface="+mn-lt"/>
                  <a:cs typeface="+mn-lt"/>
                </a:rPr>
                <a:t>ADR</a:t>
              </a:r>
              <a:r>
                <a:rPr lang="en-US" sz="1400" b="0" i="0" u="none" strike="noStrike">
                  <a:solidFill>
                    <a:schemeClr val="tx1"/>
                  </a:solidFill>
                  <a:latin typeface="+mn-lt"/>
                  <a:ea typeface="Calibri" panose="020F0502020204030204" pitchFamily="34" charset="0"/>
                  <a:cs typeface="Calibri" panose="020F0502020204030204" pitchFamily="34" charset="0"/>
                </a:rPr>
                <a:t>   </a:t>
              </a:r>
              <a:r>
                <a:rPr lang="en-US" sz="1400">
                  <a:solidFill>
                    <a:schemeClr val="tx1"/>
                  </a:solidFill>
                  <a:latin typeface="+mn-lt"/>
                  <a:ea typeface="+mn-lt"/>
                  <a:cs typeface="+mn-lt"/>
                </a:rPr>
                <a:t>= Acute dose rate (acute) (mg/kg-day)</a:t>
              </a:r>
            </a:p>
            <a:p>
              <a:pPr marL="0" indent="0" algn="l"/>
              <a:r>
                <a:rPr lang="en-US" sz="1400">
                  <a:solidFill>
                    <a:schemeClr val="tx1"/>
                  </a:solidFill>
                  <a:latin typeface="+mn-lt"/>
                  <a:ea typeface="+mn-lt"/>
                  <a:cs typeface="+mn-lt"/>
                </a:rPr>
                <a:t>ADD</a:t>
              </a:r>
              <a:r>
                <a:rPr lang="en-US" sz="1400" b="0" i="0" u="none" strike="noStrike">
                  <a:solidFill>
                    <a:schemeClr val="tx1"/>
                  </a:solidFill>
                  <a:latin typeface="+mn-lt"/>
                  <a:ea typeface="Calibri" panose="020F0502020204030204" pitchFamily="34" charset="0"/>
                  <a:cs typeface="Calibri" panose="020F0502020204030204" pitchFamily="34" charset="0"/>
                </a:rPr>
                <a:t>   </a:t>
              </a:r>
              <a:r>
                <a:rPr lang="en-US" sz="1400">
                  <a:solidFill>
                    <a:schemeClr val="tx1"/>
                  </a:solidFill>
                  <a:latin typeface="+mn-lt"/>
                  <a:ea typeface="+mn-lt"/>
                  <a:cs typeface="+mn-lt"/>
                </a:rPr>
                <a:t>= Average daily dose (chronic) (mg/kg-day)</a:t>
              </a:r>
            </a:p>
            <a:p>
              <a:pPr marL="0" indent="0" algn="l"/>
              <a:r>
                <a:rPr lang="en-US" sz="1400">
                  <a:solidFill>
                    <a:schemeClr val="tx1"/>
                  </a:solidFill>
                  <a:latin typeface="+mn-lt"/>
                  <a:ea typeface="+mn-lt"/>
                  <a:cs typeface="+mn-lt"/>
                </a:rPr>
                <a:t>SWC   =  Surface Water (dissolved) concentration (µg/L)</a:t>
              </a:r>
            </a:p>
            <a:p>
              <a:pPr marL="0" indent="0" algn="l"/>
              <a:r>
                <a:rPr lang="en-US" sz="1400">
                  <a:solidFill>
                    <a:schemeClr val="tx1"/>
                  </a:solidFill>
                  <a:latin typeface="+mn-lt"/>
                  <a:ea typeface="+mn-lt"/>
                  <a:cs typeface="+mn-lt"/>
                </a:rPr>
                <a:t>BAF    =  Bioconcentration factor (L/kg)</a:t>
              </a:r>
              <a:endParaRPr lang="en-US" sz="1400">
                <a:solidFill>
                  <a:schemeClr val="accent1">
                    <a:lumMod val="75000"/>
                  </a:schemeClr>
                </a:solidFill>
                <a:latin typeface="+mn-lt"/>
                <a:ea typeface="+mn-lt"/>
                <a:cs typeface="+mn-lt"/>
              </a:endParaRPr>
            </a:p>
            <a:p>
              <a:pPr marL="0" indent="0" algn="l"/>
              <a:r>
                <a:rPr lang="en-US" sz="1400">
                  <a:solidFill>
                    <a:schemeClr val="accent1">
                      <a:lumMod val="75000"/>
                    </a:schemeClr>
                  </a:solidFill>
                  <a:latin typeface="+mn-lt"/>
                  <a:ea typeface="+mn-lt"/>
                  <a:cs typeface="+mn-lt"/>
                </a:rPr>
                <a:t>IR*     =  Age-specific fish ingestion rate (g/kg bw-day)</a:t>
              </a:r>
              <a:endParaRPr lang="en-US" sz="1400">
                <a:solidFill>
                  <a:schemeClr val="tx1"/>
                </a:solidFill>
                <a:latin typeface="+mn-lt"/>
                <a:ea typeface="+mn-lt"/>
                <a:cs typeface="+mn-lt"/>
              </a:endParaRPr>
            </a:p>
            <a:p>
              <a:pPr marL="0" indent="0" algn="l"/>
              <a:r>
                <a:rPr lang="en-US" sz="1400">
                  <a:solidFill>
                    <a:schemeClr val="tx1"/>
                  </a:solidFill>
                  <a:latin typeface="+mn-lt"/>
                  <a:ea typeface="+mn-lt"/>
                  <a:cs typeface="+mn-lt"/>
                </a:rPr>
                <a:t>CF1</a:t>
              </a:r>
              <a:r>
                <a:rPr lang="en-US" sz="1400" b="0" i="0" u="none" strike="noStrike">
                  <a:solidFill>
                    <a:schemeClr val="tx1"/>
                  </a:solidFill>
                  <a:latin typeface="+mn-lt"/>
                  <a:ea typeface="Calibri" panose="020F0502020204030204" pitchFamily="34" charset="0"/>
                  <a:cs typeface="Calibri" panose="020F0502020204030204" pitchFamily="34" charset="0"/>
                </a:rPr>
                <a:t>    </a:t>
              </a:r>
              <a:r>
                <a:rPr lang="en-US" sz="1400">
                  <a:solidFill>
                    <a:schemeClr val="tx1"/>
                  </a:solidFill>
                  <a:latin typeface="+mn-lt"/>
                  <a:ea typeface="+mn-lt"/>
                  <a:cs typeface="+mn-lt"/>
                </a:rPr>
                <a:t>=  Conversion factor mg/µg</a:t>
              </a:r>
            </a:p>
            <a:p>
              <a:pPr marL="0" indent="0" algn="l"/>
              <a:r>
                <a:rPr lang="en-US" sz="1400">
                  <a:solidFill>
                    <a:schemeClr val="tx1"/>
                  </a:solidFill>
                  <a:latin typeface="+mn-lt"/>
                  <a:ea typeface="+mn-lt"/>
                  <a:cs typeface="+mn-lt"/>
                </a:rPr>
                <a:t>CF2    =  Conversion factor kg/g</a:t>
              </a:r>
              <a:endParaRPr lang="en-US" sz="1400">
                <a:solidFill>
                  <a:schemeClr val="accent1">
                    <a:lumMod val="75000"/>
                  </a:schemeClr>
                </a:solidFill>
                <a:latin typeface="+mn-lt"/>
                <a:ea typeface="+mn-lt"/>
                <a:cs typeface="+mn-lt"/>
              </a:endParaRPr>
            </a:p>
            <a:p>
              <a:pPr marL="0" indent="0" algn="l"/>
              <a:r>
                <a:rPr lang="en-US" sz="1400">
                  <a:solidFill>
                    <a:schemeClr val="accent1">
                      <a:lumMod val="75000"/>
                    </a:schemeClr>
                  </a:solidFill>
                  <a:latin typeface="+mn-lt"/>
                  <a:ea typeface="+mn-lt"/>
                  <a:cs typeface="+mn-lt"/>
                </a:rPr>
                <a:t>ED*   =  Exposure duration (years)</a:t>
              </a:r>
            </a:p>
            <a:p>
              <a:pPr marL="0" indent="0" algn="l"/>
              <a:r>
                <a:rPr lang="en-US" sz="1400">
                  <a:solidFill>
                    <a:schemeClr val="accent1">
                      <a:lumMod val="75000"/>
                    </a:schemeClr>
                  </a:solidFill>
                  <a:latin typeface="+mn-lt"/>
                  <a:ea typeface="+mn-lt"/>
                  <a:cs typeface="+mn-lt"/>
                </a:rPr>
                <a:t>AT*</a:t>
              </a:r>
              <a:r>
                <a:rPr lang="en-US" sz="1400" baseline="0">
                  <a:solidFill>
                    <a:schemeClr val="accent1">
                      <a:lumMod val="75000"/>
                    </a:schemeClr>
                  </a:solidFill>
                  <a:latin typeface="+mn-lt"/>
                  <a:ea typeface="+mn-lt"/>
                  <a:cs typeface="+mn-lt"/>
                </a:rPr>
                <a:t>   </a:t>
              </a:r>
              <a:r>
                <a:rPr lang="en-US" sz="1400">
                  <a:solidFill>
                    <a:schemeClr val="accent1">
                      <a:lumMod val="75000"/>
                    </a:schemeClr>
                  </a:solidFill>
                  <a:latin typeface="+mn-lt"/>
                  <a:ea typeface="+mn-lt"/>
                  <a:cs typeface="+mn-lt"/>
                </a:rPr>
                <a:t>=</a:t>
              </a:r>
              <a:r>
                <a:rPr lang="en-US" sz="1400" baseline="0">
                  <a:solidFill>
                    <a:schemeClr val="accent1">
                      <a:lumMod val="75000"/>
                    </a:schemeClr>
                  </a:solidFill>
                  <a:latin typeface="+mn-lt"/>
                  <a:ea typeface="+mn-lt"/>
                  <a:cs typeface="+mn-lt"/>
                </a:rPr>
                <a:t>  </a:t>
              </a:r>
              <a:r>
                <a:rPr lang="en-US" sz="1400">
                  <a:solidFill>
                    <a:schemeClr val="accent1">
                      <a:lumMod val="75000"/>
                    </a:schemeClr>
                  </a:solidFill>
                  <a:latin typeface="+mn-lt"/>
                  <a:ea typeface="+mn-lt"/>
                  <a:cs typeface="+mn-lt"/>
                </a:rPr>
                <a:t>Averaging time (years)</a:t>
              </a:r>
              <a:r>
                <a:rPr lang="en-US" sz="1400">
                  <a:solidFill>
                    <a:schemeClr val="tx1"/>
                  </a:solidFill>
                  <a:latin typeface="+mn-lt"/>
                  <a:ea typeface="+mn-lt"/>
                  <a:cs typeface="+mn-lt"/>
                </a:rPr>
                <a:t>	</a:t>
              </a:r>
              <a:endParaRPr lang="en-US" sz="1400" b="1">
                <a:solidFill>
                  <a:schemeClr val="accent1">
                    <a:lumMod val="75000"/>
                  </a:schemeClr>
                </a:solidFill>
                <a:latin typeface="+mn-lt"/>
                <a:ea typeface="+mn-lt"/>
                <a:cs typeface="+mn-lt"/>
              </a:endParaRPr>
            </a:p>
            <a:p>
              <a:pPr marL="0" indent="0" algn="l"/>
              <a:endParaRPr lang="en-US" sz="1200" b="1">
                <a:solidFill>
                  <a:schemeClr val="accent1">
                    <a:lumMod val="75000"/>
                  </a:schemeClr>
                </a:solidFill>
                <a:latin typeface="+mn-lt"/>
                <a:ea typeface="+mn-lt"/>
                <a:cs typeface="+mn-lt"/>
              </a:endParaRPr>
            </a:p>
            <a:p>
              <a:pPr marL="0" indent="0" algn="l"/>
              <a:r>
                <a:rPr lang="en-US" sz="1400" b="1">
                  <a:solidFill>
                    <a:schemeClr val="accent1">
                      <a:lumMod val="75000"/>
                    </a:schemeClr>
                  </a:solidFill>
                  <a:latin typeface="+mn-lt"/>
                  <a:ea typeface="+mn-lt"/>
                  <a:cs typeface="+mn-lt"/>
                </a:rPr>
                <a:t>*These inputs can be modified for different receptors (including by tribal populations)</a:t>
              </a:r>
            </a:p>
          </xdr:txBody>
        </xdr:sp>
      </mc:Choice>
      <mc:Fallback xmlns="">
        <xdr:sp macro="" textlink="">
          <xdr:nvSpPr>
            <xdr:cNvPr id="3" name="TextBox 5">
              <a:extLst>
                <a:ext uri="{FF2B5EF4-FFF2-40B4-BE49-F238E27FC236}">
                  <a16:creationId xmlns:a16="http://schemas.microsoft.com/office/drawing/2014/main" id="{286F25F2-40F0-4247-8AE5-75EF6C6ECF19}"/>
                </a:ext>
              </a:extLst>
            </xdr:cNvPr>
            <xdr:cNvSpPr txBox="1"/>
          </xdr:nvSpPr>
          <xdr:spPr>
            <a:xfrm>
              <a:off x="1" y="185058"/>
              <a:ext cx="7440858" cy="33160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indent="0" algn="l">
                <a:lnSpc>
                  <a:spcPct val="100000"/>
                </a:lnSpc>
                <a:spcBef>
                  <a:spcPts val="0"/>
                </a:spcBef>
                <a:spcAft>
                  <a:spcPts val="0"/>
                </a:spcAft>
              </a:pPr>
              <a:r>
                <a:rPr lang="en-US" sz="1800" b="0" i="0" kern="1200">
                  <a:solidFill>
                    <a:schemeClr val="tx1"/>
                  </a:solidFill>
                  <a:effectLst/>
                  <a:latin typeface="Cambria Math" panose="02040503050406030204" pitchFamily="18" charset="0"/>
                  <a:ea typeface="+mn-ea"/>
                  <a:cs typeface="+mn-cs"/>
                </a:rPr>
                <a:t>𝐴𝐷𝑅 𝑜𝑟 𝐴𝐷𝐷=  (𝑆𝑊𝐶×𝐵𝐴𝐹×𝐼𝑅×𝐶𝐹1×𝐶𝐹2×𝐸𝐷)/𝐴𝑇</a:t>
              </a:r>
              <a:endParaRPr lang="en-US" sz="1400">
                <a:solidFill>
                  <a:schemeClr val="tx1"/>
                </a:solidFill>
                <a:latin typeface="+mn-lt"/>
                <a:ea typeface="+mn-lt"/>
                <a:cs typeface="+mn-lt"/>
              </a:endParaRPr>
            </a:p>
            <a:p>
              <a:pPr marL="0" indent="0" algn="l"/>
              <a:endParaRPr lang="en-US" sz="1400">
                <a:solidFill>
                  <a:schemeClr val="tx1"/>
                </a:solidFill>
                <a:latin typeface="+mn-lt"/>
                <a:ea typeface="+mn-lt"/>
                <a:cs typeface="+mn-lt"/>
              </a:endParaRPr>
            </a:p>
            <a:p>
              <a:pPr marL="0" indent="0" algn="l"/>
              <a:r>
                <a:rPr lang="en-US" sz="1400">
                  <a:solidFill>
                    <a:schemeClr val="tx1"/>
                  </a:solidFill>
                  <a:latin typeface="+mn-lt"/>
                  <a:ea typeface="+mn-lt"/>
                  <a:cs typeface="+mn-lt"/>
                </a:rPr>
                <a:t>ADR</a:t>
              </a:r>
              <a:r>
                <a:rPr lang="en-US" sz="1400" b="0" i="0" u="none" strike="noStrike">
                  <a:solidFill>
                    <a:schemeClr val="tx1"/>
                  </a:solidFill>
                  <a:latin typeface="+mn-lt"/>
                  <a:ea typeface="Calibri" panose="020F0502020204030204" pitchFamily="34" charset="0"/>
                  <a:cs typeface="Calibri" panose="020F0502020204030204" pitchFamily="34" charset="0"/>
                </a:rPr>
                <a:t>   </a:t>
              </a:r>
              <a:r>
                <a:rPr lang="en-US" sz="1400">
                  <a:solidFill>
                    <a:schemeClr val="tx1"/>
                  </a:solidFill>
                  <a:latin typeface="+mn-lt"/>
                  <a:ea typeface="+mn-lt"/>
                  <a:cs typeface="+mn-lt"/>
                </a:rPr>
                <a:t>= Acute dose rate (acute) (mg/kg-day)</a:t>
              </a:r>
            </a:p>
            <a:p>
              <a:pPr marL="0" indent="0" algn="l"/>
              <a:r>
                <a:rPr lang="en-US" sz="1400">
                  <a:solidFill>
                    <a:schemeClr val="tx1"/>
                  </a:solidFill>
                  <a:latin typeface="+mn-lt"/>
                  <a:ea typeface="+mn-lt"/>
                  <a:cs typeface="+mn-lt"/>
                </a:rPr>
                <a:t>ADD</a:t>
              </a:r>
              <a:r>
                <a:rPr lang="en-US" sz="1400" b="0" i="0" u="none" strike="noStrike">
                  <a:solidFill>
                    <a:schemeClr val="tx1"/>
                  </a:solidFill>
                  <a:latin typeface="+mn-lt"/>
                  <a:ea typeface="Calibri" panose="020F0502020204030204" pitchFamily="34" charset="0"/>
                  <a:cs typeface="Calibri" panose="020F0502020204030204" pitchFamily="34" charset="0"/>
                </a:rPr>
                <a:t>   </a:t>
              </a:r>
              <a:r>
                <a:rPr lang="en-US" sz="1400">
                  <a:solidFill>
                    <a:schemeClr val="tx1"/>
                  </a:solidFill>
                  <a:latin typeface="+mn-lt"/>
                  <a:ea typeface="+mn-lt"/>
                  <a:cs typeface="+mn-lt"/>
                </a:rPr>
                <a:t>= Average daily dose (chronic) (mg/kg-day)</a:t>
              </a:r>
            </a:p>
            <a:p>
              <a:pPr marL="0" indent="0" algn="l"/>
              <a:r>
                <a:rPr lang="en-US" sz="1400">
                  <a:solidFill>
                    <a:schemeClr val="tx1"/>
                  </a:solidFill>
                  <a:latin typeface="+mn-lt"/>
                  <a:ea typeface="+mn-lt"/>
                  <a:cs typeface="+mn-lt"/>
                </a:rPr>
                <a:t>SWC   =  Surface Water (dissolved) concentration (µg/L)</a:t>
              </a:r>
            </a:p>
            <a:p>
              <a:pPr marL="0" indent="0" algn="l"/>
              <a:r>
                <a:rPr lang="en-US" sz="1400">
                  <a:solidFill>
                    <a:schemeClr val="tx1"/>
                  </a:solidFill>
                  <a:latin typeface="+mn-lt"/>
                  <a:ea typeface="+mn-lt"/>
                  <a:cs typeface="+mn-lt"/>
                </a:rPr>
                <a:t>BAF    =  Bioconcentration factor (L/kg)</a:t>
              </a:r>
              <a:endParaRPr lang="en-US" sz="1400">
                <a:solidFill>
                  <a:schemeClr val="accent1">
                    <a:lumMod val="75000"/>
                  </a:schemeClr>
                </a:solidFill>
                <a:latin typeface="+mn-lt"/>
                <a:ea typeface="+mn-lt"/>
                <a:cs typeface="+mn-lt"/>
              </a:endParaRPr>
            </a:p>
            <a:p>
              <a:pPr marL="0" indent="0" algn="l"/>
              <a:r>
                <a:rPr lang="en-US" sz="1400">
                  <a:solidFill>
                    <a:schemeClr val="accent1">
                      <a:lumMod val="75000"/>
                    </a:schemeClr>
                  </a:solidFill>
                  <a:latin typeface="+mn-lt"/>
                  <a:ea typeface="+mn-lt"/>
                  <a:cs typeface="+mn-lt"/>
                </a:rPr>
                <a:t>IR*     =  Age-specific fish ingestion rate (g/kg bw-day)</a:t>
              </a:r>
              <a:endParaRPr lang="en-US" sz="1400">
                <a:solidFill>
                  <a:schemeClr val="tx1"/>
                </a:solidFill>
                <a:latin typeface="+mn-lt"/>
                <a:ea typeface="+mn-lt"/>
                <a:cs typeface="+mn-lt"/>
              </a:endParaRPr>
            </a:p>
            <a:p>
              <a:pPr marL="0" indent="0" algn="l"/>
              <a:r>
                <a:rPr lang="en-US" sz="1400">
                  <a:solidFill>
                    <a:schemeClr val="tx1"/>
                  </a:solidFill>
                  <a:latin typeface="+mn-lt"/>
                  <a:ea typeface="+mn-lt"/>
                  <a:cs typeface="+mn-lt"/>
                </a:rPr>
                <a:t>CF1</a:t>
              </a:r>
              <a:r>
                <a:rPr lang="en-US" sz="1400" b="0" i="0" u="none" strike="noStrike">
                  <a:solidFill>
                    <a:schemeClr val="tx1"/>
                  </a:solidFill>
                  <a:latin typeface="+mn-lt"/>
                  <a:ea typeface="Calibri" panose="020F0502020204030204" pitchFamily="34" charset="0"/>
                  <a:cs typeface="Calibri" panose="020F0502020204030204" pitchFamily="34" charset="0"/>
                </a:rPr>
                <a:t>    </a:t>
              </a:r>
              <a:r>
                <a:rPr lang="en-US" sz="1400">
                  <a:solidFill>
                    <a:schemeClr val="tx1"/>
                  </a:solidFill>
                  <a:latin typeface="+mn-lt"/>
                  <a:ea typeface="+mn-lt"/>
                  <a:cs typeface="+mn-lt"/>
                </a:rPr>
                <a:t>=  Conversion factor mg/µg</a:t>
              </a:r>
            </a:p>
            <a:p>
              <a:pPr marL="0" indent="0" algn="l"/>
              <a:r>
                <a:rPr lang="en-US" sz="1400">
                  <a:solidFill>
                    <a:schemeClr val="tx1"/>
                  </a:solidFill>
                  <a:latin typeface="+mn-lt"/>
                  <a:ea typeface="+mn-lt"/>
                  <a:cs typeface="+mn-lt"/>
                </a:rPr>
                <a:t>CF2    =  Conversion factor kg/g</a:t>
              </a:r>
              <a:endParaRPr lang="en-US" sz="1400">
                <a:solidFill>
                  <a:schemeClr val="accent1">
                    <a:lumMod val="75000"/>
                  </a:schemeClr>
                </a:solidFill>
                <a:latin typeface="+mn-lt"/>
                <a:ea typeface="+mn-lt"/>
                <a:cs typeface="+mn-lt"/>
              </a:endParaRPr>
            </a:p>
            <a:p>
              <a:pPr marL="0" indent="0" algn="l"/>
              <a:r>
                <a:rPr lang="en-US" sz="1400">
                  <a:solidFill>
                    <a:schemeClr val="accent1">
                      <a:lumMod val="75000"/>
                    </a:schemeClr>
                  </a:solidFill>
                  <a:latin typeface="+mn-lt"/>
                  <a:ea typeface="+mn-lt"/>
                  <a:cs typeface="+mn-lt"/>
                </a:rPr>
                <a:t>ED*   =  Exposure duration (years)</a:t>
              </a:r>
            </a:p>
            <a:p>
              <a:pPr marL="0" indent="0" algn="l"/>
              <a:r>
                <a:rPr lang="en-US" sz="1400">
                  <a:solidFill>
                    <a:schemeClr val="accent1">
                      <a:lumMod val="75000"/>
                    </a:schemeClr>
                  </a:solidFill>
                  <a:latin typeface="+mn-lt"/>
                  <a:ea typeface="+mn-lt"/>
                  <a:cs typeface="+mn-lt"/>
                </a:rPr>
                <a:t>AT*</a:t>
              </a:r>
              <a:r>
                <a:rPr lang="en-US" sz="1400" baseline="0">
                  <a:solidFill>
                    <a:schemeClr val="accent1">
                      <a:lumMod val="75000"/>
                    </a:schemeClr>
                  </a:solidFill>
                  <a:latin typeface="+mn-lt"/>
                  <a:ea typeface="+mn-lt"/>
                  <a:cs typeface="+mn-lt"/>
                </a:rPr>
                <a:t>   </a:t>
              </a:r>
              <a:r>
                <a:rPr lang="en-US" sz="1400">
                  <a:solidFill>
                    <a:schemeClr val="accent1">
                      <a:lumMod val="75000"/>
                    </a:schemeClr>
                  </a:solidFill>
                  <a:latin typeface="+mn-lt"/>
                  <a:ea typeface="+mn-lt"/>
                  <a:cs typeface="+mn-lt"/>
                </a:rPr>
                <a:t>=</a:t>
              </a:r>
              <a:r>
                <a:rPr lang="en-US" sz="1400" baseline="0">
                  <a:solidFill>
                    <a:schemeClr val="accent1">
                      <a:lumMod val="75000"/>
                    </a:schemeClr>
                  </a:solidFill>
                  <a:latin typeface="+mn-lt"/>
                  <a:ea typeface="+mn-lt"/>
                  <a:cs typeface="+mn-lt"/>
                </a:rPr>
                <a:t>  </a:t>
              </a:r>
              <a:r>
                <a:rPr lang="en-US" sz="1400">
                  <a:solidFill>
                    <a:schemeClr val="accent1">
                      <a:lumMod val="75000"/>
                    </a:schemeClr>
                  </a:solidFill>
                  <a:latin typeface="+mn-lt"/>
                  <a:ea typeface="+mn-lt"/>
                  <a:cs typeface="+mn-lt"/>
                </a:rPr>
                <a:t>Averaging time (years)</a:t>
              </a:r>
              <a:r>
                <a:rPr lang="en-US" sz="1400">
                  <a:solidFill>
                    <a:schemeClr val="tx1"/>
                  </a:solidFill>
                  <a:latin typeface="+mn-lt"/>
                  <a:ea typeface="+mn-lt"/>
                  <a:cs typeface="+mn-lt"/>
                </a:rPr>
                <a:t>	</a:t>
              </a:r>
              <a:endParaRPr lang="en-US" sz="1400" b="1">
                <a:solidFill>
                  <a:schemeClr val="accent1">
                    <a:lumMod val="75000"/>
                  </a:schemeClr>
                </a:solidFill>
                <a:latin typeface="+mn-lt"/>
                <a:ea typeface="+mn-lt"/>
                <a:cs typeface="+mn-lt"/>
              </a:endParaRPr>
            </a:p>
            <a:p>
              <a:pPr marL="0" indent="0" algn="l"/>
              <a:endParaRPr lang="en-US" sz="1200" b="1">
                <a:solidFill>
                  <a:schemeClr val="accent1">
                    <a:lumMod val="75000"/>
                  </a:schemeClr>
                </a:solidFill>
                <a:latin typeface="+mn-lt"/>
                <a:ea typeface="+mn-lt"/>
                <a:cs typeface="+mn-lt"/>
              </a:endParaRPr>
            </a:p>
            <a:p>
              <a:pPr marL="0" indent="0" algn="l"/>
              <a:r>
                <a:rPr lang="en-US" sz="1400" b="1">
                  <a:solidFill>
                    <a:schemeClr val="accent1">
                      <a:lumMod val="75000"/>
                    </a:schemeClr>
                  </a:solidFill>
                  <a:latin typeface="+mn-lt"/>
                  <a:ea typeface="+mn-lt"/>
                  <a:cs typeface="+mn-lt"/>
                </a:rPr>
                <a:t>*These inputs can be modified for different receptors (including by tribal populations)</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0</xdr:row>
      <xdr:rowOff>76200</xdr:rowOff>
    </xdr:from>
    <xdr:to>
      <xdr:col>3</xdr:col>
      <xdr:colOff>400050</xdr:colOff>
      <xdr:row>4</xdr:row>
      <xdr:rowOff>47329</xdr:rowOff>
    </xdr:to>
    <mc:AlternateContent xmlns:mc="http://schemas.openxmlformats.org/markup-compatibility/2006" xmlns:a14="http://schemas.microsoft.com/office/drawing/2010/main">
      <mc:Choice Requires="a14">
        <xdr:sp macro="" textlink="">
          <xdr:nvSpPr>
            <xdr:cNvPr id="2" name="TextBox 5">
              <a:extLst>
                <a:ext uri="{FF2B5EF4-FFF2-40B4-BE49-F238E27FC236}">
                  <a16:creationId xmlns:a16="http://schemas.microsoft.com/office/drawing/2014/main" id="{A8CB6ED5-1E42-456D-AFA6-74F057B18248}"/>
                </a:ext>
              </a:extLst>
            </xdr:cNvPr>
            <xdr:cNvSpPr txBox="1"/>
          </xdr:nvSpPr>
          <xdr:spPr>
            <a:xfrm>
              <a:off x="2" y="76200"/>
              <a:ext cx="5486398" cy="69502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600" b="0" i="1" kern="1200">
                        <a:solidFill>
                          <a:schemeClr val="tx1"/>
                        </a:solidFill>
                        <a:effectLst/>
                        <a:latin typeface="Cambria Math" panose="02040503050406030204" pitchFamily="18" charset="0"/>
                        <a:ea typeface="+mn-ea"/>
                        <a:cs typeface="+mn-cs"/>
                      </a:rPr>
                      <m:t>𝐴𝐷𝑅</m:t>
                    </m:r>
                    <m:r>
                      <a:rPr lang="en-US" sz="1600" b="0" i="1" kern="1200">
                        <a:solidFill>
                          <a:schemeClr val="tx1"/>
                        </a:solidFill>
                        <a:effectLst/>
                        <a:latin typeface="Cambria Math" panose="02040503050406030204" pitchFamily="18" charset="0"/>
                        <a:ea typeface="+mn-ea"/>
                        <a:cs typeface="+mn-cs"/>
                      </a:rPr>
                      <m:t> </m:t>
                    </m:r>
                    <m:r>
                      <a:rPr lang="en-US" sz="1600" b="0" i="1" kern="1200">
                        <a:solidFill>
                          <a:schemeClr val="tx1"/>
                        </a:solidFill>
                        <a:effectLst/>
                        <a:latin typeface="Cambria Math" panose="02040503050406030204" pitchFamily="18" charset="0"/>
                        <a:ea typeface="+mn-ea"/>
                        <a:cs typeface="+mn-cs"/>
                      </a:rPr>
                      <m:t>𝑜𝑟</m:t>
                    </m:r>
                    <m:r>
                      <a:rPr lang="en-US" sz="1600" b="0" i="1" kern="1200">
                        <a:solidFill>
                          <a:schemeClr val="tx1"/>
                        </a:solidFill>
                        <a:effectLst/>
                        <a:latin typeface="Cambria Math" panose="02040503050406030204" pitchFamily="18" charset="0"/>
                        <a:ea typeface="+mn-ea"/>
                        <a:cs typeface="+mn-cs"/>
                      </a:rPr>
                      <m:t> </m:t>
                    </m:r>
                    <m:r>
                      <a:rPr lang="en-US" sz="1600" b="0" i="1" kern="1200">
                        <a:solidFill>
                          <a:schemeClr val="tx1"/>
                        </a:solidFill>
                        <a:effectLst/>
                        <a:latin typeface="Cambria Math" panose="02040503050406030204" pitchFamily="18" charset="0"/>
                        <a:ea typeface="+mn-ea"/>
                        <a:cs typeface="+mn-cs"/>
                      </a:rPr>
                      <m:t>𝐴𝐷𝐷</m:t>
                    </m:r>
                    <m:r>
                      <a:rPr lang="en-US" sz="1600" b="0" i="1" kern="1200">
                        <a:solidFill>
                          <a:schemeClr val="tx1"/>
                        </a:solidFill>
                        <a:effectLst/>
                        <a:latin typeface="Cambria Math" panose="02040503050406030204" pitchFamily="18" charset="0"/>
                        <a:ea typeface="+mn-ea"/>
                        <a:cs typeface="+mn-cs"/>
                      </a:rPr>
                      <m:t>=</m:t>
                    </m:r>
                    <m:f>
                      <m:fPr>
                        <m:ctrlPr>
                          <a:rPr lang="en-US" sz="1600" b="0" i="1" kern="1200">
                            <a:solidFill>
                              <a:schemeClr val="tx1"/>
                            </a:solidFill>
                            <a:effectLst/>
                            <a:latin typeface="Cambria Math" panose="02040503050406030204" pitchFamily="18" charset="0"/>
                            <a:ea typeface="+mn-ea"/>
                            <a:cs typeface="+mn-cs"/>
                          </a:rPr>
                        </m:ctrlPr>
                      </m:fPr>
                      <m:num>
                        <m:r>
                          <a:rPr lang="en-US" sz="1600" b="0" i="1" kern="1200">
                            <a:solidFill>
                              <a:schemeClr val="tx1"/>
                            </a:solidFill>
                            <a:effectLst/>
                            <a:latin typeface="Cambria Math" panose="02040503050406030204" pitchFamily="18" charset="0"/>
                            <a:ea typeface="+mn-ea"/>
                            <a:cs typeface="+mn-cs"/>
                          </a:rPr>
                          <m:t>𝑆𝑊𝐶</m:t>
                        </m:r>
                        <m:r>
                          <a:rPr lang="en-US" sz="1600" b="0" i="1" kern="1200">
                            <a:solidFill>
                              <a:schemeClr val="tx1"/>
                            </a:solidFill>
                            <a:effectLst/>
                            <a:latin typeface="Cambria Math" panose="02040503050406030204" pitchFamily="18" charset="0"/>
                            <a:ea typeface="+mn-ea"/>
                            <a:cs typeface="+mn-cs"/>
                          </a:rPr>
                          <m:t>×</m:t>
                        </m:r>
                        <m:r>
                          <a:rPr lang="en-US" sz="1600" b="0" i="1" kern="1200">
                            <a:solidFill>
                              <a:schemeClr val="tx1"/>
                            </a:solidFill>
                            <a:effectLst/>
                            <a:latin typeface="Cambria Math" panose="02040503050406030204" pitchFamily="18" charset="0"/>
                            <a:ea typeface="+mn-ea"/>
                            <a:cs typeface="+mn-cs"/>
                          </a:rPr>
                          <m:t>𝐵𝐶𝐹</m:t>
                        </m:r>
                        <m:r>
                          <a:rPr lang="en-US" sz="1600" b="0" i="1" kern="1200">
                            <a:solidFill>
                              <a:schemeClr val="tx1"/>
                            </a:solidFill>
                            <a:effectLst/>
                            <a:latin typeface="Cambria Math" panose="02040503050406030204" pitchFamily="18" charset="0"/>
                            <a:ea typeface="+mn-ea"/>
                            <a:cs typeface="+mn-cs"/>
                          </a:rPr>
                          <m:t>×</m:t>
                        </m:r>
                        <m:r>
                          <a:rPr lang="en-US" sz="1600" b="0" i="1" kern="1200">
                            <a:solidFill>
                              <a:schemeClr val="tx1"/>
                            </a:solidFill>
                            <a:effectLst/>
                            <a:latin typeface="Cambria Math" panose="02040503050406030204" pitchFamily="18" charset="0"/>
                            <a:ea typeface="+mn-ea"/>
                            <a:cs typeface="+mn-cs"/>
                          </a:rPr>
                          <m:t>𝐼𝑅</m:t>
                        </m:r>
                        <m:r>
                          <a:rPr lang="en-US" sz="1600" b="0" i="1" kern="1200">
                            <a:solidFill>
                              <a:schemeClr val="tx1"/>
                            </a:solidFill>
                            <a:effectLst/>
                            <a:latin typeface="Cambria Math" panose="02040503050406030204" pitchFamily="18" charset="0"/>
                            <a:ea typeface="+mn-ea"/>
                            <a:cs typeface="+mn-cs"/>
                          </a:rPr>
                          <m:t>×</m:t>
                        </m:r>
                        <m:r>
                          <a:rPr lang="en-US" sz="1600" b="0" i="1" kern="1200">
                            <a:solidFill>
                              <a:schemeClr val="tx1"/>
                            </a:solidFill>
                            <a:effectLst/>
                            <a:latin typeface="Cambria Math" panose="02040503050406030204" pitchFamily="18" charset="0"/>
                            <a:ea typeface="+mn-ea"/>
                            <a:cs typeface="+mn-cs"/>
                          </a:rPr>
                          <m:t>𝐶𝐹</m:t>
                        </m:r>
                        <m:r>
                          <a:rPr lang="en-US" sz="1600" b="0" i="1" kern="1200">
                            <a:solidFill>
                              <a:schemeClr val="tx1"/>
                            </a:solidFill>
                            <a:effectLst/>
                            <a:latin typeface="Cambria Math" panose="02040503050406030204" pitchFamily="18" charset="0"/>
                            <a:ea typeface="+mn-ea"/>
                            <a:cs typeface="+mn-cs"/>
                          </a:rPr>
                          <m:t>1×</m:t>
                        </m:r>
                        <m:r>
                          <a:rPr lang="en-US" sz="1600" b="0" i="1" kern="1200">
                            <a:solidFill>
                              <a:schemeClr val="tx1"/>
                            </a:solidFill>
                            <a:effectLst/>
                            <a:latin typeface="Cambria Math" panose="02040503050406030204" pitchFamily="18" charset="0"/>
                            <a:ea typeface="+mn-ea"/>
                            <a:cs typeface="+mn-cs"/>
                          </a:rPr>
                          <m:t>𝐶𝐹</m:t>
                        </m:r>
                        <m:r>
                          <a:rPr lang="en-US" sz="1600" b="0" i="1" kern="1200">
                            <a:solidFill>
                              <a:schemeClr val="tx1"/>
                            </a:solidFill>
                            <a:effectLst/>
                            <a:latin typeface="Cambria Math" panose="02040503050406030204" pitchFamily="18" charset="0"/>
                            <a:ea typeface="+mn-ea"/>
                            <a:cs typeface="+mn-cs"/>
                          </a:rPr>
                          <m:t>2×</m:t>
                        </m:r>
                        <m:r>
                          <a:rPr lang="en-US" sz="1600" b="0" i="1" kern="1200">
                            <a:solidFill>
                              <a:schemeClr val="tx1"/>
                            </a:solidFill>
                            <a:effectLst/>
                            <a:latin typeface="Cambria Math" panose="02040503050406030204" pitchFamily="18" charset="0"/>
                            <a:ea typeface="+mn-ea"/>
                            <a:cs typeface="+mn-cs"/>
                          </a:rPr>
                          <m:t>𝐸𝐷</m:t>
                        </m:r>
                      </m:num>
                      <m:den>
                        <m:r>
                          <a:rPr lang="en-US" sz="1600" b="0" i="1" kern="1200">
                            <a:solidFill>
                              <a:schemeClr val="tx1"/>
                            </a:solidFill>
                            <a:effectLst/>
                            <a:latin typeface="Cambria Math" panose="02040503050406030204" pitchFamily="18" charset="0"/>
                            <a:ea typeface="+mn-ea"/>
                            <a:cs typeface="+mn-cs"/>
                          </a:rPr>
                          <m:t>𝐴𝑇</m:t>
                        </m:r>
                      </m:den>
                    </m:f>
                  </m:oMath>
                </m:oMathPara>
              </a14:m>
              <a:endParaRPr lang="en-US" sz="1400"/>
            </a:p>
          </xdr:txBody>
        </xdr:sp>
      </mc:Choice>
      <mc:Fallback xmlns="">
        <xdr:sp macro="" textlink="">
          <xdr:nvSpPr>
            <xdr:cNvPr id="2" name="TextBox 5">
              <a:extLst>
                <a:ext uri="{FF2B5EF4-FFF2-40B4-BE49-F238E27FC236}">
                  <a16:creationId xmlns:a16="http://schemas.microsoft.com/office/drawing/2014/main" id="{A8CB6ED5-1E42-456D-AFA6-74F057B18248}"/>
                </a:ext>
              </a:extLst>
            </xdr:cNvPr>
            <xdr:cNvSpPr txBox="1"/>
          </xdr:nvSpPr>
          <xdr:spPr>
            <a:xfrm>
              <a:off x="2" y="76200"/>
              <a:ext cx="5486398" cy="69502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lang="en-US" sz="1600" b="0" i="0" kern="1200">
                  <a:solidFill>
                    <a:schemeClr val="tx1"/>
                  </a:solidFill>
                  <a:effectLst/>
                  <a:latin typeface="Cambria Math" panose="02040503050406030204" pitchFamily="18" charset="0"/>
                  <a:ea typeface="+mn-ea"/>
                  <a:cs typeface="+mn-cs"/>
                </a:rPr>
                <a:t>𝐴𝐷𝑅 𝑜𝑟 𝐴𝐷𝐷=(𝑆𝑊𝐶×𝐵𝐶𝐹×𝐼𝑅×𝐶𝐹1×𝐶𝐹2×𝐸𝐷)/𝐴𝑇</a:t>
              </a:r>
              <a:endParaRPr lang="en-US" sz="1400"/>
            </a:p>
          </xdr:txBody>
        </xdr:sp>
      </mc:Fallback>
    </mc:AlternateContent>
    <xdr:clientData/>
  </xdr:twoCellAnchor>
  <xdr:twoCellAnchor>
    <xdr:from>
      <xdr:col>0</xdr:col>
      <xdr:colOff>504825</xdr:colOff>
      <xdr:row>4</xdr:row>
      <xdr:rowOff>104775</xdr:rowOff>
    </xdr:from>
    <xdr:to>
      <xdr:col>2</xdr:col>
      <xdr:colOff>1019175</xdr:colOff>
      <xdr:row>7</xdr:row>
      <xdr:rowOff>0</xdr:rowOff>
    </xdr:to>
    <mc:AlternateContent xmlns:mc="http://schemas.openxmlformats.org/markup-compatibility/2006" xmlns:a14="http://schemas.microsoft.com/office/drawing/2010/main">
      <mc:Choice Requires="a14">
        <xdr:sp macro="" textlink="">
          <xdr:nvSpPr>
            <xdr:cNvPr id="3" name="Rectangle 2">
              <a:extLst>
                <a:ext uri="{FF2B5EF4-FFF2-40B4-BE49-F238E27FC236}">
                  <a16:creationId xmlns:a16="http://schemas.microsoft.com/office/drawing/2014/main" id="{2BE8F3C0-C979-4BC7-A3F3-77F9844AA639}"/>
                </a:ext>
                <a:ext uri="{147F2762-F138-4A5C-976F-8EAC2B608ADB}">
                  <a16:predDERef xmlns:a16="http://schemas.microsoft.com/office/drawing/2014/main" pred="{A8CB6ED5-1E42-456D-AFA6-74F057B18248}"/>
                </a:ext>
              </a:extLst>
            </xdr:cNvPr>
            <xdr:cNvSpPr/>
          </xdr:nvSpPr>
          <xdr:spPr>
            <a:xfrm>
              <a:off x="504825" y="828675"/>
              <a:ext cx="4362450" cy="466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r>
                      <a:rPr lang="en-US" sz="1600" b="0" i="1">
                        <a:solidFill>
                          <a:sysClr val="windowText" lastClr="000000"/>
                        </a:solidFill>
                        <a:latin typeface="Cambria Math" panose="02040503050406030204" pitchFamily="18" charset="0"/>
                      </a:rPr>
                      <m:t>𝐹𝑖𝑠h</m:t>
                    </m:r>
                    <m:r>
                      <a:rPr lang="en-US" sz="1600" b="0" i="1">
                        <a:solidFill>
                          <a:sysClr val="windowText" lastClr="000000"/>
                        </a:solidFill>
                        <a:latin typeface="Cambria Math" panose="02040503050406030204" pitchFamily="18" charset="0"/>
                      </a:rPr>
                      <m:t> </m:t>
                    </m:r>
                    <m:r>
                      <a:rPr lang="en-US" sz="1600" b="0" i="1">
                        <a:solidFill>
                          <a:sysClr val="windowText" lastClr="000000"/>
                        </a:solidFill>
                        <a:latin typeface="Cambria Math" panose="02040503050406030204" pitchFamily="18" charset="0"/>
                      </a:rPr>
                      <m:t>𝑇𝑖𝑠𝑠𝑢𝑒</m:t>
                    </m:r>
                    <m:r>
                      <a:rPr lang="en-US" sz="1600" b="0" i="1">
                        <a:solidFill>
                          <a:sysClr val="windowText" lastClr="000000"/>
                        </a:solidFill>
                        <a:latin typeface="Cambria Math" panose="02040503050406030204" pitchFamily="18" charset="0"/>
                      </a:rPr>
                      <m:t> </m:t>
                    </m:r>
                    <m:r>
                      <a:rPr lang="en-US" sz="1600" b="0" i="1">
                        <a:solidFill>
                          <a:sysClr val="windowText" lastClr="000000"/>
                        </a:solidFill>
                        <a:latin typeface="Cambria Math" panose="02040503050406030204" pitchFamily="18" charset="0"/>
                      </a:rPr>
                      <m:t>𝐶𝑜𝑛𝑐</m:t>
                    </m:r>
                    <m:r>
                      <a:rPr lang="en-US" sz="1600" b="0" i="1">
                        <a:solidFill>
                          <a:sysClr val="windowText" lastClr="000000"/>
                        </a:solidFill>
                        <a:latin typeface="Cambria Math" panose="02040503050406030204" pitchFamily="18" charset="0"/>
                      </a:rPr>
                      <m:t>.= </m:t>
                    </m:r>
                    <m:r>
                      <a:rPr lang="en-US" sz="1600" b="0" i="1">
                        <a:solidFill>
                          <a:sysClr val="windowText" lastClr="000000"/>
                        </a:solidFill>
                        <a:latin typeface="Cambria Math" panose="02040503050406030204" pitchFamily="18" charset="0"/>
                      </a:rPr>
                      <m:t>𝑆𝑊𝐶</m:t>
                    </m:r>
                    <m:r>
                      <a:rPr lang="en-US" sz="1600" b="0" i="1">
                        <a:solidFill>
                          <a:sysClr val="windowText" lastClr="000000"/>
                        </a:solidFill>
                        <a:effectLst/>
                        <a:latin typeface="Cambria Math" panose="02040503050406030204" pitchFamily="18" charset="0"/>
                        <a:ea typeface="+mn-ea"/>
                        <a:cs typeface="+mn-cs"/>
                      </a:rPr>
                      <m:t>×</m:t>
                    </m:r>
                    <m:r>
                      <a:rPr lang="en-US" sz="1600" b="0" i="1">
                        <a:solidFill>
                          <a:sysClr val="windowText" lastClr="000000"/>
                        </a:solidFill>
                        <a:latin typeface="Cambria Math" panose="02040503050406030204" pitchFamily="18" charset="0"/>
                      </a:rPr>
                      <m:t>𝐵𝐶𝐹</m:t>
                    </m:r>
                    <m:r>
                      <a:rPr lang="en-US" sz="1600" b="0" i="1">
                        <a:solidFill>
                          <a:sysClr val="windowText" lastClr="000000"/>
                        </a:solidFill>
                        <a:latin typeface="Cambria Math" panose="02040503050406030204" pitchFamily="18" charset="0"/>
                      </a:rPr>
                      <m:t>×</m:t>
                    </m:r>
                    <m:r>
                      <a:rPr lang="en-US" sz="1600" b="0" i="1">
                        <a:solidFill>
                          <a:sysClr val="windowText" lastClr="000000"/>
                        </a:solidFill>
                        <a:latin typeface="Cambria Math" panose="02040503050406030204" pitchFamily="18" charset="0"/>
                      </a:rPr>
                      <m:t>𝐶𝐹</m:t>
                    </m:r>
                    <m:r>
                      <a:rPr lang="en-US" sz="1600" b="0" i="1">
                        <a:solidFill>
                          <a:sysClr val="windowText" lastClr="000000"/>
                        </a:solidFill>
                        <a:latin typeface="Cambria Math" panose="02040503050406030204" pitchFamily="18" charset="0"/>
                      </a:rPr>
                      <m:t>1</m:t>
                    </m:r>
                  </m:oMath>
                </m:oMathPara>
              </a14:m>
              <a:endParaRPr lang="en-US" sz="1600">
                <a:solidFill>
                  <a:sysClr val="windowText" lastClr="000000"/>
                </a:solidFill>
              </a:endParaRPr>
            </a:p>
          </xdr:txBody>
        </xdr:sp>
      </mc:Choice>
      <mc:Fallback xmlns="">
        <xdr:sp macro="" textlink="">
          <xdr:nvSpPr>
            <xdr:cNvPr id="3" name="Rectangle 2">
              <a:extLst>
                <a:ext uri="{FF2B5EF4-FFF2-40B4-BE49-F238E27FC236}">
                  <a16:creationId xmlns:a16="http://schemas.microsoft.com/office/drawing/2014/main" id="{2BE8F3C0-C979-4BC7-A3F3-77F9844AA639}"/>
                </a:ext>
                <a:ext uri="{147F2762-F138-4A5C-976F-8EAC2B608ADB}">
                  <a16:predDERef xmlns:a16="http://schemas.microsoft.com/office/drawing/2014/main" pred="{A8CB6ED5-1E42-456D-AFA6-74F057B18248}"/>
                </a:ext>
              </a:extLst>
            </xdr:cNvPr>
            <xdr:cNvSpPr/>
          </xdr:nvSpPr>
          <xdr:spPr>
            <a:xfrm>
              <a:off x="504825" y="828675"/>
              <a:ext cx="4362450" cy="466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0" i="0">
                  <a:solidFill>
                    <a:sysClr val="windowText" lastClr="000000"/>
                  </a:solidFill>
                  <a:latin typeface="Cambria Math" panose="02040503050406030204" pitchFamily="18" charset="0"/>
                </a:rPr>
                <a:t>𝐹𝑖𝑠ℎ 𝑇𝑖𝑠𝑠𝑢𝑒 𝐶𝑜𝑛𝑐.= 𝑆𝑊𝐶</a:t>
              </a:r>
              <a:r>
                <a:rPr lang="en-US" sz="1600" b="0" i="0">
                  <a:solidFill>
                    <a:sysClr val="windowText" lastClr="000000"/>
                  </a:solidFill>
                  <a:effectLst/>
                  <a:latin typeface="Cambria Math" panose="02040503050406030204" pitchFamily="18" charset="0"/>
                  <a:ea typeface="+mn-ea"/>
                  <a:cs typeface="+mn-cs"/>
                </a:rPr>
                <a:t>×</a:t>
              </a:r>
              <a:r>
                <a:rPr lang="en-US" sz="1600" b="0" i="0">
                  <a:solidFill>
                    <a:sysClr val="windowText" lastClr="000000"/>
                  </a:solidFill>
                  <a:latin typeface="Cambria Math" panose="02040503050406030204" pitchFamily="18" charset="0"/>
                </a:rPr>
                <a:t>𝐵𝐶𝐹×𝐶𝐹1</a:t>
              </a:r>
              <a:endParaRPr lang="en-US" sz="1600">
                <a:solidFill>
                  <a:sysClr val="windowText" lastClr="000000"/>
                </a:solidFill>
              </a:endParaRP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3</xdr:col>
      <xdr:colOff>551041</xdr:colOff>
      <xdr:row>5</xdr:row>
      <xdr:rowOff>38101</xdr:rowOff>
    </xdr:to>
    <mc:AlternateContent xmlns:mc="http://schemas.openxmlformats.org/markup-compatibility/2006" xmlns:a14="http://schemas.microsoft.com/office/drawing/2010/main">
      <mc:Choice Requires="a14">
        <xdr:sp macro="" textlink="">
          <xdr:nvSpPr>
            <xdr:cNvPr id="2" name="TextBox 5">
              <a:extLst>
                <a:ext uri="{FF2B5EF4-FFF2-40B4-BE49-F238E27FC236}">
                  <a16:creationId xmlns:a16="http://schemas.microsoft.com/office/drawing/2014/main" id="{71F774FF-04BD-4715-BFA5-38525AE3C0D9}"/>
                </a:ext>
              </a:extLst>
            </xdr:cNvPr>
            <xdr:cNvSpPr txBox="1"/>
          </xdr:nvSpPr>
          <xdr:spPr>
            <a:xfrm>
              <a:off x="0" y="190501"/>
              <a:ext cx="4646791" cy="8001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𝑀𝑂𝐸</m:t>
                    </m:r>
                    <m:r>
                      <a:rPr lang="en-US" sz="1400" b="0" i="1">
                        <a:latin typeface="Cambria Math" panose="02040503050406030204" pitchFamily="18" charset="0"/>
                      </a:rPr>
                      <m:t>=</m:t>
                    </m:r>
                    <m:f>
                      <m:fPr>
                        <m:ctrlPr>
                          <a:rPr lang="en-US" sz="1400" b="0" i="1">
                            <a:latin typeface="Cambria Math" panose="02040503050406030204" pitchFamily="18" charset="0"/>
                          </a:rPr>
                        </m:ctrlPr>
                      </m:fPr>
                      <m:num>
                        <m:r>
                          <a:rPr lang="en-US" sz="1400" b="0" i="1">
                            <a:latin typeface="Cambria Math" panose="02040503050406030204" pitchFamily="18" charset="0"/>
                          </a:rPr>
                          <m:t>𝑃𝑂𝐷</m:t>
                        </m:r>
                      </m:num>
                      <m:den>
                        <m:d>
                          <m:dPr>
                            <m:ctrlPr>
                              <a:rPr lang="en-US" sz="1400" b="0" i="1">
                                <a:latin typeface="Cambria Math" panose="02040503050406030204" pitchFamily="18" charset="0"/>
                              </a:rPr>
                            </m:ctrlPr>
                          </m:dPr>
                          <m:e>
                            <m:f>
                              <m:fPr>
                                <m:ctrlPr>
                                  <a:rPr lang="en-US" sz="1600" b="0" i="1" kern="1200">
                                    <a:solidFill>
                                      <a:schemeClr val="tx1"/>
                                    </a:solidFill>
                                    <a:effectLst/>
                                    <a:latin typeface="Cambria Math" panose="02040503050406030204" pitchFamily="18" charset="0"/>
                                    <a:ea typeface="+mn-ea"/>
                                    <a:cs typeface="+mn-cs"/>
                                  </a:rPr>
                                </m:ctrlPr>
                              </m:fPr>
                              <m:num>
                                <m:r>
                                  <a:rPr lang="en-US" sz="1600" b="0" i="1" kern="1200">
                                    <a:solidFill>
                                      <a:schemeClr val="tx1"/>
                                    </a:solidFill>
                                    <a:effectLst/>
                                    <a:latin typeface="Cambria Math" panose="02040503050406030204" pitchFamily="18" charset="0"/>
                                    <a:ea typeface="+mn-ea"/>
                                    <a:cs typeface="+mn-cs"/>
                                  </a:rPr>
                                  <m:t>𝐹𝑖𝑠h</m:t>
                                </m:r>
                                <m:r>
                                  <a:rPr lang="en-US" sz="1600" b="0" i="1" kern="1200">
                                    <a:solidFill>
                                      <a:schemeClr val="tx1"/>
                                    </a:solidFill>
                                    <a:effectLst/>
                                    <a:latin typeface="Cambria Math" panose="02040503050406030204" pitchFamily="18" charset="0"/>
                                    <a:ea typeface="+mn-ea"/>
                                    <a:cs typeface="+mn-cs"/>
                                  </a:rPr>
                                  <m:t> </m:t>
                                </m:r>
                                <m:r>
                                  <a:rPr lang="en-US" sz="1600" b="0" i="1" kern="1200">
                                    <a:solidFill>
                                      <a:schemeClr val="tx1"/>
                                    </a:solidFill>
                                    <a:effectLst/>
                                    <a:latin typeface="Cambria Math" panose="02040503050406030204" pitchFamily="18" charset="0"/>
                                    <a:ea typeface="+mn-ea"/>
                                    <a:cs typeface="+mn-cs"/>
                                  </a:rPr>
                                  <m:t>𝑇𝑖𝑠𝑠𝑢𝑒</m:t>
                                </m:r>
                                <m:r>
                                  <a:rPr lang="en-US" sz="1600" b="0" i="1" kern="1200">
                                    <a:solidFill>
                                      <a:schemeClr val="tx1"/>
                                    </a:solidFill>
                                    <a:effectLst/>
                                    <a:latin typeface="Cambria Math" panose="02040503050406030204" pitchFamily="18" charset="0"/>
                                    <a:ea typeface="+mn-ea"/>
                                    <a:cs typeface="+mn-cs"/>
                                  </a:rPr>
                                  <m:t> </m:t>
                                </m:r>
                                <m:r>
                                  <a:rPr lang="en-US" sz="1600" b="0" i="1" kern="1200">
                                    <a:solidFill>
                                      <a:schemeClr val="tx1"/>
                                    </a:solidFill>
                                    <a:effectLst/>
                                    <a:latin typeface="Cambria Math" panose="02040503050406030204" pitchFamily="18" charset="0"/>
                                    <a:ea typeface="+mn-ea"/>
                                    <a:cs typeface="+mn-cs"/>
                                  </a:rPr>
                                  <m:t>𝐶𝑜𝑛𝑐</m:t>
                                </m:r>
                                <m:r>
                                  <a:rPr lang="en-US" sz="1600" b="0" i="1" kern="1200">
                                    <a:solidFill>
                                      <a:schemeClr val="tx1"/>
                                    </a:solidFill>
                                    <a:effectLst/>
                                    <a:latin typeface="Cambria Math" panose="02040503050406030204" pitchFamily="18" charset="0"/>
                                    <a:ea typeface="+mn-ea"/>
                                    <a:cs typeface="+mn-cs"/>
                                  </a:rPr>
                                  <m:t>.  ×</m:t>
                                </m:r>
                                <m:r>
                                  <a:rPr lang="en-US" sz="1600" b="0" i="1" kern="1200">
                                    <a:solidFill>
                                      <a:schemeClr val="tx1"/>
                                    </a:solidFill>
                                    <a:effectLst/>
                                    <a:latin typeface="Cambria Math" panose="02040503050406030204" pitchFamily="18" charset="0"/>
                                    <a:ea typeface="+mn-ea"/>
                                    <a:cs typeface="+mn-cs"/>
                                  </a:rPr>
                                  <m:t>𝐼𝑅</m:t>
                                </m:r>
                                <m:r>
                                  <a:rPr lang="en-US" sz="1600" b="0" i="1" kern="1200">
                                    <a:solidFill>
                                      <a:schemeClr val="tx1"/>
                                    </a:solidFill>
                                    <a:effectLst/>
                                    <a:latin typeface="Cambria Math" panose="02040503050406030204" pitchFamily="18" charset="0"/>
                                    <a:ea typeface="+mn-ea"/>
                                    <a:cs typeface="+mn-cs"/>
                                  </a:rPr>
                                  <m:t>×</m:t>
                                </m:r>
                                <m:r>
                                  <a:rPr lang="en-US" sz="1600" b="0" i="1" kern="1200">
                                    <a:solidFill>
                                      <a:schemeClr val="tx1"/>
                                    </a:solidFill>
                                    <a:effectLst/>
                                    <a:latin typeface="Cambria Math" panose="02040503050406030204" pitchFamily="18" charset="0"/>
                                    <a:ea typeface="+mn-ea"/>
                                    <a:cs typeface="+mn-cs"/>
                                  </a:rPr>
                                  <m:t>𝐶𝐹</m:t>
                                </m:r>
                                <m:r>
                                  <a:rPr lang="en-US" sz="1600" b="0" i="1" kern="1200">
                                    <a:solidFill>
                                      <a:schemeClr val="tx1"/>
                                    </a:solidFill>
                                    <a:effectLst/>
                                    <a:latin typeface="Cambria Math" panose="02040503050406030204" pitchFamily="18" charset="0"/>
                                    <a:ea typeface="+mn-ea"/>
                                    <a:cs typeface="+mn-cs"/>
                                  </a:rPr>
                                  <m:t>2×</m:t>
                                </m:r>
                                <m:r>
                                  <a:rPr lang="en-US" sz="1600" b="0" i="1" kern="1200">
                                    <a:solidFill>
                                      <a:schemeClr val="tx1"/>
                                    </a:solidFill>
                                    <a:effectLst/>
                                    <a:latin typeface="Cambria Math" panose="02040503050406030204" pitchFamily="18" charset="0"/>
                                    <a:ea typeface="+mn-ea"/>
                                    <a:cs typeface="+mn-cs"/>
                                  </a:rPr>
                                  <m:t>𝐸𝐷</m:t>
                                </m:r>
                              </m:num>
                              <m:den>
                                <m:r>
                                  <a:rPr lang="en-US" sz="1600" b="0" i="1" kern="1200">
                                    <a:solidFill>
                                      <a:schemeClr val="tx1"/>
                                    </a:solidFill>
                                    <a:effectLst/>
                                    <a:latin typeface="Cambria Math" panose="02040503050406030204" pitchFamily="18" charset="0"/>
                                    <a:ea typeface="+mn-ea"/>
                                    <a:cs typeface="+mn-cs"/>
                                  </a:rPr>
                                  <m:t>𝐴𝑇</m:t>
                                </m:r>
                              </m:den>
                            </m:f>
                          </m:e>
                        </m:d>
                      </m:den>
                    </m:f>
                  </m:oMath>
                </m:oMathPara>
              </a14:m>
              <a:endParaRPr lang="en-US" sz="1400"/>
            </a:p>
          </xdr:txBody>
        </xdr:sp>
      </mc:Choice>
      <mc:Fallback xmlns="">
        <xdr:sp macro="" textlink="">
          <xdr:nvSpPr>
            <xdr:cNvPr id="2" name="TextBox 5">
              <a:extLst>
                <a:ext uri="{FF2B5EF4-FFF2-40B4-BE49-F238E27FC236}">
                  <a16:creationId xmlns:a16="http://schemas.microsoft.com/office/drawing/2014/main" id="{71F774FF-04BD-4715-BFA5-38525AE3C0D9}"/>
                </a:ext>
              </a:extLst>
            </xdr:cNvPr>
            <xdr:cNvSpPr txBox="1"/>
          </xdr:nvSpPr>
          <xdr:spPr>
            <a:xfrm>
              <a:off x="0" y="190501"/>
              <a:ext cx="4646791" cy="8001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r>
                <a:rPr lang="en-US" sz="1400" b="0" i="0">
                  <a:latin typeface="Cambria Math" panose="02040503050406030204" pitchFamily="18" charset="0"/>
                </a:rPr>
                <a:t>𝑀𝑂𝐸=𝑃𝑂𝐷/((</a:t>
              </a:r>
              <a:r>
                <a:rPr lang="en-US" sz="1600" b="0" i="0" kern="1200">
                  <a:solidFill>
                    <a:schemeClr val="tx1"/>
                  </a:solidFill>
                  <a:effectLst/>
                  <a:latin typeface="Cambria Math" panose="02040503050406030204" pitchFamily="18" charset="0"/>
                  <a:ea typeface="+mn-ea"/>
                  <a:cs typeface="+mn-cs"/>
                </a:rPr>
                <a:t>(𝐹𝑖𝑠ℎ 𝑇𝑖𝑠𝑠𝑢𝑒 𝐶𝑜𝑛𝑐.  ×𝐼𝑅×𝐶𝐹2×𝐸𝐷)/𝐴𝑇) </a:t>
              </a:r>
              <a:r>
                <a:rPr lang="en-US" sz="1400" b="0" i="0" kern="1200">
                  <a:solidFill>
                    <a:schemeClr val="tx1"/>
                  </a:solidFill>
                  <a:effectLst/>
                  <a:latin typeface="Cambria Math" panose="02040503050406030204" pitchFamily="18" charset="0"/>
                  <a:ea typeface="+mn-ea"/>
                  <a:cs typeface="+mn-cs"/>
                </a:rPr>
                <a:t>)</a:t>
              </a:r>
              <a:endParaRPr lang="en-US" sz="1400"/>
            </a:p>
          </xdr:txBody>
        </xdr:sp>
      </mc:Fallback>
    </mc:AlternateContent>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hero.epa.gov/hero/index.cfm/reference/details/reference_id/679985" TargetMode="External"/><Relationship Id="rId2" Type="http://schemas.openxmlformats.org/officeDocument/2006/relationships/hyperlink" Target="https://hero.epa.gov/hero/index.cfm/reference/details/reference_id/7306435" TargetMode="External"/><Relationship Id="rId1" Type="http://schemas.openxmlformats.org/officeDocument/2006/relationships/hyperlink" Target="https://hero.epa.gov/hero/index.cfm/reference/details/reference_id/786546" TargetMode="External"/><Relationship Id="rId5" Type="http://schemas.openxmlformats.org/officeDocument/2006/relationships/printerSettings" Target="../printerSettings/printerSettings3.bin"/><Relationship Id="rId4" Type="http://schemas.openxmlformats.org/officeDocument/2006/relationships/hyperlink" Target="https://hero.epa.gov/hero/index.cfm/reference/details/reference_id/1118105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4EC10-A5B4-42AE-9D4C-0A5EE4A3E3BC}">
  <sheetPr codeName="Sheet1">
    <tabColor theme="4"/>
  </sheetPr>
  <dimension ref="B1:F11"/>
  <sheetViews>
    <sheetView workbookViewId="0">
      <selection activeCell="B3" sqref="B3:F4"/>
    </sheetView>
  </sheetViews>
  <sheetFormatPr defaultColWidth="9.1796875" defaultRowHeight="25.5" customHeight="1" x14ac:dyDescent="0.3"/>
  <cols>
    <col min="1" max="1" width="13.453125" style="1" customWidth="1"/>
    <col min="2" max="2" width="11.453125" style="1" customWidth="1"/>
    <col min="3" max="3" width="10.81640625" style="1" customWidth="1"/>
    <col min="4" max="4" width="11.453125" style="1" customWidth="1"/>
    <col min="5" max="5" width="11.81640625" style="1" customWidth="1"/>
    <col min="6" max="16384" width="9.1796875" style="1"/>
  </cols>
  <sheetData>
    <row r="1" spans="2:6" ht="34.5" customHeight="1" x14ac:dyDescent="0.3">
      <c r="C1" s="86"/>
      <c r="D1" s="86"/>
      <c r="E1" s="86"/>
    </row>
    <row r="3" spans="2:6" ht="25.5" customHeight="1" x14ac:dyDescent="0.3">
      <c r="B3" s="87" t="s">
        <v>0</v>
      </c>
      <c r="C3" s="87"/>
      <c r="D3" s="87"/>
      <c r="E3" s="87"/>
      <c r="F3" s="87"/>
    </row>
    <row r="4" spans="2:6" ht="25.5" customHeight="1" x14ac:dyDescent="0.3">
      <c r="B4" s="87"/>
      <c r="C4" s="87"/>
      <c r="D4" s="87"/>
      <c r="E4" s="87"/>
      <c r="F4" s="87"/>
    </row>
    <row r="6" spans="2:6" ht="217.5" customHeight="1" x14ac:dyDescent="0.3"/>
    <row r="7" spans="2:6" ht="25.5" customHeight="1" x14ac:dyDescent="0.3">
      <c r="B7" s="87"/>
      <c r="C7" s="87"/>
      <c r="D7" s="87"/>
      <c r="E7" s="87"/>
      <c r="F7" s="87"/>
    </row>
    <row r="9" spans="2:6" ht="25.5" customHeight="1" x14ac:dyDescent="0.3">
      <c r="B9" s="87" t="s">
        <v>1</v>
      </c>
      <c r="C9" s="87"/>
      <c r="D9" s="87"/>
      <c r="E9" s="87"/>
      <c r="F9" s="87"/>
    </row>
    <row r="11" spans="2:6" ht="25.5" customHeight="1" x14ac:dyDescent="0.35">
      <c r="B11" s="88" t="s">
        <v>2</v>
      </c>
      <c r="C11" s="88"/>
      <c r="D11" s="88"/>
      <c r="E11" s="88"/>
      <c r="F11" s="88"/>
    </row>
  </sheetData>
  <sheetProtection sheet="1" objects="1" scenarios="1" formatCells="0" formatColumns="0" formatRows="0"/>
  <mergeCells count="5">
    <mergeCell ref="C1:E1"/>
    <mergeCell ref="B3:F4"/>
    <mergeCell ref="B7:F7"/>
    <mergeCell ref="B9:F9"/>
    <mergeCell ref="B11:F1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C660D-5D4E-4F17-AA07-5E9C285FB738}">
  <dimension ref="A1:B8"/>
  <sheetViews>
    <sheetView workbookViewId="0">
      <selection activeCell="D9" sqref="D9"/>
    </sheetView>
  </sheetViews>
  <sheetFormatPr defaultRowHeight="14.5" x14ac:dyDescent="0.35"/>
  <cols>
    <col min="1" max="1" width="20.54296875" customWidth="1"/>
    <col min="2" max="2" width="48.453125" customWidth="1"/>
  </cols>
  <sheetData>
    <row r="1" spans="1:2" x14ac:dyDescent="0.35">
      <c r="A1" s="131" t="s">
        <v>113</v>
      </c>
      <c r="B1" s="130"/>
    </row>
    <row r="2" spans="1:2" x14ac:dyDescent="0.35">
      <c r="A2" s="130" t="s">
        <v>119</v>
      </c>
      <c r="B2" s="130"/>
    </row>
    <row r="3" spans="1:2" x14ac:dyDescent="0.35">
      <c r="A3" s="130"/>
      <c r="B3" s="130"/>
    </row>
    <row r="4" spans="1:2" x14ac:dyDescent="0.35">
      <c r="A4" s="132" t="s">
        <v>114</v>
      </c>
      <c r="B4" s="132" t="s">
        <v>115</v>
      </c>
    </row>
    <row r="5" spans="1:2" ht="42.5" x14ac:dyDescent="0.35">
      <c r="A5" s="133" t="s">
        <v>116</v>
      </c>
      <c r="B5" s="134" t="s">
        <v>120</v>
      </c>
    </row>
    <row r="6" spans="1:2" ht="28.5" x14ac:dyDescent="0.35">
      <c r="A6" s="133" t="s">
        <v>3</v>
      </c>
      <c r="B6" s="134" t="s">
        <v>121</v>
      </c>
    </row>
    <row r="7" spans="1:2" x14ac:dyDescent="0.35">
      <c r="A7" s="133" t="s">
        <v>117</v>
      </c>
      <c r="B7" s="134" t="s">
        <v>122</v>
      </c>
    </row>
    <row r="8" spans="1:2" ht="28.5" x14ac:dyDescent="0.35">
      <c r="A8" s="133" t="s">
        <v>118</v>
      </c>
      <c r="B8" s="134" t="s">
        <v>123</v>
      </c>
    </row>
  </sheetData>
  <sheetProtection sheet="1" objects="1" scenarios="1" formatCells="0"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8A8-1753-4CF8-BEFE-DFC31292D632}">
  <sheetPr codeName="Sheet3"/>
  <dimension ref="A1:P43"/>
  <sheetViews>
    <sheetView zoomScale="70" zoomScaleNormal="70" workbookViewId="0"/>
  </sheetViews>
  <sheetFormatPr defaultColWidth="8.7265625" defaultRowHeight="14.5" x14ac:dyDescent="0.35"/>
  <cols>
    <col min="1" max="1" width="26.81640625" style="3" customWidth="1"/>
    <col min="2" max="2" width="27.54296875" style="3" customWidth="1"/>
    <col min="3" max="3" width="14.453125" style="3" customWidth="1"/>
    <col min="4" max="5" width="15.453125" style="3" customWidth="1"/>
    <col min="6" max="16384" width="8.7265625" style="3"/>
  </cols>
  <sheetData>
    <row r="1" spans="1:6" x14ac:dyDescent="0.35">
      <c r="A1" s="2"/>
      <c r="B1" s="2"/>
      <c r="C1" s="2"/>
      <c r="D1" s="2"/>
      <c r="E1" s="2"/>
      <c r="F1" s="2"/>
    </row>
    <row r="2" spans="1:6" x14ac:dyDescent="0.35">
      <c r="A2" s="2"/>
      <c r="B2" s="2"/>
      <c r="C2" s="2"/>
      <c r="D2" s="2"/>
      <c r="E2" s="2"/>
      <c r="F2" s="2"/>
    </row>
    <row r="3" spans="1:6" x14ac:dyDescent="0.35">
      <c r="A3" s="2"/>
      <c r="B3" s="2"/>
      <c r="C3" s="2"/>
      <c r="D3" s="2"/>
      <c r="E3" s="2"/>
      <c r="F3" s="2"/>
    </row>
    <row r="4" spans="1:6" x14ac:dyDescent="0.35">
      <c r="A4" s="2"/>
      <c r="B4" s="2"/>
      <c r="C4" s="2"/>
      <c r="D4" s="2"/>
      <c r="E4" s="2"/>
      <c r="F4" s="2"/>
    </row>
    <row r="5" spans="1:6" x14ac:dyDescent="0.35">
      <c r="A5" s="2"/>
      <c r="B5" s="2"/>
      <c r="C5" s="2"/>
      <c r="D5" s="2"/>
      <c r="E5" s="2"/>
      <c r="F5" s="2"/>
    </row>
    <row r="6" spans="1:6" x14ac:dyDescent="0.35">
      <c r="A6" s="2"/>
      <c r="B6" s="2"/>
      <c r="C6" s="2"/>
      <c r="D6" s="2"/>
      <c r="E6" s="2"/>
      <c r="F6" s="2"/>
    </row>
    <row r="7" spans="1:6" x14ac:dyDescent="0.35">
      <c r="A7" s="2"/>
      <c r="B7" s="2"/>
      <c r="C7" s="2"/>
      <c r="D7" s="2"/>
      <c r="E7" s="2"/>
      <c r="F7" s="2"/>
    </row>
    <row r="8" spans="1:6" x14ac:dyDescent="0.35">
      <c r="A8" s="2"/>
      <c r="B8" s="2"/>
      <c r="C8" s="2"/>
      <c r="D8" s="2"/>
      <c r="E8" s="2"/>
      <c r="F8" s="2"/>
    </row>
    <row r="9" spans="1:6" x14ac:dyDescent="0.35">
      <c r="A9" s="2"/>
      <c r="B9" s="2"/>
      <c r="C9" s="2"/>
      <c r="D9" s="2"/>
      <c r="E9" s="2"/>
      <c r="F9" s="2"/>
    </row>
    <row r="10" spans="1:6" x14ac:dyDescent="0.35">
      <c r="A10" s="2"/>
      <c r="B10" s="2"/>
      <c r="C10" s="2"/>
      <c r="D10" s="2"/>
      <c r="E10" s="2"/>
      <c r="F10" s="2"/>
    </row>
    <row r="11" spans="1:6" x14ac:dyDescent="0.35">
      <c r="A11" s="2"/>
      <c r="B11" s="2"/>
      <c r="C11" s="2"/>
      <c r="D11" s="2"/>
      <c r="E11" s="2"/>
      <c r="F11" s="2"/>
    </row>
    <row r="12" spans="1:6" x14ac:dyDescent="0.35">
      <c r="A12" s="2"/>
      <c r="B12" s="2"/>
      <c r="C12" s="2"/>
      <c r="D12" s="2"/>
      <c r="E12" s="2"/>
      <c r="F12" s="2"/>
    </row>
    <row r="13" spans="1:6" x14ac:dyDescent="0.35">
      <c r="A13" s="2"/>
      <c r="B13" s="2"/>
      <c r="C13" s="2"/>
      <c r="D13" s="2"/>
      <c r="E13" s="2"/>
      <c r="F13" s="2"/>
    </row>
    <row r="14" spans="1:6" x14ac:dyDescent="0.35">
      <c r="A14" s="2"/>
      <c r="B14" s="2"/>
      <c r="C14" s="2"/>
      <c r="D14" s="2"/>
      <c r="E14" s="2"/>
      <c r="F14" s="2"/>
    </row>
    <row r="15" spans="1:6" x14ac:dyDescent="0.35">
      <c r="A15" s="2"/>
      <c r="B15" s="2"/>
      <c r="C15" s="2"/>
      <c r="D15" s="2"/>
      <c r="E15" s="2"/>
      <c r="F15" s="2"/>
    </row>
    <row r="16" spans="1:6" x14ac:dyDescent="0.35">
      <c r="A16" s="2"/>
      <c r="B16" s="2"/>
      <c r="C16" s="2"/>
      <c r="D16" s="2"/>
      <c r="E16" s="2"/>
      <c r="F16" s="2"/>
    </row>
    <row r="17" spans="1:16" x14ac:dyDescent="0.35">
      <c r="A17" s="2"/>
      <c r="B17" s="2"/>
      <c r="C17" s="2"/>
      <c r="D17" s="2"/>
      <c r="E17" s="2"/>
      <c r="F17" s="2"/>
    </row>
    <row r="18" spans="1:16" x14ac:dyDescent="0.35">
      <c r="A18" s="2"/>
      <c r="B18" s="2"/>
      <c r="C18" s="2"/>
      <c r="D18" s="2"/>
      <c r="E18" s="2"/>
      <c r="F18" s="2"/>
    </row>
    <row r="19" spans="1:16" x14ac:dyDescent="0.35">
      <c r="A19" s="2"/>
      <c r="B19" s="2"/>
      <c r="C19" s="2"/>
      <c r="D19" s="2"/>
      <c r="E19" s="2"/>
      <c r="F19" s="2"/>
    </row>
    <row r="21" spans="1:16" ht="14.65" customHeight="1" x14ac:dyDescent="0.35">
      <c r="A21" s="4" t="s">
        <v>3</v>
      </c>
      <c r="B21" s="89" t="s">
        <v>4</v>
      </c>
      <c r="C21" s="89"/>
      <c r="D21" s="89"/>
      <c r="E21" s="89"/>
      <c r="F21" s="89"/>
      <c r="G21" s="89"/>
      <c r="H21" s="89"/>
      <c r="I21" s="89"/>
      <c r="J21" s="89"/>
      <c r="K21" s="89"/>
      <c r="L21" s="89"/>
      <c r="M21" s="89"/>
      <c r="N21" s="89"/>
      <c r="O21" s="89"/>
      <c r="P21" s="89"/>
    </row>
    <row r="22" spans="1:16" ht="78" customHeight="1" x14ac:dyDescent="0.35">
      <c r="A22" s="5" t="s">
        <v>5</v>
      </c>
      <c r="B22" s="90" t="s">
        <v>6</v>
      </c>
      <c r="C22" s="90"/>
      <c r="D22" s="90"/>
      <c r="E22" s="90"/>
      <c r="F22" s="90"/>
      <c r="G22" s="90"/>
      <c r="H22" s="90"/>
      <c r="I22" s="90"/>
      <c r="J22" s="90"/>
      <c r="K22" s="90"/>
      <c r="L22" s="90"/>
      <c r="M22" s="90"/>
      <c r="N22" s="90"/>
      <c r="O22" s="90"/>
      <c r="P22" s="6"/>
    </row>
    <row r="23" spans="1:16" x14ac:dyDescent="0.35">
      <c r="A23" s="84" t="s">
        <v>7</v>
      </c>
      <c r="B23" s="3" t="s">
        <v>8</v>
      </c>
    </row>
    <row r="25" spans="1:16" x14ac:dyDescent="0.35">
      <c r="A25" s="103" t="s">
        <v>9</v>
      </c>
      <c r="B25" s="95" t="s">
        <v>10</v>
      </c>
      <c r="C25" s="101" t="s">
        <v>11</v>
      </c>
      <c r="D25" s="99" t="s">
        <v>12</v>
      </c>
      <c r="E25" s="100"/>
    </row>
    <row r="26" spans="1:16" x14ac:dyDescent="0.35">
      <c r="A26" s="103"/>
      <c r="B26" s="96"/>
      <c r="C26" s="102"/>
      <c r="D26" s="8" t="s">
        <v>13</v>
      </c>
      <c r="E26" s="9" t="s">
        <v>14</v>
      </c>
    </row>
    <row r="27" spans="1:16" ht="16.399999999999999" customHeight="1" x14ac:dyDescent="0.35">
      <c r="A27" s="103"/>
      <c r="B27" s="10" t="s">
        <v>15</v>
      </c>
      <c r="C27" s="11">
        <v>7.83</v>
      </c>
      <c r="D27" s="11" t="s">
        <v>16</v>
      </c>
      <c r="E27" s="12" t="s">
        <v>16</v>
      </c>
    </row>
    <row r="28" spans="1:16" ht="16.399999999999999" customHeight="1" x14ac:dyDescent="0.35">
      <c r="A28" s="103"/>
      <c r="B28" s="10" t="s">
        <v>17</v>
      </c>
      <c r="C28" s="11">
        <v>11.4</v>
      </c>
      <c r="D28" s="11">
        <v>5.2999999999999999E-2</v>
      </c>
      <c r="E28" s="12">
        <v>0.41199999999999998</v>
      </c>
      <c r="F28" s="2" t="s">
        <v>18</v>
      </c>
      <c r="G28" s="2"/>
      <c r="H28" s="2"/>
      <c r="I28" s="2"/>
      <c r="J28" s="2"/>
      <c r="K28" s="2"/>
      <c r="L28" s="2"/>
      <c r="M28" s="2"/>
      <c r="N28" s="2"/>
      <c r="O28" s="2"/>
      <c r="P28" s="2"/>
    </row>
    <row r="29" spans="1:16" ht="16.399999999999999" customHeight="1" x14ac:dyDescent="0.35">
      <c r="A29" s="103"/>
      <c r="B29" s="10" t="s">
        <v>19</v>
      </c>
      <c r="C29" s="11">
        <v>13.8</v>
      </c>
      <c r="D29" s="11">
        <v>4.2999999999999997E-2</v>
      </c>
      <c r="E29" s="12">
        <v>0.34100000000000003</v>
      </c>
      <c r="F29" s="2" t="s">
        <v>20</v>
      </c>
      <c r="G29" s="2"/>
      <c r="H29" s="2"/>
      <c r="I29" s="2"/>
      <c r="J29" s="2"/>
      <c r="K29" s="2"/>
      <c r="L29" s="2"/>
      <c r="M29" s="2"/>
      <c r="N29" s="2"/>
      <c r="O29" s="2"/>
      <c r="P29" s="2"/>
    </row>
    <row r="30" spans="1:16" ht="16.399999999999999" customHeight="1" x14ac:dyDescent="0.35">
      <c r="A30" s="103"/>
      <c r="B30" s="10" t="s">
        <v>21</v>
      </c>
      <c r="C30" s="11">
        <v>18.600000000000001</v>
      </c>
      <c r="D30" s="11">
        <v>3.7999999999999999E-2</v>
      </c>
      <c r="E30" s="12">
        <v>0.312</v>
      </c>
      <c r="F30" s="2" t="s">
        <v>22</v>
      </c>
      <c r="G30" s="2"/>
      <c r="H30" s="2"/>
      <c r="I30" s="2"/>
      <c r="J30" s="2"/>
      <c r="K30" s="2"/>
      <c r="L30" s="2"/>
      <c r="M30" s="2"/>
      <c r="N30" s="2"/>
      <c r="O30" s="2"/>
      <c r="P30" s="2"/>
    </row>
    <row r="31" spans="1:16" ht="16.399999999999999" customHeight="1" x14ac:dyDescent="0.35">
      <c r="A31" s="103"/>
      <c r="B31" s="10" t="s">
        <v>23</v>
      </c>
      <c r="C31" s="11">
        <v>31.8</v>
      </c>
      <c r="D31" s="11">
        <v>3.5000000000000003E-2</v>
      </c>
      <c r="E31" s="12">
        <v>0.24199999999999999</v>
      </c>
      <c r="F31" s="2" t="s">
        <v>24</v>
      </c>
      <c r="G31" s="2"/>
      <c r="H31" s="2"/>
      <c r="I31" s="2"/>
      <c r="J31" s="2"/>
      <c r="K31" s="2"/>
      <c r="L31" s="2"/>
      <c r="M31" s="2"/>
      <c r="N31" s="2"/>
      <c r="O31" s="2"/>
      <c r="P31" s="2"/>
    </row>
    <row r="32" spans="1:16" ht="16.399999999999999" customHeight="1" x14ac:dyDescent="0.35">
      <c r="A32" s="103"/>
      <c r="B32" s="10" t="s">
        <v>25</v>
      </c>
      <c r="C32" s="11">
        <v>56.8</v>
      </c>
      <c r="D32" s="11">
        <v>1.9E-2</v>
      </c>
      <c r="E32" s="12">
        <v>0.14599999999999999</v>
      </c>
      <c r="F32" s="2" t="s">
        <v>26</v>
      </c>
      <c r="G32" s="2"/>
      <c r="H32" s="2"/>
      <c r="I32" s="2"/>
      <c r="J32" s="2"/>
      <c r="K32" s="2"/>
      <c r="L32" s="2"/>
      <c r="M32" s="2"/>
      <c r="N32" s="2"/>
      <c r="O32" s="2"/>
      <c r="P32" s="2"/>
    </row>
    <row r="33" spans="1:16" ht="16.399999999999999" customHeight="1" x14ac:dyDescent="0.35">
      <c r="A33" s="103"/>
      <c r="B33" s="13" t="s">
        <v>27</v>
      </c>
      <c r="C33" s="14">
        <v>80</v>
      </c>
      <c r="D33" s="14">
        <v>6.3E-2</v>
      </c>
      <c r="E33" s="15">
        <v>0.27700000000000002</v>
      </c>
      <c r="F33" s="97" t="s">
        <v>28</v>
      </c>
      <c r="G33" s="98"/>
      <c r="H33" s="98"/>
      <c r="I33" s="98"/>
      <c r="J33" s="98"/>
      <c r="K33" s="98"/>
      <c r="L33" s="98"/>
      <c r="M33" s="98"/>
      <c r="N33" s="98"/>
      <c r="O33" s="98"/>
      <c r="P33" s="98"/>
    </row>
    <row r="34" spans="1:16" ht="16.399999999999999" customHeight="1" x14ac:dyDescent="0.35">
      <c r="A34" s="103"/>
      <c r="B34" s="16" t="s">
        <v>29</v>
      </c>
      <c r="C34" s="17">
        <v>80</v>
      </c>
      <c r="D34" s="113">
        <v>1.78</v>
      </c>
      <c r="E34" s="114"/>
      <c r="F34" s="97"/>
      <c r="G34" s="98"/>
      <c r="H34" s="98"/>
      <c r="I34" s="98"/>
      <c r="J34" s="98"/>
      <c r="K34" s="98"/>
      <c r="L34" s="98"/>
      <c r="M34" s="98"/>
      <c r="N34" s="98"/>
      <c r="O34" s="98"/>
      <c r="P34" s="98"/>
    </row>
    <row r="35" spans="1:16" ht="16.399999999999999" customHeight="1" x14ac:dyDescent="0.35">
      <c r="A35" s="103"/>
      <c r="B35" s="110" t="s">
        <v>30</v>
      </c>
      <c r="C35" s="111"/>
      <c r="D35" s="111"/>
      <c r="E35" s="112"/>
    </row>
    <row r="36" spans="1:16" ht="16.399999999999999" customHeight="1" x14ac:dyDescent="0.35">
      <c r="A36" s="103"/>
      <c r="B36" s="107" t="s">
        <v>31</v>
      </c>
      <c r="C36" s="108"/>
      <c r="D36" s="108"/>
      <c r="E36" s="109"/>
    </row>
    <row r="37" spans="1:16" ht="16.399999999999999" customHeight="1" x14ac:dyDescent="0.35">
      <c r="A37" s="103"/>
      <c r="B37" s="107" t="s">
        <v>32</v>
      </c>
      <c r="C37" s="108"/>
      <c r="D37" s="108"/>
      <c r="E37" s="109"/>
    </row>
    <row r="38" spans="1:16" ht="16.399999999999999" customHeight="1" x14ac:dyDescent="0.35">
      <c r="A38" s="103"/>
      <c r="B38" s="104" t="s">
        <v>33</v>
      </c>
      <c r="C38" s="105"/>
      <c r="D38" s="105"/>
      <c r="E38" s="106"/>
    </row>
    <row r="39" spans="1:16" ht="23.25" customHeight="1" x14ac:dyDescent="0.35">
      <c r="A39" s="103"/>
      <c r="B39" s="93" t="s">
        <v>34</v>
      </c>
      <c r="C39" s="94"/>
      <c r="D39" s="94"/>
      <c r="E39" s="94"/>
      <c r="F39" s="94"/>
      <c r="G39" s="94"/>
      <c r="H39" s="94"/>
      <c r="I39" s="94"/>
      <c r="J39" s="94"/>
      <c r="K39" s="94"/>
      <c r="L39" s="94"/>
      <c r="M39" s="94"/>
      <c r="N39" s="94"/>
      <c r="O39" s="94"/>
    </row>
    <row r="40" spans="1:16" ht="21.75" customHeight="1" x14ac:dyDescent="0.35">
      <c r="A40" s="103"/>
      <c r="B40" s="93"/>
      <c r="C40" s="94"/>
      <c r="D40" s="94"/>
      <c r="E40" s="94"/>
      <c r="F40" s="94"/>
      <c r="G40" s="94"/>
      <c r="H40" s="94"/>
      <c r="I40" s="94"/>
      <c r="J40" s="94"/>
      <c r="K40" s="94"/>
      <c r="L40" s="94"/>
      <c r="M40" s="94"/>
      <c r="N40" s="94"/>
      <c r="O40" s="94"/>
    </row>
    <row r="41" spans="1:16" ht="31.5" customHeight="1" x14ac:dyDescent="0.35">
      <c r="A41" s="103"/>
      <c r="B41" s="91" t="s">
        <v>35</v>
      </c>
      <c r="C41" s="92"/>
      <c r="D41" s="92"/>
      <c r="E41" s="92"/>
      <c r="F41" s="92"/>
      <c r="G41" s="92"/>
      <c r="H41" s="92"/>
      <c r="I41" s="92"/>
      <c r="J41" s="92"/>
      <c r="K41" s="92"/>
      <c r="L41" s="92"/>
      <c r="M41" s="92"/>
      <c r="N41" s="92"/>
      <c r="O41" s="92"/>
    </row>
    <row r="42" spans="1:16" x14ac:dyDescent="0.35">
      <c r="B42" s="18"/>
      <c r="C42" s="19"/>
      <c r="D42" s="19"/>
      <c r="E42" s="19"/>
      <c r="F42" s="19"/>
      <c r="G42" s="19"/>
      <c r="H42" s="19"/>
      <c r="I42" s="19"/>
      <c r="J42" s="19"/>
      <c r="K42" s="19"/>
      <c r="L42" s="19"/>
      <c r="M42" s="19"/>
      <c r="N42" s="19"/>
      <c r="O42" s="20"/>
    </row>
    <row r="43" spans="1:16" x14ac:dyDescent="0.35">
      <c r="A43" s="21" t="s">
        <v>36</v>
      </c>
      <c r="B43" s="3" t="s">
        <v>37</v>
      </c>
    </row>
  </sheetData>
  <sheetProtection sheet="1" objects="1" scenarios="1" formatCells="0" formatColumns="0" formatRows="0"/>
  <mergeCells count="14">
    <mergeCell ref="A25:A41"/>
    <mergeCell ref="B38:E38"/>
    <mergeCell ref="B37:E37"/>
    <mergeCell ref="B36:E36"/>
    <mergeCell ref="B35:E35"/>
    <mergeCell ref="D34:E34"/>
    <mergeCell ref="B21:P21"/>
    <mergeCell ref="B22:O22"/>
    <mergeCell ref="B41:O41"/>
    <mergeCell ref="B39:O40"/>
    <mergeCell ref="B25:B26"/>
    <mergeCell ref="F33:P34"/>
    <mergeCell ref="D25:E25"/>
    <mergeCell ref="C25:C2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6829-988F-4E3D-AC7B-44A8348CA176}">
  <sheetPr codeName="Sheet4">
    <tabColor rgb="FF92D050"/>
    <pageSetUpPr fitToPage="1"/>
  </sheetPr>
  <dimension ref="A1:AQ54"/>
  <sheetViews>
    <sheetView zoomScaleNormal="100" workbookViewId="0">
      <selection sqref="A1:D2"/>
    </sheetView>
  </sheetViews>
  <sheetFormatPr defaultColWidth="8.81640625" defaultRowHeight="14.5" x14ac:dyDescent="0.35"/>
  <cols>
    <col min="1" max="1" width="45.81640625" style="3" customWidth="1"/>
    <col min="2" max="2" width="13.453125" style="3" customWidth="1"/>
    <col min="3" max="3" width="14.1796875" style="3" customWidth="1"/>
    <col min="4" max="4" width="72.54296875" style="3" customWidth="1"/>
    <col min="5" max="43" width="8.81640625" style="22"/>
    <col min="44" max="16384" width="8.81640625" style="3"/>
  </cols>
  <sheetData>
    <row r="1" spans="1:43" s="2" customFormat="1" ht="18.399999999999999" customHeight="1" x14ac:dyDescent="0.35">
      <c r="A1" s="116" t="s">
        <v>38</v>
      </c>
      <c r="B1" s="116"/>
      <c r="C1" s="116"/>
      <c r="D1" s="117"/>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row>
    <row r="2" spans="1:43" s="2" customFormat="1" ht="18.399999999999999" customHeight="1" x14ac:dyDescent="0.35">
      <c r="A2" s="118"/>
      <c r="B2" s="118"/>
      <c r="C2" s="118"/>
      <c r="D2" s="119"/>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row>
    <row r="3" spans="1:43" x14ac:dyDescent="0.35">
      <c r="A3" s="115" t="s">
        <v>39</v>
      </c>
      <c r="B3" s="115"/>
      <c r="C3" s="115"/>
      <c r="D3" s="115"/>
    </row>
    <row r="4" spans="1:43" ht="15" thickBot="1" x14ac:dyDescent="0.4">
      <c r="A4" s="23"/>
      <c r="B4" s="24" t="s">
        <v>40</v>
      </c>
      <c r="C4" s="24" t="s">
        <v>41</v>
      </c>
      <c r="D4" s="24" t="s">
        <v>42</v>
      </c>
    </row>
    <row r="5" spans="1:43" s="29" customFormat="1" ht="15" thickTop="1" x14ac:dyDescent="0.35">
      <c r="A5" s="25" t="s">
        <v>43</v>
      </c>
      <c r="B5" s="26">
        <v>2690</v>
      </c>
      <c r="C5" s="26">
        <v>2690</v>
      </c>
      <c r="D5" s="27" t="s">
        <v>44</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row>
    <row r="6" spans="1:43" s="29" customFormat="1" x14ac:dyDescent="0.35">
      <c r="A6" s="30"/>
      <c r="B6" s="31"/>
      <c r="C6" s="31"/>
      <c r="D6" s="32"/>
      <c r="E6" s="33"/>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row>
    <row r="7" spans="1:43" s="29" customFormat="1" x14ac:dyDescent="0.35">
      <c r="A7" s="30"/>
      <c r="B7" s="31"/>
      <c r="C7" s="31"/>
      <c r="D7" s="32"/>
      <c r="E7" s="33"/>
      <c r="F7" s="34"/>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row>
    <row r="8" spans="1:43" s="29" customFormat="1" x14ac:dyDescent="0.35">
      <c r="A8" s="35"/>
      <c r="B8" s="36"/>
      <c r="C8" s="36"/>
      <c r="D8" s="32"/>
      <c r="E8" s="33"/>
      <c r="F8" s="34"/>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row>
    <row r="9" spans="1:43" s="29" customFormat="1" x14ac:dyDescent="0.35">
      <c r="A9" s="37"/>
      <c r="B9" s="31"/>
      <c r="C9" s="31"/>
      <c r="D9" s="38"/>
      <c r="E9" s="28"/>
      <c r="F9" s="28"/>
      <c r="G9" s="34"/>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row>
    <row r="10" spans="1:43" s="43" customFormat="1" x14ac:dyDescent="0.35">
      <c r="A10" s="39" t="s">
        <v>45</v>
      </c>
      <c r="B10" s="40">
        <v>40.1</v>
      </c>
      <c r="C10" s="40">
        <v>40.1</v>
      </c>
      <c r="D10" s="27" t="s">
        <v>46</v>
      </c>
      <c r="E10" s="41"/>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row>
    <row r="11" spans="1:43" s="29" customFormat="1" x14ac:dyDescent="0.35">
      <c r="A11" s="3" t="s">
        <v>47</v>
      </c>
      <c r="B11" s="40"/>
      <c r="C11" s="40"/>
      <c r="D11" s="27"/>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row>
    <row r="12" spans="1:43" s="29" customFormat="1" x14ac:dyDescent="0.35">
      <c r="A12" s="44" t="s">
        <v>48</v>
      </c>
      <c r="B12" s="45"/>
      <c r="C12" s="45"/>
      <c r="D12" s="46"/>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row>
    <row r="13" spans="1:43" x14ac:dyDescent="0.35">
      <c r="A13" s="47" t="s">
        <v>49</v>
      </c>
      <c r="B13" s="40">
        <v>1E-3</v>
      </c>
      <c r="C13" s="40">
        <v>1E-3</v>
      </c>
      <c r="D13" s="47"/>
    </row>
    <row r="14" spans="1:43" x14ac:dyDescent="0.35">
      <c r="A14" s="47" t="s">
        <v>50</v>
      </c>
      <c r="B14" s="40">
        <v>1E-3</v>
      </c>
      <c r="C14" s="40">
        <v>1E-3</v>
      </c>
      <c r="D14" s="47"/>
    </row>
    <row r="15" spans="1:43" x14ac:dyDescent="0.35">
      <c r="A15" s="47" t="s">
        <v>51</v>
      </c>
      <c r="B15" s="40">
        <v>1</v>
      </c>
      <c r="C15" s="40">
        <v>62</v>
      </c>
      <c r="D15" s="47"/>
    </row>
    <row r="16" spans="1:43" x14ac:dyDescent="0.35">
      <c r="A16" s="47" t="s">
        <v>52</v>
      </c>
      <c r="B16" s="40">
        <v>1</v>
      </c>
      <c r="C16" s="40">
        <v>62</v>
      </c>
      <c r="D16" s="47"/>
    </row>
    <row r="17" spans="1:5" x14ac:dyDescent="0.35">
      <c r="A17" s="48" t="s">
        <v>53</v>
      </c>
      <c r="B17" s="49"/>
      <c r="C17" s="49"/>
      <c r="D17" s="50" t="s">
        <v>54</v>
      </c>
    </row>
    <row r="18" spans="1:5" x14ac:dyDescent="0.35">
      <c r="A18" s="47" t="s">
        <v>55</v>
      </c>
      <c r="B18" s="40" t="s">
        <v>16</v>
      </c>
      <c r="C18" s="40" t="s">
        <v>16</v>
      </c>
      <c r="D18" s="47"/>
    </row>
    <row r="19" spans="1:5" x14ac:dyDescent="0.35">
      <c r="A19" s="47" t="s">
        <v>56</v>
      </c>
      <c r="B19" s="40">
        <v>0.41199999999999998</v>
      </c>
      <c r="C19" s="40">
        <v>5.2999999999999999E-2</v>
      </c>
      <c r="D19" s="47"/>
    </row>
    <row r="20" spans="1:5" x14ac:dyDescent="0.35">
      <c r="A20" s="47" t="s">
        <v>57</v>
      </c>
      <c r="B20" s="40">
        <v>0.34100000000000003</v>
      </c>
      <c r="C20" s="40">
        <v>4.2999999999999997E-2</v>
      </c>
      <c r="D20" s="47"/>
      <c r="E20" s="51"/>
    </row>
    <row r="21" spans="1:5" x14ac:dyDescent="0.35">
      <c r="A21" s="47" t="s">
        <v>58</v>
      </c>
      <c r="B21" s="40">
        <v>0.312</v>
      </c>
      <c r="C21" s="40">
        <v>3.7999999999999999E-2</v>
      </c>
      <c r="D21" s="47"/>
    </row>
    <row r="22" spans="1:5" x14ac:dyDescent="0.35">
      <c r="A22" s="47" t="s">
        <v>59</v>
      </c>
      <c r="B22" s="40">
        <v>0.24199999999999999</v>
      </c>
      <c r="C22" s="40">
        <v>3.5000000000000003E-2</v>
      </c>
      <c r="D22" s="47"/>
    </row>
    <row r="23" spans="1:5" x14ac:dyDescent="0.35">
      <c r="A23" s="47" t="s">
        <v>60</v>
      </c>
      <c r="B23" s="40">
        <v>0.14599999999999999</v>
      </c>
      <c r="C23" s="40">
        <v>1.9E-2</v>
      </c>
      <c r="D23" s="47"/>
    </row>
    <row r="24" spans="1:5" x14ac:dyDescent="0.35">
      <c r="A24" s="47" t="s">
        <v>61</v>
      </c>
      <c r="B24" s="40">
        <f>22.2/80</f>
        <v>0.27749999999999997</v>
      </c>
      <c r="C24" s="40">
        <f>5.04/80</f>
        <v>6.3E-2</v>
      </c>
      <c r="D24" s="47"/>
    </row>
    <row r="25" spans="1:5" x14ac:dyDescent="0.35">
      <c r="A25" s="50" t="s">
        <v>62</v>
      </c>
      <c r="B25" s="50"/>
      <c r="C25" s="50"/>
      <c r="D25" s="52" t="s">
        <v>54</v>
      </c>
    </row>
    <row r="26" spans="1:5" x14ac:dyDescent="0.35">
      <c r="A26" s="47" t="s">
        <v>63</v>
      </c>
      <c r="B26" s="40">
        <v>1.78</v>
      </c>
      <c r="C26" s="40">
        <v>1.78</v>
      </c>
      <c r="D26" s="47"/>
    </row>
    <row r="27" spans="1:5" x14ac:dyDescent="0.35">
      <c r="A27" s="50" t="s">
        <v>64</v>
      </c>
      <c r="B27" s="50"/>
      <c r="C27" s="50"/>
      <c r="D27" s="52"/>
    </row>
    <row r="28" spans="1:5" x14ac:dyDescent="0.35">
      <c r="A28" s="47" t="s">
        <v>65</v>
      </c>
      <c r="B28" s="40">
        <v>2.7</v>
      </c>
      <c r="C28" s="40">
        <v>2.7</v>
      </c>
      <c r="D28" s="27" t="s">
        <v>66</v>
      </c>
    </row>
    <row r="29" spans="1:5" x14ac:dyDescent="0.35">
      <c r="A29" s="47" t="s">
        <v>67</v>
      </c>
      <c r="B29" s="40">
        <v>10.9</v>
      </c>
      <c r="C29" s="40">
        <v>10.9</v>
      </c>
      <c r="D29" s="27" t="s">
        <v>68</v>
      </c>
    </row>
    <row r="30" spans="1:5" x14ac:dyDescent="0.35">
      <c r="A30" s="47" t="s">
        <v>69</v>
      </c>
      <c r="B30" s="40">
        <v>20.58</v>
      </c>
      <c r="C30" s="40">
        <v>20.58</v>
      </c>
      <c r="D30" s="47"/>
      <c r="E30" s="51"/>
    </row>
    <row r="31" spans="1:5" x14ac:dyDescent="0.35">
      <c r="A31" s="115" t="s">
        <v>70</v>
      </c>
      <c r="B31" s="115"/>
      <c r="C31" s="115"/>
      <c r="D31" s="115"/>
    </row>
    <row r="32" spans="1:5" x14ac:dyDescent="0.35">
      <c r="A32" s="53" t="s">
        <v>71</v>
      </c>
      <c r="B32" s="40">
        <v>12</v>
      </c>
      <c r="C32" s="40">
        <v>12</v>
      </c>
      <c r="D32" s="47"/>
    </row>
    <row r="33" spans="1:4" x14ac:dyDescent="0.35">
      <c r="A33" s="47" t="s">
        <v>72</v>
      </c>
      <c r="B33" s="40">
        <v>30</v>
      </c>
      <c r="C33" s="40">
        <v>30</v>
      </c>
      <c r="D33" s="47"/>
    </row>
    <row r="34" spans="1:4" s="22" customFormat="1" x14ac:dyDescent="0.35"/>
    <row r="35" spans="1:4" s="22" customFormat="1" x14ac:dyDescent="0.35">
      <c r="D35" s="51"/>
    </row>
    <row r="36" spans="1:4" s="22" customFormat="1" x14ac:dyDescent="0.35"/>
    <row r="37" spans="1:4" s="22" customFormat="1" x14ac:dyDescent="0.35"/>
    <row r="38" spans="1:4" s="22" customFormat="1" x14ac:dyDescent="0.35"/>
    <row r="39" spans="1:4" s="22" customFormat="1" x14ac:dyDescent="0.35"/>
    <row r="40" spans="1:4" s="22" customFormat="1" x14ac:dyDescent="0.35"/>
    <row r="41" spans="1:4" s="22" customFormat="1" x14ac:dyDescent="0.35"/>
    <row r="42" spans="1:4" s="22" customFormat="1" x14ac:dyDescent="0.35"/>
    <row r="43" spans="1:4" s="22" customFormat="1" x14ac:dyDescent="0.35"/>
    <row r="44" spans="1:4" s="22" customFormat="1" x14ac:dyDescent="0.35"/>
    <row r="45" spans="1:4" s="22" customFormat="1" x14ac:dyDescent="0.35"/>
    <row r="46" spans="1:4" s="22" customFormat="1" x14ac:dyDescent="0.35"/>
    <row r="47" spans="1:4" s="22" customFormat="1" x14ac:dyDescent="0.35"/>
    <row r="48" spans="1:4" s="22" customFormat="1" x14ac:dyDescent="0.35"/>
    <row r="49" s="22" customFormat="1" x14ac:dyDescent="0.35"/>
    <row r="50" s="22" customFormat="1" x14ac:dyDescent="0.35"/>
    <row r="51" s="22" customFormat="1" x14ac:dyDescent="0.35"/>
    <row r="52" s="22" customFormat="1" x14ac:dyDescent="0.35"/>
    <row r="53" s="22" customFormat="1" x14ac:dyDescent="0.35"/>
    <row r="54" s="22" customFormat="1" x14ac:dyDescent="0.35"/>
  </sheetData>
  <sheetProtection sheet="1" objects="1" scenarios="1" formatCells="0" formatColumns="0" formatRows="0"/>
  <mergeCells count="3">
    <mergeCell ref="A3:D3"/>
    <mergeCell ref="A31:D31"/>
    <mergeCell ref="A1:D2"/>
  </mergeCells>
  <hyperlinks>
    <hyperlink ref="D28" r:id="rId1" xr:uid="{4E0C5B25-0DCA-4779-8CB0-A355900FDEBE}"/>
    <hyperlink ref="D29" r:id="rId2" xr:uid="{E543CBB3-2BD9-4C70-A0A9-D585115F59CF}"/>
    <hyperlink ref="D5" r:id="rId3" xr:uid="{5877C14B-1FC7-4351-A891-57DC522C9E9E}"/>
    <hyperlink ref="D10" r:id="rId4" display="https://hero.epa.gov/hero/index.cfm/reference/details/reference_id/11181058" xr:uid="{30F82586-60C7-4221-92BF-D8BD37FBD730}"/>
  </hyperlinks>
  <pageMargins left="0.25" right="0.25" top="0.75" bottom="0.75" header="0.3" footer="0.3"/>
  <pageSetup scale="79" orientation="portrait" horizontalDpi="1200" verticalDpi="120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834A-C24C-4484-A059-42A3136BDF69}">
  <sheetPr codeName="Sheet5" filterMode="1">
    <tabColor theme="8" tint="0.59999389629810485"/>
  </sheetPr>
  <dimension ref="A1:P25"/>
  <sheetViews>
    <sheetView zoomScaleNormal="100" workbookViewId="0">
      <selection activeCell="D10" sqref="D10"/>
    </sheetView>
  </sheetViews>
  <sheetFormatPr defaultColWidth="8.7265625" defaultRowHeight="15" customHeight="1" x14ac:dyDescent="0.35"/>
  <cols>
    <col min="1" max="1" width="38" style="3" customWidth="1"/>
    <col min="2" max="2" width="13.54296875" style="3" customWidth="1"/>
    <col min="3" max="3" width="14.26953125" style="3" customWidth="1"/>
    <col min="4" max="4" width="12.453125" style="7" customWidth="1"/>
    <col min="5" max="5" width="15.1796875" style="3" customWidth="1"/>
    <col min="6" max="6" width="9.54296875" style="3" bestFit="1" customWidth="1"/>
    <col min="7" max="7" width="12" style="3" customWidth="1"/>
    <col min="8" max="8" width="13.81640625" style="3" customWidth="1"/>
    <col min="9" max="11" width="12.26953125" style="3" customWidth="1"/>
    <col min="12" max="12" width="10.54296875" style="3" bestFit="1" customWidth="1"/>
    <col min="13" max="13" width="11.7265625" style="3" customWidth="1"/>
    <col min="14" max="14" width="13.453125" style="3" customWidth="1"/>
    <col min="15" max="16" width="12.453125" style="3" customWidth="1"/>
    <col min="17" max="16384" width="8.7265625" style="3"/>
  </cols>
  <sheetData>
    <row r="1" spans="1:16" ht="14.5" x14ac:dyDescent="0.35">
      <c r="A1" s="2"/>
      <c r="B1" s="2"/>
      <c r="C1" s="54"/>
      <c r="D1" s="55"/>
      <c r="E1" s="2"/>
    </row>
    <row r="2" spans="1:16" ht="14.5" x14ac:dyDescent="0.35">
      <c r="A2" s="2"/>
      <c r="B2" s="2"/>
      <c r="C2" s="54"/>
      <c r="D2" s="55"/>
      <c r="E2" s="2"/>
    </row>
    <row r="3" spans="1:16" ht="14.5" x14ac:dyDescent="0.35">
      <c r="A3" s="2"/>
      <c r="B3" s="2"/>
      <c r="C3" s="54"/>
      <c r="D3" s="55"/>
      <c r="E3" s="2"/>
    </row>
    <row r="4" spans="1:16" ht="14.5" x14ac:dyDescent="0.35">
      <c r="A4" s="2"/>
      <c r="B4" s="2"/>
      <c r="C4" s="54"/>
      <c r="D4" s="55"/>
      <c r="E4" s="2"/>
    </row>
    <row r="5" spans="1:16" ht="14.5" x14ac:dyDescent="0.35">
      <c r="A5" s="2"/>
      <c r="B5" s="2"/>
      <c r="C5" s="54"/>
      <c r="D5" s="55"/>
      <c r="E5" s="2"/>
    </row>
    <row r="6" spans="1:16" ht="14.5" x14ac:dyDescent="0.35">
      <c r="A6" s="2"/>
      <c r="B6" s="2"/>
      <c r="C6" s="54"/>
      <c r="D6" s="55"/>
      <c r="E6" s="2"/>
    </row>
    <row r="7" spans="1:16" ht="14.5" x14ac:dyDescent="0.35">
      <c r="A7" s="2"/>
      <c r="B7" s="2"/>
      <c r="C7" s="54"/>
      <c r="D7" s="55"/>
      <c r="E7" s="2"/>
    </row>
    <row r="8" spans="1:16" ht="29.15" customHeight="1" x14ac:dyDescent="0.35">
      <c r="A8" s="124" t="s">
        <v>73</v>
      </c>
      <c r="B8" s="124" t="s">
        <v>74</v>
      </c>
      <c r="C8" s="126" t="s">
        <v>75</v>
      </c>
      <c r="D8" s="124" t="s">
        <v>76</v>
      </c>
      <c r="E8" s="124" t="s">
        <v>77</v>
      </c>
      <c r="F8" s="122" t="s">
        <v>78</v>
      </c>
      <c r="G8" s="123"/>
      <c r="H8" s="123"/>
      <c r="I8" s="123"/>
      <c r="J8" s="123"/>
      <c r="K8" s="56" t="s">
        <v>79</v>
      </c>
      <c r="L8" s="120" t="s">
        <v>80</v>
      </c>
      <c r="M8" s="121"/>
      <c r="N8" s="121"/>
      <c r="O8" s="121"/>
      <c r="P8" s="121"/>
    </row>
    <row r="9" spans="1:16" s="59" customFormat="1" ht="36" customHeight="1" thickBot="1" x14ac:dyDescent="0.4">
      <c r="A9" s="125"/>
      <c r="B9" s="125"/>
      <c r="C9" s="127"/>
      <c r="D9" s="125"/>
      <c r="E9" s="125"/>
      <c r="F9" s="83" t="s">
        <v>81</v>
      </c>
      <c r="G9" s="74" t="s">
        <v>82</v>
      </c>
      <c r="H9" s="57" t="s">
        <v>83</v>
      </c>
      <c r="I9" s="57" t="s">
        <v>84</v>
      </c>
      <c r="J9" s="57" t="s">
        <v>85</v>
      </c>
      <c r="K9" s="57" t="s">
        <v>81</v>
      </c>
      <c r="L9" s="58" t="s">
        <v>86</v>
      </c>
      <c r="M9" s="58" t="s">
        <v>82</v>
      </c>
      <c r="N9" s="58" t="s">
        <v>83</v>
      </c>
      <c r="O9" s="58" t="s">
        <v>84</v>
      </c>
      <c r="P9" s="58" t="s">
        <v>85</v>
      </c>
    </row>
    <row r="10" spans="1:16" s="59" customFormat="1" thickTop="1" x14ac:dyDescent="0.35">
      <c r="A10" s="3" t="s">
        <v>87</v>
      </c>
      <c r="B10" s="21" t="s">
        <v>88</v>
      </c>
      <c r="C10" s="80" t="s">
        <v>88</v>
      </c>
      <c r="D10" s="60">
        <v>2690</v>
      </c>
      <c r="E10" s="61">
        <f>D10*Inputs!$B$10*Inputs!$B$13</f>
        <v>107.869</v>
      </c>
      <c r="F10" s="81">
        <f>(D10*Inputs!$B$10*Inputs!$B$24*Inputs!$B$13*Inputs!$B$14*Inputs!$B$15)/Inputs!$B$16</f>
        <v>2.9933647499999997E-2</v>
      </c>
      <c r="G10" s="81">
        <f>(D10*Inputs!$B$10*Inputs!$B$26*Inputs!$B$13*Inputs!$B$14*Inputs!$B$15)/Inputs!$B$16</f>
        <v>0.19200682000000002</v>
      </c>
      <c r="H10" s="81">
        <f>(D10*Inputs!$B$10*Inputs!$B$28*Inputs!$B$13*Inputs!$B$14*Inputs!$B$15)/Inputs!$B$16</f>
        <v>0.29124630000000007</v>
      </c>
      <c r="I10" s="62">
        <f>(D10*Inputs!$B$10*Inputs!$B$29*Inputs!$B$13*Inputs!$B$14*Inputs!$B$15)/Inputs!$B$16</f>
        <v>1.1757721000000001</v>
      </c>
      <c r="J10" s="62">
        <f>(D10*Inputs!$B$10*Inputs!$B$30*Inputs!$B$13*Inputs!$B$14*Inputs!$B$15)/Inputs!$B$16</f>
        <v>2.2199440199999998</v>
      </c>
      <c r="K10" s="62">
        <f>(D10*Inputs!$B$10*Inputs!$B$19*Inputs!$B$13*Inputs!$B$14*Inputs!$B$15)/Inputs!$B$16</f>
        <v>4.4442028000000001E-2</v>
      </c>
      <c r="L10" s="63">
        <f>(D10*Inputs!$C$10*Inputs!$C$24*Inputs!$C$13*Inputs!$C$14*Inputs!$C$15)/Inputs!$C$16</f>
        <v>6.7957470000000004E-3</v>
      </c>
      <c r="M10" s="63">
        <f>(D10*Inputs!$C$10*Inputs!$C$26*Inputs!$C$13*Inputs!$C$14*Inputs!$C$15)/Inputs!$C$16</f>
        <v>0.19200682000000005</v>
      </c>
      <c r="N10" s="82">
        <f>(D10*Inputs!$C$10*Inputs!$C$28*Inputs!$C$13*Inputs!$C$14*Inputs!$C$15)/Inputs!$C$16</f>
        <v>0.29124630000000001</v>
      </c>
      <c r="O10" s="63">
        <f>(D10*Inputs!$C$10*Inputs!$C$29*Inputs!$C$13*Inputs!$C$14*Inputs!$C$15)/Inputs!$C$16</f>
        <v>1.1757721000000001</v>
      </c>
      <c r="P10" s="64">
        <f>(D10*Inputs!$C$10*Inputs!$C$30*Inputs!$C$13*Inputs!$C$14*Inputs!$C$15)/Inputs!$C$16</f>
        <v>2.2199440199999998</v>
      </c>
    </row>
    <row r="11" spans="1:16" ht="14.5" x14ac:dyDescent="0.35">
      <c r="A11" s="3" t="s">
        <v>89</v>
      </c>
      <c r="B11" s="65">
        <v>26200</v>
      </c>
      <c r="C11" s="84">
        <v>0</v>
      </c>
      <c r="D11" s="66">
        <v>2490</v>
      </c>
      <c r="E11" s="67">
        <f>D11*Inputs!$B$10*Inputs!$B$13</f>
        <v>99.849000000000004</v>
      </c>
      <c r="F11" s="62">
        <f>(D11*Inputs!$B$10*Inputs!$B$24*Inputs!$B$13*Inputs!$B$14*Inputs!$B$15)/Inputs!$B$16</f>
        <v>2.7708097499999997E-2</v>
      </c>
      <c r="G11" s="62">
        <f>(D11*Inputs!$B$10*Inputs!$B$26*Inputs!$B$13*Inputs!$B$14*Inputs!$B$15)/Inputs!$B$16</f>
        <v>0.17773122000000002</v>
      </c>
      <c r="H11" s="62">
        <f>(D11*Inputs!$B$10*Inputs!$B$28*Inputs!$B$13*Inputs!$B$14*Inputs!$B$15)/Inputs!$B$16</f>
        <v>0.26959230000000006</v>
      </c>
      <c r="I11" s="62">
        <f>(D11*Inputs!$B$10*Inputs!$B$29*Inputs!$B$13*Inputs!$B$14*Inputs!$B$15)/Inputs!$B$16</f>
        <v>1.0883541000000001</v>
      </c>
      <c r="J11" s="62">
        <f>(D11*Inputs!$B$10*Inputs!$B$30*Inputs!$B$13*Inputs!$B$14*Inputs!$B$15)/Inputs!$B$16</f>
        <v>2.0548924200000003</v>
      </c>
      <c r="K11" s="62">
        <f>(D11*Inputs!$B$10*Inputs!$B$19*Inputs!$B$13*Inputs!$B$14*Inputs!$B$15)/Inputs!$B$16</f>
        <v>4.1137788000000002E-2</v>
      </c>
      <c r="L11" s="63">
        <f>(D11*Inputs!$C$10*Inputs!$C$24*Inputs!$C$13*Inputs!$C$14*Inputs!$C$15)/Inputs!$C$16</f>
        <v>6.2904870000000009E-3</v>
      </c>
      <c r="M11" s="63">
        <f>(D11*Inputs!$C$10*Inputs!$C$26*Inputs!$C$13*Inputs!$C$14*Inputs!$C$15)/Inputs!$C$16</f>
        <v>0.17773122000000002</v>
      </c>
      <c r="N11" s="63">
        <f>(D11*Inputs!$C$10*Inputs!$C$28*Inputs!$C$13*Inputs!$C$14*Inputs!$C$15)/Inputs!$C$16</f>
        <v>0.26959230000000006</v>
      </c>
      <c r="O11" s="63">
        <f>(D11*Inputs!$C$10*Inputs!$C$29*Inputs!$C$13*Inputs!$C$14*Inputs!$C$15)/Inputs!$C$16</f>
        <v>1.0883540999999999</v>
      </c>
      <c r="P11" s="64">
        <f>(D11*Inputs!$C$10*Inputs!$C$30*Inputs!$C$13*Inputs!$C$14*Inputs!$C$15)/Inputs!$C$16</f>
        <v>2.0548924200000003</v>
      </c>
    </row>
    <row r="12" spans="1:16" ht="14.5" x14ac:dyDescent="0.35">
      <c r="A12" s="3" t="s">
        <v>90</v>
      </c>
      <c r="B12" s="65">
        <v>26200</v>
      </c>
      <c r="C12" s="84">
        <v>0</v>
      </c>
      <c r="D12" s="66">
        <v>1520</v>
      </c>
      <c r="E12" s="67">
        <f>D12*Inputs!$B$10*Inputs!$B$13</f>
        <v>60.951999999999998</v>
      </c>
      <c r="F12" s="62">
        <f>(D12*Inputs!$B$10*Inputs!$B$24*Inputs!$B$13*Inputs!$B$14*Inputs!$B$15)/Inputs!$B$16</f>
        <v>1.6914179999999997E-2</v>
      </c>
      <c r="G12" s="62">
        <f>(D12*Inputs!$B$10*Inputs!$B$26*Inputs!$B$13*Inputs!$B$14*Inputs!$B$15)/Inputs!$B$16</f>
        <v>0.10849456</v>
      </c>
      <c r="H12" s="62">
        <f>(D12*Inputs!$B$10*Inputs!$B$28*Inputs!$B$13*Inputs!$B$14*Inputs!$B$15)/Inputs!$B$16</f>
        <v>0.16457040000000003</v>
      </c>
      <c r="I12" s="62">
        <f>(D12*Inputs!$B$10*Inputs!$B$29*Inputs!$B$13*Inputs!$B$14*Inputs!$B$15)/Inputs!$B$16</f>
        <v>0.6643768000000001</v>
      </c>
      <c r="J12" s="62">
        <f>(D12*Inputs!$B$10*Inputs!$B$30*Inputs!$B$13*Inputs!$B$14*Inputs!$B$15)/Inputs!$B$16</f>
        <v>1.2543921599999999</v>
      </c>
      <c r="K12" s="62">
        <f>(D12*Inputs!$B$10*Inputs!$B$19*Inputs!$B$13*Inputs!$B$14*Inputs!$B$15)/Inputs!$B$16</f>
        <v>2.5112223999999999E-2</v>
      </c>
      <c r="L12" s="63">
        <f>(D12*Inputs!$C$10*Inputs!$C$24*Inputs!$C$13*Inputs!$C$14*Inputs!$C$15)/Inputs!$C$16</f>
        <v>3.8399760000000002E-3</v>
      </c>
      <c r="M12" s="63">
        <f>(D12*Inputs!$C$10*Inputs!$C$26*Inputs!$C$13*Inputs!$C$14*Inputs!$C$15)/Inputs!$C$16</f>
        <v>0.10849456</v>
      </c>
      <c r="N12" s="63">
        <f>(D12*Inputs!$C$10*Inputs!$C$28*Inputs!$C$13*Inputs!$C$14*Inputs!$C$15)/Inputs!$C$16</f>
        <v>0.16457040000000003</v>
      </c>
      <c r="O12" s="63">
        <f>(D12*Inputs!$C$10*Inputs!$C$29*Inputs!$C$13*Inputs!$C$14*Inputs!$C$15)/Inputs!$C$16</f>
        <v>0.6643768000000001</v>
      </c>
      <c r="P12" s="64">
        <f>(D12*Inputs!$C$10*Inputs!$C$30*Inputs!$C$13*Inputs!$C$14*Inputs!$C$15)/Inputs!$C$16</f>
        <v>1.2543921599999999</v>
      </c>
    </row>
    <row r="13" spans="1:16" ht="14.5" x14ac:dyDescent="0.35">
      <c r="A13" s="3" t="s">
        <v>91</v>
      </c>
      <c r="B13" s="65">
        <v>140369</v>
      </c>
      <c r="C13" s="84">
        <v>0</v>
      </c>
      <c r="D13" s="68">
        <v>468</v>
      </c>
      <c r="E13" s="67">
        <f>D13*Inputs!$B$10*Inputs!$B$13</f>
        <v>18.7668</v>
      </c>
      <c r="F13" s="62">
        <f>(D13*Inputs!$B$10*Inputs!$B$24*Inputs!$B$13*Inputs!$B$14*Inputs!$B$15)/Inputs!$B$16</f>
        <v>5.2077870000000002E-3</v>
      </c>
      <c r="G13" s="62">
        <f>(D13*Inputs!$B$10*Inputs!$B$26*Inputs!$B$13*Inputs!$B$14*Inputs!$B$15)/Inputs!$B$16</f>
        <v>3.3404903999999999E-2</v>
      </c>
      <c r="H13" s="62">
        <f>(D13*Inputs!$B$10*Inputs!$B$28*Inputs!$B$13*Inputs!$B$14*Inputs!$B$15)/Inputs!$B$16</f>
        <v>5.0670360000000005E-2</v>
      </c>
      <c r="I13" s="62">
        <f>(D13*Inputs!$B$10*Inputs!$B$29*Inputs!$B$13*Inputs!$B$14*Inputs!$B$15)/Inputs!$B$16</f>
        <v>0.20455812000000001</v>
      </c>
      <c r="J13" s="62">
        <f>(D13*Inputs!$B$10*Inputs!$B$30*Inputs!$B$13*Inputs!$B$14*Inputs!$B$15)/Inputs!$B$16</f>
        <v>0.38622074399999995</v>
      </c>
      <c r="K13" s="62">
        <f>(D13*Inputs!$B$10*Inputs!$B$19*Inputs!$B$13*Inputs!$B$14*Inputs!$B$15)/Inputs!$B$16</f>
        <v>7.7319216000000003E-3</v>
      </c>
      <c r="L13" s="63">
        <f>(D13*Inputs!$C$10*Inputs!$C$24*Inputs!$C$13*Inputs!$C$14*Inputs!$C$15)/Inputs!$C$16</f>
        <v>1.1823083999999999E-3</v>
      </c>
      <c r="M13" s="63">
        <f>(D13*Inputs!$C$10*Inputs!$C$26*Inputs!$C$13*Inputs!$C$14*Inputs!$C$15)/Inputs!$C$16</f>
        <v>3.3404903999999999E-2</v>
      </c>
      <c r="N13" s="63">
        <f>(D13*Inputs!$C$10*Inputs!$C$28*Inputs!$C$13*Inputs!$C$14*Inputs!$C$15)/Inputs!$C$16</f>
        <v>5.0670360000000005E-2</v>
      </c>
      <c r="O13" s="63">
        <f>(D13*Inputs!$C$10*Inputs!$C$29*Inputs!$C$13*Inputs!$C$14*Inputs!$C$15)/Inputs!$C$16</f>
        <v>0.20455812000000001</v>
      </c>
      <c r="P13" s="64">
        <f>(D13*Inputs!$C$10*Inputs!$C$30*Inputs!$C$13*Inputs!$C$14*Inputs!$C$15)/Inputs!$C$16</f>
        <v>0.38622074399999995</v>
      </c>
    </row>
    <row r="14" spans="1:16" ht="14.5" x14ac:dyDescent="0.35">
      <c r="A14" s="3" t="s">
        <v>92</v>
      </c>
      <c r="B14" s="69">
        <v>15292996</v>
      </c>
      <c r="C14" s="84">
        <v>0</v>
      </c>
      <c r="D14" s="68">
        <v>4.3</v>
      </c>
      <c r="E14" s="67">
        <f>D14*Inputs!$B$10*Inputs!$B$13</f>
        <v>0.17243</v>
      </c>
      <c r="F14" s="62">
        <f>(D14*Inputs!$B$10*Inputs!$B$24*Inputs!$B$13*Inputs!$B$14*Inputs!$B$15)/Inputs!$B$16</f>
        <v>4.7849324999999991E-5</v>
      </c>
      <c r="G14" s="62">
        <f>(D14*Inputs!$B$10*Inputs!$B$26*Inputs!$B$13*Inputs!$B$14*Inputs!$B$15)/Inputs!$B$16</f>
        <v>3.0692540000000002E-4</v>
      </c>
      <c r="H14" s="62">
        <f>(D14*Inputs!$B$10*Inputs!$B$28*Inputs!$B$13*Inputs!$B$14*Inputs!$B$15)/Inputs!$B$16</f>
        <v>4.6556100000000008E-4</v>
      </c>
      <c r="I14" s="62">
        <f>(D14*Inputs!$B$10*Inputs!$B$29*Inputs!$B$13*Inputs!$B$14*Inputs!$B$15)/Inputs!$B$16</f>
        <v>1.8794870000000002E-3</v>
      </c>
      <c r="J14" s="62">
        <f>(D14*Inputs!$B$10*Inputs!$B$30*Inputs!$B$13*Inputs!$B$14*Inputs!$B$15)/Inputs!$B$16</f>
        <v>3.5486093999999996E-3</v>
      </c>
      <c r="K14" s="62">
        <f>(D14*Inputs!$B$10*Inputs!$B$19*Inputs!$B$13*Inputs!$B$14*Inputs!$B$15)/Inputs!$B$16</f>
        <v>7.1041160000000011E-5</v>
      </c>
      <c r="L14" s="63">
        <f>(D14*Inputs!$C$10*Inputs!$C$24*Inputs!$C$13*Inputs!$C$14*Inputs!$C$15)/Inputs!$C$16</f>
        <v>1.0863089999999999E-5</v>
      </c>
      <c r="M14" s="63">
        <f>(D14*Inputs!$C$10*Inputs!$C$26*Inputs!$C$13*Inputs!$C$14*Inputs!$C$15)/Inputs!$C$16</f>
        <v>3.0692540000000002E-4</v>
      </c>
      <c r="N14" s="63">
        <f>(D14*Inputs!$C$10*Inputs!$C$28*Inputs!$C$13*Inputs!$C$14*Inputs!$C$15)/Inputs!$C$16</f>
        <v>4.6556100000000008E-4</v>
      </c>
      <c r="O14" s="63">
        <f>(D14*Inputs!$C$10*Inputs!$C$29*Inputs!$C$13*Inputs!$C$14*Inputs!$C$15)/Inputs!$C$16</f>
        <v>1.8794870000000002E-3</v>
      </c>
      <c r="P14" s="64">
        <f>(D14*Inputs!$C$10*Inputs!$C$30*Inputs!$C$13*Inputs!$C$14*Inputs!$C$15)/Inputs!$C$16</f>
        <v>3.5486093999999996E-3</v>
      </c>
    </row>
    <row r="15" spans="1:16" ht="14.5" x14ac:dyDescent="0.35">
      <c r="A15" s="3" t="s">
        <v>93</v>
      </c>
      <c r="B15" s="65">
        <v>3530</v>
      </c>
      <c r="C15" s="84">
        <v>0</v>
      </c>
      <c r="D15" s="70">
        <v>56000</v>
      </c>
      <c r="E15" s="67">
        <f>D15*Inputs!$B$10*Inputs!$B$13</f>
        <v>2245.6</v>
      </c>
      <c r="F15" s="62">
        <f>(D15*Inputs!$B$10*Inputs!$B$24*Inputs!$B$13*Inputs!$B$14*Inputs!$B$15)/Inputs!$B$16</f>
        <v>0.62315399999999987</v>
      </c>
      <c r="G15" s="62">
        <f>(D15*Inputs!$B$10*Inputs!$B$26*Inputs!$B$13*Inputs!$B$14*Inputs!$B$15)/Inputs!$B$16</f>
        <v>3.9971680000000003</v>
      </c>
      <c r="H15" s="62">
        <f>(D15*Inputs!$B$10*Inputs!$B$28*Inputs!$B$13*Inputs!$B$14*Inputs!$B$15)/Inputs!$B$16</f>
        <v>6.0631199999999996</v>
      </c>
      <c r="I15" s="62">
        <f>(D15*Inputs!$B$10*Inputs!$B$29*Inputs!$B$13*Inputs!$B$14*Inputs!$B$15)/Inputs!$B$16</f>
        <v>24.477040000000002</v>
      </c>
      <c r="J15" s="62">
        <f>(D15*Inputs!$B$10*Inputs!$B$30*Inputs!$B$13*Inputs!$B$14*Inputs!$B$15)/Inputs!$B$16</f>
        <v>46.214447999999997</v>
      </c>
      <c r="K15" s="62">
        <f>(D15*Inputs!$B$10*Inputs!$B$19*Inputs!$B$13*Inputs!$B$14*Inputs!$B$15)/Inputs!$B$16</f>
        <v>0.92518719999999999</v>
      </c>
      <c r="L15" s="63">
        <f>(D15*Inputs!$C$10*Inputs!$C$24*Inputs!$C$13*Inputs!$C$14*Inputs!$C$15)/Inputs!$C$16</f>
        <v>0.14147279999999998</v>
      </c>
      <c r="M15" s="63">
        <f>(D15*Inputs!$C$10*Inputs!$C$26*Inputs!$C$13*Inputs!$C$14*Inputs!$C$15)/Inputs!$C$16</f>
        <v>3.9971680000000003</v>
      </c>
      <c r="N15" s="63">
        <f>(D15*Inputs!$C$10*Inputs!$C$28*Inputs!$C$13*Inputs!$C$14*Inputs!$C$15)/Inputs!$C$16</f>
        <v>6.0631199999999996</v>
      </c>
      <c r="O15" s="63">
        <f>(D15*Inputs!$C$10*Inputs!$C$29*Inputs!$C$13*Inputs!$C$14*Inputs!$C$15)/Inputs!$C$16</f>
        <v>24.477040000000002</v>
      </c>
      <c r="P15" s="64">
        <f>(D15*Inputs!$C$10*Inputs!$C$30*Inputs!$C$13*Inputs!$C$14*Inputs!$C$15)/Inputs!$C$16</f>
        <v>46.214447999999997</v>
      </c>
    </row>
    <row r="16" spans="1:16" ht="14.5" x14ac:dyDescent="0.35">
      <c r="A16" s="3" t="s">
        <v>94</v>
      </c>
      <c r="B16" s="65">
        <v>22882</v>
      </c>
      <c r="C16" s="84">
        <v>0</v>
      </c>
      <c r="D16" s="70">
        <v>8980</v>
      </c>
      <c r="E16" s="67">
        <f>D16*Inputs!$B$10*Inputs!$B$13</f>
        <v>360.09800000000001</v>
      </c>
      <c r="F16" s="62">
        <f>E16*Inputs!$B$14*Inputs!$B$15*Inputs!$B$24/Inputs!$B$16</f>
        <v>9.9927194999999996E-2</v>
      </c>
      <c r="G16" s="62">
        <f>E16*Inputs!$B$14*Inputs!$B$15*Inputs!$B$26/Inputs!$B$16</f>
        <v>0.64097444000000003</v>
      </c>
      <c r="H16" s="62">
        <f>E16*Inputs!$B$14*Inputs!$B$15*Inputs!$B$28/Inputs!$B$16</f>
        <v>0.97226460000000015</v>
      </c>
      <c r="I16" s="62">
        <f>E16*Inputs!$B$14*Inputs!$B$15*Inputs!$B$29/Inputs!$B$16</f>
        <v>3.9250682000000006</v>
      </c>
      <c r="J16" s="62">
        <f>(D16*Inputs!$B$10*Inputs!$B$30*Inputs!$B$13*Inputs!$B$14*Inputs!$B$15)/Inputs!$B$16</f>
        <v>7.4108168400000007</v>
      </c>
      <c r="K16" s="62">
        <f>E16*Inputs!$B$14*Inputs!$B$15*Inputs!$B$19/Inputs!$B$16</f>
        <v>0.14836037600000002</v>
      </c>
      <c r="L16" s="63">
        <f>E16*Inputs!$C$14*Inputs!$C$15*Inputs!$C$24/Inputs!$C$16</f>
        <v>2.2686174E-2</v>
      </c>
      <c r="M16" s="63">
        <f>E16*Inputs!$C$14*Inputs!$C$15*Inputs!$C$26/Inputs!$C$16</f>
        <v>0.64097444000000003</v>
      </c>
      <c r="N16" s="63">
        <f>E16*Inputs!$C$14*Inputs!$C$15*Inputs!$C$28/Inputs!$C$16</f>
        <v>0.97226460000000003</v>
      </c>
      <c r="O16" s="63">
        <f>E16*Inputs!$C$14*Inputs!$C$15*Inputs!$C$29/Inputs!$C$16</f>
        <v>3.9250682000000001</v>
      </c>
      <c r="P16" s="64">
        <f>(D16*Inputs!$C$10*Inputs!$C$30*Inputs!$C$13*Inputs!$C$14*Inputs!$C$15)/Inputs!$C$16</f>
        <v>7.4108168400000007</v>
      </c>
    </row>
    <row r="17" spans="1:16" ht="14.5" x14ac:dyDescent="0.35">
      <c r="A17" s="3" t="s">
        <v>95</v>
      </c>
      <c r="B17" s="69">
        <v>593266</v>
      </c>
      <c r="C17" s="84">
        <v>0</v>
      </c>
      <c r="D17" s="70">
        <v>349</v>
      </c>
      <c r="E17" s="67">
        <f>D17*Inputs!$B$10*Inputs!$B$13</f>
        <v>13.994899999999999</v>
      </c>
      <c r="F17" s="62">
        <f>E17*Inputs!$B$14*Inputs!$B$15*Inputs!$B$24/Inputs!$B$16</f>
        <v>3.8835847499999994E-3</v>
      </c>
      <c r="G17" s="62">
        <f>E17*Inputs!$B$14*Inputs!$B$15*Inputs!$B$26/Inputs!$B$16</f>
        <v>2.4910921999999999E-2</v>
      </c>
      <c r="H17" s="62">
        <f>E17*Inputs!$B$14*Inputs!$B$15*Inputs!$B$28/Inputs!$B$16</f>
        <v>3.7786230000000004E-2</v>
      </c>
      <c r="I17" s="62">
        <f>E17*Inputs!$B$14*Inputs!$B$15*Inputs!$B$29/Inputs!$B$16</f>
        <v>0.15254440999999999</v>
      </c>
      <c r="J17" s="62">
        <f>(D17*Inputs!$B$10*Inputs!$B$30*Inputs!$B$13*Inputs!$B$14*Inputs!$B$15)/Inputs!$B$16</f>
        <v>0.28801504199999994</v>
      </c>
      <c r="K17" s="62">
        <f>E17*Inputs!$B$14*Inputs!$B$15*Inputs!$B$19/Inputs!$B$16</f>
        <v>5.7658987999999996E-3</v>
      </c>
      <c r="L17" s="63">
        <f>E17*Inputs!$C$14*Inputs!$C$15*Inputs!$C$24/Inputs!$C$16</f>
        <v>8.8167870000000002E-4</v>
      </c>
      <c r="M17" s="63">
        <f>E17*Inputs!$C$14*Inputs!$C$15*Inputs!$C$26/Inputs!$C$16</f>
        <v>2.4910922000000002E-2</v>
      </c>
      <c r="N17" s="63">
        <f>E17*Inputs!$C$14*Inputs!$C$15*Inputs!$C$28/Inputs!$C$16</f>
        <v>3.7786230000000004E-2</v>
      </c>
      <c r="O17" s="63">
        <f>E17*Inputs!$C$14*Inputs!$C$15*Inputs!$C$29/Inputs!$C$16</f>
        <v>0.15254440999999999</v>
      </c>
      <c r="P17" s="64">
        <f>(D17*Inputs!$C$10*Inputs!$C$30*Inputs!$C$13*Inputs!$C$14*Inputs!$C$15)/Inputs!$C$16</f>
        <v>0.28801504199999994</v>
      </c>
    </row>
    <row r="18" spans="1:16" ht="15" hidden="1" customHeight="1" x14ac:dyDescent="0.35">
      <c r="A18" s="3" t="s">
        <v>93</v>
      </c>
      <c r="B18" s="65">
        <v>3530</v>
      </c>
      <c r="C18" s="84">
        <v>62</v>
      </c>
      <c r="D18" s="84">
        <f>D15*(1-C18/100)</f>
        <v>21280</v>
      </c>
      <c r="E18" s="67">
        <f>D18*Inputs!$B$10*Inputs!$B$13</f>
        <v>853.32799999999997</v>
      </c>
      <c r="F18" s="62">
        <f>E18*Inputs!$B$14*Inputs!$B$15*Inputs!$B$24/Inputs!$B$16</f>
        <v>0.23679851999999996</v>
      </c>
      <c r="G18" s="62">
        <f>E18*Inputs!$B$14*Inputs!$B$15*Inputs!$B$26/Inputs!$B$16</f>
        <v>1.51892384</v>
      </c>
      <c r="H18" s="62">
        <f>E18*Inputs!$B$14*Inputs!$B$15*Inputs!$B$28/Inputs!$B$16</f>
        <v>2.3039856000000003</v>
      </c>
      <c r="I18" s="62">
        <f>E18*Inputs!$B$14*Inputs!$B$15*Inputs!$B$29/Inputs!$B$16</f>
        <v>9.3012751999999992</v>
      </c>
      <c r="J18" s="62">
        <f>(D18*Inputs!$B$10*Inputs!$B$30*Inputs!$B$13*Inputs!$B$14*Inputs!$B$15)/Inputs!$B$16</f>
        <v>17.561490240000001</v>
      </c>
      <c r="K18" s="62">
        <f>E18*Inputs!$B$14*Inputs!$B$15*Inputs!$B$19/Inputs!$B$16</f>
        <v>0.35157113599999995</v>
      </c>
      <c r="L18" s="63">
        <f>E18*Inputs!$C$14*Inputs!$C$15*Inputs!$C$24/Inputs!$C$16</f>
        <v>5.3759663999999999E-2</v>
      </c>
      <c r="M18" s="63">
        <f>E18*Inputs!$C$14*Inputs!$C$15*Inputs!$C$26/Inputs!$C$16</f>
        <v>1.5189238399999998</v>
      </c>
      <c r="N18" s="63">
        <f>E18*Inputs!$C$14*Inputs!$C$15*Inputs!$C$28/Inputs!$C$16</f>
        <v>2.3039856000000003</v>
      </c>
      <c r="O18" s="63">
        <f>E18*Inputs!$C$14*Inputs!$C$15*Inputs!$C$29/Inputs!$C$16</f>
        <v>9.301275200000001</v>
      </c>
      <c r="P18" s="64">
        <f>(D18*Inputs!$C$10*Inputs!$C$30*Inputs!$C$13*Inputs!$C$14*Inputs!$C$15)/Inputs!$C$16</f>
        <v>17.561490240000001</v>
      </c>
    </row>
    <row r="19" spans="1:16" ht="15" hidden="1" customHeight="1" x14ac:dyDescent="0.35">
      <c r="A19" s="3" t="s">
        <v>94</v>
      </c>
      <c r="B19" s="65">
        <v>22882</v>
      </c>
      <c r="C19" s="84">
        <v>62</v>
      </c>
      <c r="D19" s="84">
        <f>D16*(1-C19/100)</f>
        <v>3412.4</v>
      </c>
      <c r="E19" s="67">
        <f>D19*Inputs!$B$10*Inputs!$B$13</f>
        <v>136.83724000000001</v>
      </c>
      <c r="F19" s="62">
        <f>E19*Inputs!$B$14*Inputs!$B$15*Inputs!$B$24/Inputs!$B$16</f>
        <v>3.7972334099999998E-2</v>
      </c>
      <c r="G19" s="62">
        <f>E19*Inputs!$B$14*Inputs!$B$15*Inputs!$B$26/Inputs!$B$16</f>
        <v>0.24357028720000001</v>
      </c>
      <c r="H19" s="62">
        <f>E19*Inputs!$B$14*Inputs!$B$15*Inputs!$B$28/Inputs!$B$16</f>
        <v>0.369460548</v>
      </c>
      <c r="I19" s="62">
        <f>E19*Inputs!$B$14*Inputs!$B$15*Inputs!$B$29/Inputs!$B$16</f>
        <v>1.4915259160000001</v>
      </c>
      <c r="J19" s="62">
        <f>(D19*Inputs!$B$10*Inputs!$B$30*Inputs!$B$13*Inputs!$B$14*Inputs!$B$15)/Inputs!$B$16</f>
        <v>2.8161103992000003</v>
      </c>
      <c r="K19" s="62">
        <f>E19*Inputs!$B$14*Inputs!$B$15*Inputs!$B$19/Inputs!$B$16</f>
        <v>5.6376942879999996E-2</v>
      </c>
      <c r="L19" s="63">
        <f>E19*Inputs!$C$14*Inputs!$C$15*Inputs!$C$24/Inputs!$C$16</f>
        <v>8.6207461199999998E-3</v>
      </c>
      <c r="M19" s="63">
        <f>E19*Inputs!$C$14*Inputs!$C$15*Inputs!$C$26/Inputs!$C$16</f>
        <v>0.24357028719999999</v>
      </c>
      <c r="N19" s="63">
        <f>E19*Inputs!$C$14*Inputs!$C$15*Inputs!$C$28/Inputs!$C$16</f>
        <v>0.369460548</v>
      </c>
      <c r="O19" s="63">
        <f>E19*Inputs!$C$14*Inputs!$C$15*Inputs!$C$29/Inputs!$C$16</f>
        <v>1.4915259160000001</v>
      </c>
      <c r="P19" s="64">
        <f>(D19*Inputs!$C$10*Inputs!$C$30*Inputs!$C$13*Inputs!$C$14*Inputs!$C$15)/Inputs!$C$16</f>
        <v>2.8161103992000003</v>
      </c>
    </row>
    <row r="20" spans="1:16" ht="15" hidden="1" customHeight="1" x14ac:dyDescent="0.35">
      <c r="A20" s="3" t="s">
        <v>89</v>
      </c>
      <c r="B20" s="65">
        <v>26200</v>
      </c>
      <c r="C20" s="84">
        <v>62</v>
      </c>
      <c r="D20" s="84">
        <f>D11*(1-C20/100)</f>
        <v>946.2</v>
      </c>
      <c r="E20" s="67">
        <f>D20*Inputs!$B$10*Inputs!$B$13</f>
        <v>37.942620000000005</v>
      </c>
      <c r="F20" s="62">
        <f>E20*Inputs!$B$14*Inputs!$B$15*Inputs!$B$24/Inputs!$B$16</f>
        <v>1.052907705E-2</v>
      </c>
      <c r="G20" s="62">
        <f>E20*Inputs!$B$14*Inputs!$B$15*Inputs!$B$26/Inputs!$B$16</f>
        <v>6.7537863600000012E-2</v>
      </c>
      <c r="H20" s="62">
        <f>E20*Inputs!$B$14*Inputs!$B$15*Inputs!$B$28/Inputs!$B$16</f>
        <v>0.10244507400000001</v>
      </c>
      <c r="I20" s="62">
        <f>E20*Inputs!$B$14*Inputs!$B$15*Inputs!$B$29/Inputs!$B$16</f>
        <v>0.41357455800000004</v>
      </c>
      <c r="J20" s="62">
        <f>(D20*Inputs!$B$10*Inputs!$B$30*Inputs!$B$13*Inputs!$B$14*Inputs!$B$15)/Inputs!$B$16</f>
        <v>0.78085911959999998</v>
      </c>
      <c r="K20" s="62">
        <f>E20*Inputs!$B$14*Inputs!$B$15*Inputs!$B$19/Inputs!$B$16</f>
        <v>1.563235944E-2</v>
      </c>
      <c r="L20" s="63">
        <f>E20*Inputs!$C$14*Inputs!$C$15*Inputs!$C$24/Inputs!$C$16</f>
        <v>2.3903850600000003E-3</v>
      </c>
      <c r="M20" s="63">
        <f>E20*Inputs!$C$14*Inputs!$C$15*Inputs!$C$26/Inputs!$C$16</f>
        <v>6.7537863600000012E-2</v>
      </c>
      <c r="N20" s="63">
        <f>E20*Inputs!$C$14*Inputs!$C$15*Inputs!$C$28/Inputs!$C$16</f>
        <v>0.10244507400000001</v>
      </c>
      <c r="O20" s="63">
        <f>E20*Inputs!$C$14*Inputs!$C$15*Inputs!$C$29/Inputs!$C$16</f>
        <v>0.41357455800000009</v>
      </c>
      <c r="P20" s="64">
        <f>(D20*Inputs!$C$10*Inputs!$C$30*Inputs!$C$13*Inputs!$C$14*Inputs!$C$15)/Inputs!$C$16</f>
        <v>0.78085911959999998</v>
      </c>
    </row>
    <row r="21" spans="1:16" ht="15" hidden="1" customHeight="1" x14ac:dyDescent="0.35">
      <c r="A21" s="3" t="s">
        <v>90</v>
      </c>
      <c r="B21" s="65">
        <v>26200</v>
      </c>
      <c r="C21" s="84">
        <v>62</v>
      </c>
      <c r="D21" s="84">
        <f>D12*(1-C21/100)</f>
        <v>577.6</v>
      </c>
      <c r="E21" s="67">
        <f>D21*Inputs!$B$10*Inputs!$B$13</f>
        <v>23.161760000000001</v>
      </c>
      <c r="F21" s="62">
        <f>E21*Inputs!$B$14*Inputs!$B$15*Inputs!$B$24/Inputs!$B$16</f>
        <v>6.4273883999999993E-3</v>
      </c>
      <c r="G21" s="62">
        <f>E21*Inputs!$B$14*Inputs!$B$15*Inputs!$B$26/Inputs!$B$16</f>
        <v>4.1227932799999999E-2</v>
      </c>
      <c r="H21" s="62">
        <f>E21*Inputs!$B$14*Inputs!$B$15*Inputs!$B$28/Inputs!$B$16</f>
        <v>6.2536752000000001E-2</v>
      </c>
      <c r="I21" s="62">
        <f>E21*Inputs!$B$14*Inputs!$B$15*Inputs!$B$29/Inputs!$B$16</f>
        <v>0.25246318400000001</v>
      </c>
      <c r="J21" s="62">
        <f>(D21*Inputs!$B$10*Inputs!$B$30*Inputs!$B$13*Inputs!$B$14*Inputs!$B$15)/Inputs!$B$16</f>
        <v>0.47666902080000001</v>
      </c>
      <c r="K21" s="62">
        <f>E21*Inputs!$B$14*Inputs!$B$15*Inputs!$B$19/Inputs!$B$16</f>
        <v>9.5426451200000002E-3</v>
      </c>
      <c r="L21" s="63">
        <f>E21*Inputs!$C$14*Inputs!$C$15*Inputs!$C$24/Inputs!$C$16</f>
        <v>1.4591908799999999E-3</v>
      </c>
      <c r="M21" s="63">
        <f>E21*Inputs!$C$14*Inputs!$C$15*Inputs!$C$26/Inputs!$C$16</f>
        <v>4.1227932799999999E-2</v>
      </c>
      <c r="N21" s="63">
        <f>E21*Inputs!$C$14*Inputs!$C$15*Inputs!$C$28/Inputs!$C$16</f>
        <v>6.2536752000000001E-2</v>
      </c>
      <c r="O21" s="63">
        <f>E21*Inputs!$C$14*Inputs!$C$15*Inputs!$C$29/Inputs!$C$16</f>
        <v>0.25246318400000001</v>
      </c>
      <c r="P21" s="64">
        <f>(D21*Inputs!$C$10*Inputs!$C$30*Inputs!$C$13*Inputs!$C$14*Inputs!$C$15)/Inputs!$C$16</f>
        <v>0.47666902080000001</v>
      </c>
    </row>
    <row r="22" spans="1:16" ht="14.5" hidden="1" x14ac:dyDescent="0.35">
      <c r="A22" s="3" t="s">
        <v>91</v>
      </c>
      <c r="B22" s="65">
        <v>140369</v>
      </c>
      <c r="C22" s="84">
        <v>62</v>
      </c>
      <c r="D22" s="84">
        <f>D13*(1-C22/100)</f>
        <v>177.84</v>
      </c>
      <c r="E22" s="67">
        <f>D22*Inputs!$B$10*Inputs!$B$13</f>
        <v>7.1313839999999997</v>
      </c>
      <c r="F22" s="62">
        <f>(D22*Inputs!$B$10*Inputs!$B$24*Inputs!$B$13*Inputs!$B$14*Inputs!$B$15)/Inputs!$B$16</f>
        <v>1.9789590599999999E-3</v>
      </c>
      <c r="G22" s="62">
        <f>(D22*Inputs!$B$10*Inputs!$B$26*Inputs!$B$13*Inputs!$B$14*Inputs!$B$15)/Inputs!$B$16</f>
        <v>1.2693863520000001E-2</v>
      </c>
      <c r="H22" s="62">
        <f>(D22*Inputs!$B$10*Inputs!$B$28*Inputs!$B$13*Inputs!$B$14*Inputs!$B$15)/Inputs!$B$16</f>
        <v>1.9254736800000005E-2</v>
      </c>
      <c r="I22" s="62">
        <f>(D22*Inputs!$B$10*Inputs!$B$29*Inputs!$B$13*Inputs!$B$14*Inputs!$B$15)/Inputs!$B$16</f>
        <v>7.77320856E-2</v>
      </c>
      <c r="J22" s="62">
        <f>(D22*Inputs!$B$10*Inputs!$B$30*Inputs!$B$13*Inputs!$B$14*Inputs!$B$15)/Inputs!$B$16</f>
        <v>0.14676388271999999</v>
      </c>
      <c r="K22" s="62">
        <f>(D22*Inputs!$B$10*Inputs!$B$19*Inputs!$B$13*Inputs!$B$14*Inputs!$B$15)/Inputs!$B$16</f>
        <v>2.9381302080000002E-3</v>
      </c>
      <c r="L22" s="63">
        <f>(D22*Inputs!$C$10*Inputs!$C$24*Inputs!$C$13*Inputs!$C$14*Inputs!$C$15)/Inputs!$C$16</f>
        <v>4.4927719200000003E-4</v>
      </c>
      <c r="M22" s="63">
        <f>(D22*Inputs!$C$10*Inputs!$C$26*Inputs!$C$13*Inputs!$C$14*Inputs!$C$15)/Inputs!$C$16</f>
        <v>1.2693863520000001E-2</v>
      </c>
      <c r="N22" s="63">
        <f>(D22*Inputs!$C$10*Inputs!$C$28*Inputs!$C$13*Inputs!$C$14*Inputs!$C$15)/Inputs!$C$16</f>
        <v>1.9254736800000005E-2</v>
      </c>
      <c r="O22" s="63">
        <f>(D22*Inputs!$C$10*Inputs!$C$29*Inputs!$C$13*Inputs!$C$14*Inputs!$C$15)/Inputs!$C$16</f>
        <v>7.77320856E-2</v>
      </c>
      <c r="P22" s="64">
        <f>(D22*Inputs!$C$10*Inputs!$C$30*Inputs!$C$13*Inputs!$C$14*Inputs!$C$15)/Inputs!$C$16</f>
        <v>0.14676388271999999</v>
      </c>
    </row>
    <row r="23" spans="1:16" ht="15" customHeight="1" x14ac:dyDescent="0.35">
      <c r="A23" s="3" t="s">
        <v>96</v>
      </c>
      <c r="B23" s="65">
        <v>37143</v>
      </c>
      <c r="C23" s="84">
        <v>0</v>
      </c>
      <c r="D23" s="21">
        <v>134</v>
      </c>
      <c r="E23" s="67">
        <f>D23*Inputs!$B$10*Inputs!$B$13</f>
        <v>5.3734000000000011</v>
      </c>
      <c r="F23" s="62">
        <f>E23*Inputs!$B$14*Inputs!$B$15*Inputs!$B$24/Inputs!$B$16</f>
        <v>1.4911185000000002E-3</v>
      </c>
      <c r="G23" s="62">
        <f>E23*Inputs!$B$14*Inputs!$B$15*Inputs!$B$26/Inputs!$B$16</f>
        <v>9.5646520000000016E-3</v>
      </c>
      <c r="H23" s="62">
        <f>E23*Inputs!$B$14*Inputs!$B$15*Inputs!$B$28/Inputs!$B$16</f>
        <v>1.4508180000000004E-2</v>
      </c>
      <c r="I23" s="62">
        <f>E23*Inputs!$B$14*Inputs!$B$15*Inputs!$B$29/Inputs!$B$16</f>
        <v>5.8570060000000014E-2</v>
      </c>
      <c r="J23" s="62">
        <f>(D23*Inputs!$B$10*Inputs!$B$30*Inputs!$B$13*Inputs!$B$14*Inputs!$B$15)/Inputs!$B$16</f>
        <v>0.11058457200000001</v>
      </c>
      <c r="K23" s="62">
        <f>E23*Inputs!$B$14*Inputs!$B$15*Inputs!$B$19/Inputs!$B$16</f>
        <v>2.2138408000000006E-3</v>
      </c>
      <c r="L23" s="63">
        <f>E23*Inputs!$C$14*Inputs!$C$15*Inputs!$C$24/Inputs!$C$16</f>
        <v>3.3852420000000011E-4</v>
      </c>
      <c r="M23" s="63">
        <f>E23*Inputs!$C$14*Inputs!$C$15*Inputs!$C$26/Inputs!$C$16</f>
        <v>9.5646520000000033E-3</v>
      </c>
      <c r="N23" s="63">
        <f>E23*Inputs!$C$14*Inputs!$C$15*Inputs!$C$28/Inputs!$C$16</f>
        <v>1.4508180000000004E-2</v>
      </c>
      <c r="O23" s="63">
        <f>E23*Inputs!$C$14*Inputs!$C$15*Inputs!$C$29/Inputs!$C$16</f>
        <v>5.8570060000000021E-2</v>
      </c>
      <c r="P23" s="64">
        <f>(D23*Inputs!$C$10*Inputs!$C$30*Inputs!$C$13*Inputs!$C$14*Inputs!$C$15)/Inputs!$C$16</f>
        <v>0.11058457200000001</v>
      </c>
    </row>
    <row r="25" spans="1:16" ht="15" customHeight="1" x14ac:dyDescent="0.35">
      <c r="A25" s="79" t="s">
        <v>97</v>
      </c>
      <c r="D25" s="84"/>
    </row>
  </sheetData>
  <sheetProtection sheet="1" objects="1" scenarios="1" formatCells="0" formatColumns="0" formatRows="0"/>
  <autoFilter ref="A8:P23" xr:uid="{C910834A-C24C-4484-A059-42A3136BDF69}">
    <filterColumn colId="2">
      <filters blank="1">
        <filter val="-"/>
        <filter val="0"/>
      </filters>
    </filterColumn>
    <filterColumn colId="5" showButton="0"/>
    <filterColumn colId="6" showButton="0"/>
    <filterColumn colId="7" showButton="0"/>
    <filterColumn colId="8" showButton="0"/>
    <filterColumn colId="11" showButton="0"/>
    <filterColumn colId="12" showButton="0"/>
    <filterColumn colId="13" showButton="0"/>
    <filterColumn colId="14" showButton="0"/>
  </autoFilter>
  <mergeCells count="7">
    <mergeCell ref="L8:P8"/>
    <mergeCell ref="F8:J8"/>
    <mergeCell ref="A8:A9"/>
    <mergeCell ref="B8:B9"/>
    <mergeCell ref="C8:C9"/>
    <mergeCell ref="D8:D9"/>
    <mergeCell ref="E8:E9"/>
  </mergeCells>
  <conditionalFormatting sqref="D10:D22">
    <cfRule type="cellIs" dxfId="2" priority="1" operator="greaterThan">
      <formula>$D$10</formula>
    </cfRule>
  </conditionalFormatting>
  <pageMargins left="0.7" right="0.7" top="0.75" bottom="0.75" header="0.3" footer="0.3"/>
  <pageSetup orientation="portrait" horizontalDpi="1200" verticalDpi="1200" r:id="rId1"/>
  <ignoredErrors>
    <ignoredError sqref="G1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8587-7958-4750-9BD0-A6E2B15D9BAE}">
  <sheetPr codeName="Sheet6" filterMode="1">
    <tabColor theme="5" tint="0.59999389629810485"/>
  </sheetPr>
  <dimension ref="A1:P27"/>
  <sheetViews>
    <sheetView tabSelected="1" topLeftCell="C7" zoomScaleNormal="100" workbookViewId="0">
      <selection activeCell="B27" sqref="B27"/>
    </sheetView>
  </sheetViews>
  <sheetFormatPr defaultColWidth="8.7265625" defaultRowHeight="15" customHeight="1" x14ac:dyDescent="0.35"/>
  <cols>
    <col min="1" max="1" width="50" style="3" customWidth="1"/>
    <col min="2" max="2" width="13.1796875" style="3" customWidth="1"/>
    <col min="3" max="3" width="14.1796875" style="3" customWidth="1"/>
    <col min="4" max="4" width="11.26953125" style="21" customWidth="1"/>
    <col min="5" max="5" width="15.1796875" style="21" customWidth="1"/>
    <col min="6" max="6" width="13.453125" style="3" customWidth="1"/>
    <col min="7" max="7" width="12" style="3" customWidth="1"/>
    <col min="8" max="8" width="13.26953125" style="3" customWidth="1"/>
    <col min="9" max="10" width="12.26953125" style="3" customWidth="1"/>
    <col min="11" max="11" width="15" style="3" customWidth="1"/>
    <col min="12" max="12" width="10.54296875" style="3" bestFit="1" customWidth="1"/>
    <col min="13" max="13" width="11.7265625" style="3" customWidth="1"/>
    <col min="14" max="14" width="13.453125" style="3" customWidth="1"/>
    <col min="15" max="16" width="12.453125" style="3" customWidth="1"/>
    <col min="17" max="16384" width="8.7265625" style="3"/>
  </cols>
  <sheetData>
    <row r="1" spans="1:16" ht="15" customHeight="1" x14ac:dyDescent="0.35">
      <c r="A1" s="2"/>
      <c r="B1" s="2"/>
      <c r="C1" s="2"/>
      <c r="D1" s="71"/>
    </row>
    <row r="2" spans="1:16" ht="15" customHeight="1" x14ac:dyDescent="0.35">
      <c r="A2" s="2"/>
      <c r="B2" s="2"/>
      <c r="C2" s="2"/>
      <c r="D2" s="71"/>
    </row>
    <row r="3" spans="1:16" ht="15" customHeight="1" x14ac:dyDescent="0.35">
      <c r="A3" s="2"/>
      <c r="B3" s="2"/>
      <c r="C3" s="2"/>
      <c r="D3" s="71"/>
    </row>
    <row r="4" spans="1:16" ht="15" customHeight="1" x14ac:dyDescent="0.35">
      <c r="A4" s="2"/>
      <c r="B4" s="2"/>
      <c r="C4" s="2"/>
      <c r="D4" s="71"/>
    </row>
    <row r="5" spans="1:16" ht="15" customHeight="1" x14ac:dyDescent="0.35">
      <c r="A5" s="2"/>
      <c r="B5" s="2"/>
      <c r="C5" s="2"/>
      <c r="D5" s="71"/>
    </row>
    <row r="6" spans="1:16" ht="15" customHeight="1" x14ac:dyDescent="0.35">
      <c r="A6" s="2"/>
      <c r="B6" s="2"/>
      <c r="C6" s="2"/>
      <c r="D6" s="71"/>
    </row>
    <row r="7" spans="1:16" ht="46.15" customHeight="1" x14ac:dyDescent="0.35">
      <c r="A7" s="128" t="s">
        <v>73</v>
      </c>
      <c r="B7" s="128" t="s">
        <v>98</v>
      </c>
      <c r="C7" s="126" t="s">
        <v>75</v>
      </c>
      <c r="D7" s="128" t="s">
        <v>76</v>
      </c>
      <c r="E7" s="128" t="s">
        <v>77</v>
      </c>
      <c r="F7" s="72" t="s">
        <v>99</v>
      </c>
      <c r="G7" s="73"/>
      <c r="H7" s="73"/>
      <c r="I7" s="73"/>
      <c r="J7" s="85"/>
      <c r="K7" s="56" t="s">
        <v>100</v>
      </c>
      <c r="L7" s="120" t="s">
        <v>101</v>
      </c>
      <c r="M7" s="121"/>
      <c r="N7" s="121"/>
      <c r="O7" s="121"/>
      <c r="P7" s="121"/>
    </row>
    <row r="8" spans="1:16" s="59" customFormat="1" ht="36" customHeight="1" thickBot="1" x14ac:dyDescent="0.4">
      <c r="A8" s="129"/>
      <c r="B8" s="129"/>
      <c r="C8" s="127"/>
      <c r="D8" s="129"/>
      <c r="E8" s="129"/>
      <c r="F8" s="57" t="s">
        <v>81</v>
      </c>
      <c r="G8" s="74" t="s">
        <v>82</v>
      </c>
      <c r="H8" s="57" t="s">
        <v>83</v>
      </c>
      <c r="I8" s="57" t="s">
        <v>84</v>
      </c>
      <c r="J8" s="57" t="s">
        <v>85</v>
      </c>
      <c r="K8" s="57" t="s">
        <v>102</v>
      </c>
      <c r="L8" s="58" t="s">
        <v>86</v>
      </c>
      <c r="M8" s="75" t="s">
        <v>82</v>
      </c>
      <c r="N8" s="58" t="s">
        <v>103</v>
      </c>
      <c r="O8" s="58" t="s">
        <v>84</v>
      </c>
      <c r="P8" s="58" t="s">
        <v>85</v>
      </c>
    </row>
    <row r="9" spans="1:16" thickTop="1" x14ac:dyDescent="0.35">
      <c r="A9" s="3" t="s">
        <v>87</v>
      </c>
      <c r="B9" s="21" t="s">
        <v>88</v>
      </c>
      <c r="C9" s="80" t="s">
        <v>88</v>
      </c>
      <c r="D9" s="60">
        <v>2690</v>
      </c>
      <c r="E9" s="61">
        <f>D9*Inputs!$B$10*Inputs!$B$13</f>
        <v>107.869</v>
      </c>
      <c r="F9" s="76">
        <f>Inputs!$B$32/'Exposure '!F10</f>
        <v>400.88666107262742</v>
      </c>
      <c r="G9" s="76">
        <f>Inputs!$B$32/'Exposure '!G10</f>
        <v>62.497780026771956</v>
      </c>
      <c r="H9" s="76">
        <f>Inputs!$B$32/'Exposure '!H10</f>
        <v>41.202240165797804</v>
      </c>
      <c r="I9" s="76">
        <f>Inputs!$B$32/'Exposure '!I10</f>
        <v>10.206059490610468</v>
      </c>
      <c r="J9" s="76">
        <f>Inputs!$B$32/'Exposure '!J10</f>
        <v>5.4055417127139993</v>
      </c>
      <c r="K9" s="76">
        <f>Inputs!$B$32/'Exposure '!K10</f>
        <v>270.01468069818958</v>
      </c>
      <c r="L9" s="77">
        <f>Inputs!$C$32/'Exposure '!L10</f>
        <v>1765.8102928199062</v>
      </c>
      <c r="M9" s="77">
        <f>Inputs!$C$32/'Exposure '!M10</f>
        <v>62.497780026771949</v>
      </c>
      <c r="N9" s="77">
        <f>Inputs!$C$32/'Exposure '!N10</f>
        <v>41.202240165797811</v>
      </c>
      <c r="O9" s="77">
        <f>Inputs!$C$32/'Exposure '!O10</f>
        <v>10.206059490610468</v>
      </c>
      <c r="P9" s="77">
        <f>Inputs!$C$32/'Exposure '!P10</f>
        <v>5.4055417127139993</v>
      </c>
    </row>
    <row r="10" spans="1:16" ht="20.25" customHeight="1" x14ac:dyDescent="0.35">
      <c r="A10" s="3" t="s">
        <v>104</v>
      </c>
      <c r="B10" s="65">
        <v>26200</v>
      </c>
      <c r="C10" s="84">
        <v>0</v>
      </c>
      <c r="D10" s="66">
        <v>2490</v>
      </c>
      <c r="E10" s="67">
        <f>D10*Inputs!$B$10*Inputs!$B$13</f>
        <v>99.849000000000004</v>
      </c>
      <c r="F10" s="76">
        <f>Inputs!$B$32/'Exposure '!F11</f>
        <v>433.08639288568986</v>
      </c>
      <c r="G10" s="76">
        <f>Inputs!$B$32/'Exposure '!G11</f>
        <v>67.51768203695444</v>
      </c>
      <c r="H10" s="76">
        <f>Inputs!$B$32/'Exposure '!H11</f>
        <v>44.51165704658478</v>
      </c>
      <c r="I10" s="76">
        <f>Inputs!$B$32/'Exposure '!I11</f>
        <v>11.025823305117331</v>
      </c>
      <c r="J10" s="76">
        <f>Inputs!$B$32/'Exposure '!J11</f>
        <v>5.8397217699601027</v>
      </c>
      <c r="K10" s="76">
        <f>Inputs!$B$32/'Exposure '!K11</f>
        <v>291.70260685868669</v>
      </c>
      <c r="L10" s="77">
        <f>Inputs!$C$32/'Exposure '!L11</f>
        <v>1907.6424448536334</v>
      </c>
      <c r="M10" s="77">
        <f>Inputs!$C$32/'Exposure '!M11</f>
        <v>67.51768203695444</v>
      </c>
      <c r="N10" s="77">
        <f>Inputs!$C$32/'Exposure '!N11</f>
        <v>44.51165704658478</v>
      </c>
      <c r="O10" s="77">
        <f>Inputs!$C$32/'Exposure '!O11</f>
        <v>11.025823305117333</v>
      </c>
      <c r="P10" s="77">
        <f>Inputs!$C$32/'Exposure '!P11</f>
        <v>5.8397217699601027</v>
      </c>
    </row>
    <row r="11" spans="1:16" ht="19.5" customHeight="1" x14ac:dyDescent="0.35">
      <c r="A11" s="3" t="s">
        <v>105</v>
      </c>
      <c r="B11" s="65">
        <v>26200</v>
      </c>
      <c r="C11" s="84">
        <v>0</v>
      </c>
      <c r="D11" s="66">
        <v>1520</v>
      </c>
      <c r="E11" s="67">
        <f>D11*Inputs!$B$10*Inputs!$B$13</f>
        <v>60.951999999999998</v>
      </c>
      <c r="F11" s="76">
        <f>Inputs!$B$32/'Exposure '!F12</f>
        <v>709.46389360879459</v>
      </c>
      <c r="G11" s="76">
        <f>Inputs!$B$32/'Exposure '!G12</f>
        <v>110.6046238631688</v>
      </c>
      <c r="H11" s="76">
        <f>Inputs!$B$32/'Exposure '!H12</f>
        <v>72.917122398681641</v>
      </c>
      <c r="I11" s="76">
        <f>Inputs!$B$32/'Exposure '!I12</f>
        <v>18.062039493251419</v>
      </c>
      <c r="J11" s="76">
        <f>Inputs!$B$32/'Exposure '!J12</f>
        <v>9.5663863205267496</v>
      </c>
      <c r="K11" s="76">
        <f>Inputs!$B$32/'Exposure '!K12</f>
        <v>477.85492834087495</v>
      </c>
      <c r="L11" s="77">
        <f>Inputs!$C$32/'Exposure '!L12</f>
        <v>3125.019531372071</v>
      </c>
      <c r="M11" s="77">
        <f>Inputs!$C$32/'Exposure '!M12</f>
        <v>110.6046238631688</v>
      </c>
      <c r="N11" s="77">
        <f>Inputs!$C$32/'Exposure '!N12</f>
        <v>72.917122398681641</v>
      </c>
      <c r="O11" s="77">
        <f>Inputs!$C$32/'Exposure '!O12</f>
        <v>18.062039493251419</v>
      </c>
      <c r="P11" s="77">
        <f>Inputs!$C$32/'Exposure '!P12</f>
        <v>9.5663863205267496</v>
      </c>
    </row>
    <row r="12" spans="1:16" ht="14.5" x14ac:dyDescent="0.35">
      <c r="A12" s="3" t="s">
        <v>106</v>
      </c>
      <c r="B12" s="65">
        <v>140369</v>
      </c>
      <c r="C12" s="84">
        <v>0</v>
      </c>
      <c r="D12" s="68">
        <v>468</v>
      </c>
      <c r="E12" s="67">
        <f>D12*Inputs!$B$10*Inputs!$B$13</f>
        <v>18.7668</v>
      </c>
      <c r="F12" s="76">
        <f>Inputs!$B$32/'Exposure '!F13</f>
        <v>2304.2417057379648</v>
      </c>
      <c r="G12" s="76">
        <f>Inputs!$B$32/'Exposure '!G13</f>
        <v>359.22869288892434</v>
      </c>
      <c r="H12" s="76">
        <f>Inputs!$B$32/'Exposure '!H13</f>
        <v>236.82484197862416</v>
      </c>
      <c r="I12" s="76">
        <f>Inputs!$B$32/'Exposure '!I13</f>
        <v>58.663034251585806</v>
      </c>
      <c r="J12" s="76">
        <f>Inputs!$B$32/'Exposure '!J13</f>
        <v>31.070314545300555</v>
      </c>
      <c r="K12" s="76">
        <f>Inputs!$B$32/'Exposure '!K13</f>
        <v>1552.0074595686535</v>
      </c>
      <c r="L12" s="77">
        <f>Inputs!$C$32/'Exposure '!L13</f>
        <v>10149.636084798181</v>
      </c>
      <c r="M12" s="77">
        <f>Inputs!$C$32/'Exposure '!M13</f>
        <v>359.22869288892434</v>
      </c>
      <c r="N12" s="77">
        <f>Inputs!$C$32/'Exposure '!N13</f>
        <v>236.82484197862416</v>
      </c>
      <c r="O12" s="77">
        <f>Inputs!$C$32/'Exposure '!O13</f>
        <v>58.663034251585806</v>
      </c>
      <c r="P12" s="77">
        <f>Inputs!$C$32/'Exposure '!P13</f>
        <v>31.070314545300555</v>
      </c>
    </row>
    <row r="13" spans="1:16" ht="14.5" x14ac:dyDescent="0.35">
      <c r="A13" s="3" t="s">
        <v>107</v>
      </c>
      <c r="B13" s="69">
        <v>15292996</v>
      </c>
      <c r="C13" s="84">
        <v>0</v>
      </c>
      <c r="D13" s="68">
        <v>4.3</v>
      </c>
      <c r="E13" s="67">
        <f>D13*Inputs!$B$10*Inputs!$B$13</f>
        <v>0.17243</v>
      </c>
      <c r="F13" s="76">
        <f>Inputs!$B$32/'Exposure '!F14</f>
        <v>250787.23681055068</v>
      </c>
      <c r="G13" s="76">
        <f>Inputs!$B$32/'Exposure '!G14</f>
        <v>39097.448435352693</v>
      </c>
      <c r="H13" s="76">
        <f>Inputs!$B$32/'Exposure '!H14</f>
        <v>25775.354894417698</v>
      </c>
      <c r="I13" s="76">
        <f>Inputs!$B$32/'Exposure '!I14</f>
        <v>6384.7209371493382</v>
      </c>
      <c r="J13" s="76">
        <f>Inputs!$B$32/'Exposure '!J14</f>
        <v>3381.6063272559672</v>
      </c>
      <c r="K13" s="76">
        <f>Inputs!$B$32/'Exposure '!K14</f>
        <v>168916.16071584413</v>
      </c>
      <c r="L13" s="77">
        <f>Inputs!$C$32/'Exposure '!L14</f>
        <v>1104658.0669036161</v>
      </c>
      <c r="M13" s="77">
        <f>Inputs!$C$32/'Exposure '!M14</f>
        <v>39097.448435352693</v>
      </c>
      <c r="N13" s="77">
        <f>Inputs!$C$32/'Exposure '!N14</f>
        <v>25775.354894417698</v>
      </c>
      <c r="O13" s="77">
        <f>Inputs!$C$32/'Exposure '!O14</f>
        <v>6384.7209371493382</v>
      </c>
      <c r="P13" s="77">
        <f>Inputs!$C$32/'Exposure '!P14</f>
        <v>3381.6063272559672</v>
      </c>
    </row>
    <row r="14" spans="1:16" ht="14.5" x14ac:dyDescent="0.35">
      <c r="A14" s="3" t="s">
        <v>108</v>
      </c>
      <c r="B14" s="65">
        <v>3530</v>
      </c>
      <c r="C14" s="84">
        <v>0</v>
      </c>
      <c r="D14" s="70">
        <v>56000</v>
      </c>
      <c r="E14" s="67">
        <f>D14*Inputs!$B$10*Inputs!$B$13</f>
        <v>2245.6</v>
      </c>
      <c r="F14" s="76">
        <f>Inputs!$B$32/'Exposure '!F15</f>
        <v>19.256877112238712</v>
      </c>
      <c r="G14" s="76">
        <f>Inputs!$B$32/'Exposure '!G15</f>
        <v>3.0021255048574389</v>
      </c>
      <c r="H14" s="76">
        <f>Inputs!$B$32/'Exposure '!H15</f>
        <v>1.9791790365356452</v>
      </c>
      <c r="I14" s="76">
        <f>Inputs!$B$32/'Exposure '!I15</f>
        <v>0.49025535767396705</v>
      </c>
      <c r="J14" s="76">
        <f>Inputs!$B$32/'Exposure '!J15</f>
        <v>0.25965905727144034</v>
      </c>
      <c r="K14" s="76">
        <f>Inputs!$B$32/'Exposure '!K15</f>
        <v>12.970348054966605</v>
      </c>
      <c r="L14" s="77">
        <f>Inputs!$C$32/'Exposure '!L15</f>
        <v>84.821958708670508</v>
      </c>
      <c r="M14" s="77">
        <f>Inputs!$C$32/'Exposure '!M15</f>
        <v>3.0021255048574389</v>
      </c>
      <c r="N14" s="77">
        <f>Inputs!$C$32/'Exposure '!N15</f>
        <v>1.9791790365356452</v>
      </c>
      <c r="O14" s="77">
        <f>Inputs!$C$32/'Exposure '!O15</f>
        <v>0.49025535767396705</v>
      </c>
      <c r="P14" s="77">
        <f>Inputs!$C$32/'Exposure '!P15</f>
        <v>0.25965905727144034</v>
      </c>
    </row>
    <row r="15" spans="1:16" ht="14.5" x14ac:dyDescent="0.35">
      <c r="A15" s="3" t="s">
        <v>109</v>
      </c>
      <c r="B15" s="65">
        <v>22882</v>
      </c>
      <c r="C15" s="84">
        <v>0</v>
      </c>
      <c r="D15" s="70">
        <v>8980</v>
      </c>
      <c r="E15" s="67">
        <f>D15*Inputs!$B$10*Inputs!$B$13</f>
        <v>360.09800000000001</v>
      </c>
      <c r="F15" s="76">
        <f>Inputs!$B$32/'Exposure '!F16</f>
        <v>120.08742965315899</v>
      </c>
      <c r="G15" s="76">
        <f>Inputs!$B$32/'Exposure '!G16</f>
        <v>18.721495353231244</v>
      </c>
      <c r="H15" s="76">
        <f>Inputs!$B$32/'Exposure '!H16</f>
        <v>12.342319158796894</v>
      </c>
      <c r="I15" s="76">
        <f>Inputs!$B$32/'Exposure '!I16</f>
        <v>3.0572717182340927</v>
      </c>
      <c r="J15" s="76">
        <f>Inputs!$B$32/'Exposure '!J16</f>
        <v>1.6192547001337034</v>
      </c>
      <c r="K15" s="76">
        <f>Inputs!$B$32/'Exposure '!K16</f>
        <v>80.884130409591293</v>
      </c>
      <c r="L15" s="77">
        <f>Inputs!$C$32/'Exposure '!L16</f>
        <v>528.9565353770098</v>
      </c>
      <c r="M15" s="77">
        <f>Inputs!$C$32/'Exposure '!M16</f>
        <v>18.721495353231244</v>
      </c>
      <c r="N15" s="77">
        <f>Inputs!$C$32/'Exposure '!N16</f>
        <v>12.342319158796895</v>
      </c>
      <c r="O15" s="77">
        <f>Inputs!$C$32/'Exposure '!O16</f>
        <v>3.0572717182340932</v>
      </c>
      <c r="P15" s="77">
        <f>Inputs!$C$32/'Exposure '!P16</f>
        <v>1.6192547001337034</v>
      </c>
    </row>
    <row r="16" spans="1:16" ht="14.5" x14ac:dyDescent="0.35">
      <c r="A16" s="3" t="s">
        <v>110</v>
      </c>
      <c r="B16" s="69">
        <v>593266</v>
      </c>
      <c r="C16" s="84">
        <v>0</v>
      </c>
      <c r="D16" s="70">
        <v>349</v>
      </c>
      <c r="E16" s="67">
        <f>D16*Inputs!$B$10*Inputs!$B$13</f>
        <v>13.994899999999999</v>
      </c>
      <c r="F16" s="76">
        <f>Inputs!$B$32/'Exposure '!F17</f>
        <v>3089.9287056887329</v>
      </c>
      <c r="G16" s="76">
        <f>Inputs!$B$32/'Exposure '!G17</f>
        <v>481.71641338686703</v>
      </c>
      <c r="H16" s="76">
        <f>Inputs!$B$32/'Exposure '!H17</f>
        <v>317.57600586245303</v>
      </c>
      <c r="I16" s="76">
        <f>Inputs!$B$32/'Exposure '!I17</f>
        <v>78.665616131066358</v>
      </c>
      <c r="J16" s="76">
        <f>Inputs!$B$32/'Exposure '!J17</f>
        <v>41.664490565044872</v>
      </c>
      <c r="K16" s="76">
        <f>Inputs!$B$32/'Exposure '!K17</f>
        <v>2081.2019801665615</v>
      </c>
      <c r="L16" s="77">
        <f>Inputs!$C$32/'Exposure '!L17</f>
        <v>13610.400251247989</v>
      </c>
      <c r="M16" s="77">
        <f>Inputs!$C$32/'Exposure '!M17</f>
        <v>481.71641338686698</v>
      </c>
      <c r="N16" s="77">
        <f>Inputs!$C$32/'Exposure '!N17</f>
        <v>317.57600586245303</v>
      </c>
      <c r="O16" s="77">
        <f>Inputs!$C$32/'Exposure '!O17</f>
        <v>78.665616131066358</v>
      </c>
      <c r="P16" s="77">
        <f>Inputs!$C$32/'Exposure '!P17</f>
        <v>41.664490565044872</v>
      </c>
    </row>
    <row r="17" spans="1:16" ht="15" hidden="1" customHeight="1" x14ac:dyDescent="0.35">
      <c r="A17" s="3" t="s">
        <v>93</v>
      </c>
      <c r="B17" s="65">
        <v>3530</v>
      </c>
      <c r="C17" s="84">
        <v>62</v>
      </c>
      <c r="D17" s="84">
        <f>D14*(1-C17/100)</f>
        <v>21280</v>
      </c>
      <c r="E17" s="67">
        <f>D17*Inputs!$B$10*Inputs!$B$13</f>
        <v>853.32799999999997</v>
      </c>
      <c r="F17" s="76">
        <f>Inputs!$B$32/'Exposure '!F18</f>
        <v>50.675992400628189</v>
      </c>
      <c r="G17" s="76">
        <f>Inputs!$B$32/'Exposure '!G18</f>
        <v>7.9003302759406289</v>
      </c>
      <c r="H17" s="76">
        <f>Inputs!$B$32/'Exposure '!H18</f>
        <v>5.2083658856201174</v>
      </c>
      <c r="I17" s="76">
        <f>Inputs!$B$32/'Exposure '!I18</f>
        <v>1.2901456780893872</v>
      </c>
      <c r="J17" s="76">
        <f>Inputs!$B$32/'Exposure '!J18</f>
        <v>0.68331330860905337</v>
      </c>
      <c r="K17" s="76">
        <f>Inputs!$B$32/'Exposure '!K18</f>
        <v>34.13249488149107</v>
      </c>
      <c r="L17" s="77">
        <f>Inputs!$C$32/'Exposure '!L18</f>
        <v>223.2156808122908</v>
      </c>
      <c r="M17" s="77">
        <f>Inputs!$C$32/'Exposure '!M18</f>
        <v>7.9003302759406298</v>
      </c>
      <c r="N17" s="77">
        <f>Inputs!$C$32/'Exposure '!N18</f>
        <v>5.2083658856201174</v>
      </c>
      <c r="O17" s="77">
        <f>Inputs!$C$32/'Exposure '!O18</f>
        <v>1.290145678089387</v>
      </c>
      <c r="P17" s="77">
        <f>Inputs!$C$32/'Exposure '!P18</f>
        <v>0.68331330860905337</v>
      </c>
    </row>
    <row r="18" spans="1:16" ht="15" hidden="1" customHeight="1" x14ac:dyDescent="0.35">
      <c r="A18" s="3" t="s">
        <v>94</v>
      </c>
      <c r="B18" s="65">
        <v>22882</v>
      </c>
      <c r="C18" s="84">
        <v>62</v>
      </c>
      <c r="D18" s="84">
        <f>D15*(1-C18/100)</f>
        <v>3412.4</v>
      </c>
      <c r="E18" s="67">
        <f>D18*Inputs!$B$10*Inputs!$B$13</f>
        <v>136.83724000000001</v>
      </c>
      <c r="F18" s="76">
        <f>Inputs!$B$32/'Exposure '!F19</f>
        <v>316.01955171883947</v>
      </c>
      <c r="G18" s="76">
        <f>Inputs!$B$32/'Exposure '!G19</f>
        <v>49.267093034819062</v>
      </c>
      <c r="H18" s="76">
        <f>Inputs!$B$32/'Exposure '!H19</f>
        <v>32.479787259991831</v>
      </c>
      <c r="I18" s="76">
        <f>Inputs!$B$32/'Exposure '!I19</f>
        <v>8.0454518900897192</v>
      </c>
      <c r="J18" s="76">
        <f>Inputs!$B$32/'Exposure '!J19</f>
        <v>4.2611965792992192</v>
      </c>
      <c r="K18" s="76">
        <f>Inputs!$B$32/'Exposure '!K19</f>
        <v>212.8529747620824</v>
      </c>
      <c r="L18" s="77">
        <f>Inputs!$C$32/'Exposure '!L19</f>
        <v>1391.9908825710784</v>
      </c>
      <c r="M18" s="77">
        <f>Inputs!$C$32/'Exposure '!M19</f>
        <v>49.267093034819069</v>
      </c>
      <c r="N18" s="77">
        <f>Inputs!$C$32/'Exposure '!N19</f>
        <v>32.479787259991831</v>
      </c>
      <c r="O18" s="77">
        <f>Inputs!$C$32/'Exposure '!O19</f>
        <v>8.0454518900897192</v>
      </c>
      <c r="P18" s="77">
        <f>Inputs!$C$32/'Exposure '!P19</f>
        <v>4.2611965792992192</v>
      </c>
    </row>
    <row r="19" spans="1:16" ht="17.25" hidden="1" customHeight="1" x14ac:dyDescent="0.35">
      <c r="A19" s="3" t="s">
        <v>89</v>
      </c>
      <c r="B19" s="65">
        <v>26200</v>
      </c>
      <c r="C19" s="84">
        <v>62</v>
      </c>
      <c r="D19" s="84">
        <f>D10*(1-C19/100)</f>
        <v>946.2</v>
      </c>
      <c r="E19" s="67">
        <f>D19*Inputs!$B$10*Inputs!$B$13</f>
        <v>37.942620000000005</v>
      </c>
      <c r="F19" s="76">
        <f>Inputs!$B$32/'Exposure '!F20</f>
        <v>1139.7010339097101</v>
      </c>
      <c r="G19" s="76">
        <f>Inputs!$B$32/'Exposure '!G20</f>
        <v>177.67811062356432</v>
      </c>
      <c r="H19" s="76">
        <f>Inputs!$B$32/'Exposure '!H20</f>
        <v>117.13593959627575</v>
      </c>
      <c r="I19" s="76">
        <f>Inputs!$B$32/'Exposure '!I20</f>
        <v>29.015324487150874</v>
      </c>
      <c r="J19" s="76">
        <f>Inputs!$B$32/'Exposure '!J20</f>
        <v>15.367688868316062</v>
      </c>
      <c r="K19" s="76">
        <f>Inputs!$B$32/'Exposure '!K20</f>
        <v>767.63843910180708</v>
      </c>
      <c r="L19" s="77">
        <f>Inputs!$C$32/'Exposure '!L20</f>
        <v>5020.1116969832465</v>
      </c>
      <c r="M19" s="77">
        <f>Inputs!$C$32/'Exposure '!M20</f>
        <v>177.67811062356432</v>
      </c>
      <c r="N19" s="77">
        <f>Inputs!$C$32/'Exposure '!N20</f>
        <v>117.13593959627575</v>
      </c>
      <c r="O19" s="77">
        <f>Inputs!$C$32/'Exposure '!O20</f>
        <v>29.01532448715087</v>
      </c>
      <c r="P19" s="77">
        <f>Inputs!$C$32/'Exposure '!P20</f>
        <v>15.367688868316062</v>
      </c>
    </row>
    <row r="20" spans="1:16" ht="17.25" hidden="1" customHeight="1" x14ac:dyDescent="0.35">
      <c r="A20" s="3" t="s">
        <v>90</v>
      </c>
      <c r="B20" s="65">
        <v>26200</v>
      </c>
      <c r="C20" s="84">
        <v>62</v>
      </c>
      <c r="D20" s="84">
        <f>D11*(1-C20/100)</f>
        <v>577.6</v>
      </c>
      <c r="E20" s="67">
        <f>D20*Inputs!$B$10*Inputs!$B$13</f>
        <v>23.161760000000001</v>
      </c>
      <c r="F20" s="76">
        <f>Inputs!$B$32/'Exposure '!F21</f>
        <v>1867.010246338933</v>
      </c>
      <c r="G20" s="76">
        <f>Inputs!$B$32/'Exposure '!G21</f>
        <v>291.06479963991791</v>
      </c>
      <c r="H20" s="76">
        <f>Inputs!$B$32/'Exposure '!H21</f>
        <v>191.887164207057</v>
      </c>
      <c r="I20" s="76">
        <f>Inputs!$B$32/'Exposure '!I21</f>
        <v>47.53168287697742</v>
      </c>
      <c r="J20" s="76">
        <f>Inputs!$B$32/'Exposure '!J21</f>
        <v>25.174700843491443</v>
      </c>
      <c r="K20" s="76">
        <f>Inputs!$B$32/'Exposure '!K21</f>
        <v>1257.512969318092</v>
      </c>
      <c r="L20" s="77">
        <f>Inputs!$C$32/'Exposure '!L21</f>
        <v>8223.7356088738725</v>
      </c>
      <c r="M20" s="77">
        <f>Inputs!$C$32/'Exposure '!M21</f>
        <v>291.06479963991791</v>
      </c>
      <c r="N20" s="77">
        <f>Inputs!$C$32/'Exposure '!N21</f>
        <v>191.887164207057</v>
      </c>
      <c r="O20" s="77">
        <f>Inputs!$C$32/'Exposure '!O21</f>
        <v>47.53168287697742</v>
      </c>
      <c r="P20" s="77">
        <f>Inputs!$C$32/'Exposure '!P21</f>
        <v>25.174700843491443</v>
      </c>
    </row>
    <row r="21" spans="1:16" ht="14.5" hidden="1" x14ac:dyDescent="0.35">
      <c r="A21" s="3" t="s">
        <v>91</v>
      </c>
      <c r="B21" s="65">
        <v>140369</v>
      </c>
      <c r="C21" s="84">
        <v>62</v>
      </c>
      <c r="D21" s="84">
        <f>D12*(1-C21/100)</f>
        <v>177.84</v>
      </c>
      <c r="E21" s="67">
        <f>D21*Inputs!$B$10*Inputs!$B$13</f>
        <v>7.1313839999999997</v>
      </c>
      <c r="F21" s="76">
        <f>Inputs!$B$32/'Exposure '!F22</f>
        <v>6063.7939624683295</v>
      </c>
      <c r="G21" s="76">
        <f>Inputs!$B$32/'Exposure '!G22</f>
        <v>945.33866549716925</v>
      </c>
      <c r="H21" s="76">
        <f>Inputs!$B$32/'Exposure '!H22</f>
        <v>623.22326836480033</v>
      </c>
      <c r="I21" s="76">
        <f>Inputs!$B$32/'Exposure '!I22</f>
        <v>154.37640592522581</v>
      </c>
      <c r="J21" s="76">
        <f>Inputs!$B$32/'Exposure '!J22</f>
        <v>81.763985645527768</v>
      </c>
      <c r="K21" s="76">
        <f>Inputs!$B$32/'Exposure '!K22</f>
        <v>4084.2301567596146</v>
      </c>
      <c r="L21" s="77">
        <f>Inputs!$C$32/'Exposure '!L22</f>
        <v>26709.568644205734</v>
      </c>
      <c r="M21" s="77">
        <f>Inputs!$C$32/'Exposure '!M22</f>
        <v>945.33866549716925</v>
      </c>
      <c r="N21" s="77">
        <f>Inputs!$C$32/'Exposure '!N22</f>
        <v>623.22326836480033</v>
      </c>
      <c r="O21" s="77">
        <f>Inputs!$C$32/'Exposure '!O22</f>
        <v>154.37640592522581</v>
      </c>
      <c r="P21" s="77">
        <f>Inputs!$C$32/'Exposure '!P22</f>
        <v>81.763985645527768</v>
      </c>
    </row>
    <row r="22" spans="1:16" ht="15" customHeight="1" x14ac:dyDescent="0.35">
      <c r="A22" s="3" t="s">
        <v>111</v>
      </c>
      <c r="B22" s="65">
        <v>37143</v>
      </c>
      <c r="C22" s="84">
        <v>0</v>
      </c>
      <c r="D22" s="21">
        <v>134</v>
      </c>
      <c r="E22" s="67">
        <f>D22*Inputs!$B$10*Inputs!$B$13</f>
        <v>5.3734000000000011</v>
      </c>
      <c r="F22" s="76">
        <f>Inputs!$B$32/'Exposure '!F23</f>
        <v>8047.6501364579663</v>
      </c>
      <c r="G22" s="76">
        <f>Inputs!$B$32/'Exposure '!G23</f>
        <v>1254.6196139702729</v>
      </c>
      <c r="H22" s="76">
        <f>Inputs!$B$32/'Exposure '!H23</f>
        <v>827.11959735817982</v>
      </c>
      <c r="I22" s="76">
        <f>Inputs!$B$32/'Exposure '!I23</f>
        <v>204.88283604285189</v>
      </c>
      <c r="J22" s="76">
        <f>Inputs!$B$32/'Exposure '!J23</f>
        <v>108.51423288955714</v>
      </c>
      <c r="K22" s="76">
        <f>Inputs!$B$32/'Exposure '!K23</f>
        <v>5420.4439632696249</v>
      </c>
      <c r="L22" s="77">
        <f>Inputs!$C$32/'Exposure '!L23</f>
        <v>35447.982743921988</v>
      </c>
      <c r="M22" s="77">
        <f>Inputs!$C$32/'Exposure '!M23</f>
        <v>1254.6196139702727</v>
      </c>
      <c r="N22" s="77">
        <f>Inputs!$C$32/'Exposure '!N23</f>
        <v>827.11959735817982</v>
      </c>
      <c r="O22" s="77">
        <f>Inputs!$C$32/'Exposure '!O23</f>
        <v>204.88283604285186</v>
      </c>
      <c r="P22" s="77">
        <f>Inputs!$C$32/'Exposure '!P23</f>
        <v>108.51423288955714</v>
      </c>
    </row>
    <row r="26" spans="1:16" ht="15" customHeight="1" x14ac:dyDescent="0.35">
      <c r="A26" s="79" t="s">
        <v>97</v>
      </c>
    </row>
    <row r="27" spans="1:16" ht="15" customHeight="1" x14ac:dyDescent="0.35">
      <c r="A27" s="78" t="s">
        <v>112</v>
      </c>
    </row>
  </sheetData>
  <sheetProtection sheet="1" objects="1" scenarios="1" formatCells="0" formatColumns="0" formatRows="0"/>
  <autoFilter ref="A8:O22" xr:uid="{DF168587-7958-4750-9BD0-A6E2B15D9BAE}">
    <filterColumn colId="2">
      <filters>
        <filter val="0"/>
        <filter val="-"/>
      </filters>
    </filterColumn>
  </autoFilter>
  <mergeCells count="6">
    <mergeCell ref="L7:P7"/>
    <mergeCell ref="A7:A8"/>
    <mergeCell ref="E7:E8"/>
    <mergeCell ref="D7:D8"/>
    <mergeCell ref="C7:C8"/>
    <mergeCell ref="B7:B8"/>
  </mergeCells>
  <phoneticPr fontId="3" type="noConversion"/>
  <conditionalFormatting sqref="D9:D21">
    <cfRule type="cellIs" dxfId="1" priority="1" operator="greaterThan">
      <formula>$D$9</formula>
    </cfRule>
  </conditionalFormatting>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ellIs" priority="2" operator="lessThan" id="{6F782386-31F8-4F4E-A374-9163BE25833A}">
            <xm:f>Inputs!$B$33</xm:f>
            <x14:dxf>
              <font>
                <color rgb="FF9C0006"/>
              </font>
              <fill>
                <patternFill>
                  <bgColor rgb="FFFFC7CE"/>
                </patternFill>
              </fill>
            </x14:dxf>
          </x14:cfRule>
          <xm:sqref>F9:P22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2024-09-30T20:42:55+00:00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ermInfo xmlns="http://schemas.microsoft.com/office/infopath/2007/PartnerControls">
          <TermName xmlns="http://schemas.microsoft.com/office/infopath/2007/PartnerControls">Risk Evalauation</TermName>
          <TermId xmlns="http://schemas.microsoft.com/office/infopath/2007/PartnerControls">d741ee82-39ae-4614-85c0-3c62a5717b1b</TermId>
        </TermInfo>
        <TermInfo xmlns="http://schemas.microsoft.com/office/infopath/2007/PartnerControls">
          <TermName xmlns="http://schemas.microsoft.com/office/infopath/2007/PartnerControls">risk calculator</TermName>
          <TermId xmlns="http://schemas.microsoft.com/office/infopath/2007/PartnerControls">8af20125-90c4-4af3-92eb-7f5682895c4d</TermId>
        </TermInfo>
        <TermInfo xmlns="http://schemas.microsoft.com/office/infopath/2007/PartnerControls">
          <TermName xmlns="http://schemas.microsoft.com/office/infopath/2007/PartnerControls">BPP</TermName>
          <TermId xmlns="http://schemas.microsoft.com/office/infopath/2007/PartnerControls">ece68269-a23d-4337-9de9-8c69a4d8da2b</TermId>
        </TermInfo>
        <TermInfo xmlns="http://schemas.microsoft.com/office/infopath/2007/PartnerControls">
          <TermName xmlns="http://schemas.microsoft.com/office/infopath/2007/PartnerControls">Fish Ingestion</TermName>
          <TermId xmlns="http://schemas.microsoft.com/office/infopath/2007/PartnerControls">dd7150ca-d154-4698-bec3-16c88dee639f</TermId>
        </TermInfo>
      </Terms>
    </TaxKeywordTaxHTField>
    <Rights xmlns="4ffa91fb-a0ff-4ac5-b2db-65c790d184a4" xsi:nil="true"/>
    <Identifier xmlns="4ffa91fb-a0ff-4ac5-b2db-65c790d184a4" xsi:nil="true"/>
    <_ip_UnifiedCompliancePolicyUIAction xmlns="http://schemas.microsoft.com/sharepoint/v3" xsi:nil="true"/>
    <Creator xmlns="4ffa91fb-a0ff-4ac5-b2db-65c790d184a4">
      <UserInfo>
        <DisplayName/>
        <AccountId xsi:nil="true"/>
        <AccountType/>
      </UserInfo>
    </Creator>
    <_ip_UnifiedCompliancePolicyProperties xmlns="http://schemas.microsoft.com/sharepoint/v3" xsi:nil="true"/>
    <Language xmlns="http://schemas.microsoft.com/sharepoint/v3">English</Language>
    <j747ac98061d40f0aa7bd47e1db5675d xmlns="4ffa91fb-a0ff-4ac5-b2db-65c790d184a4">
      <Terms xmlns="http://schemas.microsoft.com/office/infopath/2007/PartnerControls"/>
    </j747ac98061d40f0aa7bd47e1db5675d>
    <lcf76f155ced4ddcb4097134ff3c332f xmlns="ead8da0f-3542-4e50-96c8-f1f698624e86">
      <Terms xmlns="http://schemas.microsoft.com/office/infopath/2007/PartnerControls"/>
    </lcf76f155ced4ddcb4097134ff3c332f>
    <TaxCatchAll xmlns="4ffa91fb-a0ff-4ac5-b2db-65c790d184a4">
      <Value>1629</Value>
      <Value>1964</Value>
      <Value>1590</Value>
      <Value>1198</Value>
    </TaxCatchAll>
    <e3f09c3df709400db2417a7161762d62 xmlns="4ffa91fb-a0ff-4ac5-b2db-65c790d184a4">
      <Terms xmlns="http://schemas.microsoft.com/office/infopath/2007/PartnerControls"/>
    </e3f09c3df709400db2417a7161762d62>
    <External_x0020_Contributor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6ac47ccbc9efb37c530411a1abf678b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d7d0fad56e7f41310fc88016d86f57c2"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97BAD-1AE5-428D-860C-E340BE3427A3}">
  <ds:schemaRefs>
    <ds:schemaRef ds:uri="http://schemas.openxmlformats.org/package/2006/metadata/core-properties"/>
    <ds:schemaRef ds:uri="http://schemas.microsoft.com/office/2006/metadata/properties"/>
    <ds:schemaRef ds:uri="http://purl.org/dc/terms/"/>
    <ds:schemaRef ds:uri="http://schemas.microsoft.com/sharepoint/v3/fields"/>
    <ds:schemaRef ds:uri="http://schemas.microsoft.com/office/2006/documentManagement/types"/>
    <ds:schemaRef ds:uri="http://schemas.microsoft.com/office/infopath/2007/PartnerControls"/>
    <ds:schemaRef ds:uri="http://purl.org/dc/elements/1.1/"/>
    <ds:schemaRef ds:uri="http://schemas.microsoft.com/sharepoint/v3"/>
    <ds:schemaRef ds:uri="ead8da0f-3542-4e50-96c8-f1f698624e86"/>
    <ds:schemaRef ds:uri="http://purl.org/dc/dcmitype/"/>
    <ds:schemaRef ds:uri="fecc2597-e8fd-4279-ac06-bd7c891938be"/>
    <ds:schemaRef ds:uri="http://schemas.microsoft.com/sharepoint.v3"/>
    <ds:schemaRef ds:uri="4ffa91fb-a0ff-4ac5-b2db-65c790d184a4"/>
    <ds:schemaRef ds:uri="http://www.w3.org/XML/1998/namespace"/>
  </ds:schemaRefs>
</ds:datastoreItem>
</file>

<file path=customXml/itemProps2.xml><?xml version="1.0" encoding="utf-8"?>
<ds:datastoreItem xmlns:ds="http://schemas.openxmlformats.org/officeDocument/2006/customXml" ds:itemID="{B6929DCF-65FD-4DEE-A785-E890D5FF0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087CF-6683-41A3-9212-6EA7E0929D4A}">
  <ds:schemaRefs>
    <ds:schemaRef ds:uri="Microsoft.SharePoint.Taxonomy.ContentTypeSync"/>
  </ds:schemaRefs>
</ds:datastoreItem>
</file>

<file path=customXml/itemProps4.xml><?xml version="1.0" encoding="utf-8"?>
<ds:datastoreItem xmlns:ds="http://schemas.openxmlformats.org/officeDocument/2006/customXml" ds:itemID="{2F297274-005D-4979-B855-73E08CB7D7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Page</vt:lpstr>
      <vt:lpstr>ReadMe</vt:lpstr>
      <vt:lpstr>Equations</vt:lpstr>
      <vt:lpstr>Inputs</vt:lpstr>
      <vt:lpstr>Exposure </vt:lpstr>
      <vt:lpstr>Risk Estimates</vt:lpstr>
      <vt:lpstr>Inputs!Print_Area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Fish Ingestion Risk Calculator for Butyl Benzyl Phthalate (BBP)</dc:title>
  <dc:subject>BBP Fish Ingestion Risk Calculator</dc:subject>
  <dc:creator/>
  <cp:keywords>BPP ; Fish Ingestion ; risk calculator ; Risk Evalauation</cp:keywords>
  <dc:description/>
  <cp:lastModifiedBy/>
  <cp:revision>1</cp:revision>
  <dcterms:created xsi:type="dcterms:W3CDTF">2025-08-01T03:36:57Z</dcterms:created>
  <dcterms:modified xsi:type="dcterms:W3CDTF">2025-12-22T16:38:51Z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1629;#Risk Evalauation|d741ee82-39ae-4614-85c0-3c62a5717b1b;#1198;#risk calculator|8af20125-90c4-4af3-92eb-7f5682895c4d;#1964;#BPP|ece68269-a23d-4337-9de9-8c69a4d8da2b;#1590;#Fish Ingestion|dd7150ca-d154-4698-bec3-16c88dee639f</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0x010100D723352F79007E408EFF44D6142FFCE2</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ies>
</file>