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211" documentId="8_{3B4ACA6B-EB61-4D6C-890B-199C5DAFE71A}" xr6:coauthVersionLast="47" xr6:coauthVersionMax="47" xr10:uidLastSave="{18376D22-F6D8-494A-A6D9-8A11A0D47FDF}"/>
  <bookViews>
    <workbookView xWindow="28680" yWindow="-30" windowWidth="29040" windowHeight="15720" tabRatio="899" xr2:uid="{3E844F0C-A553-4D64-AF66-7A91699FB198}"/>
  </bookViews>
  <sheets>
    <sheet name="Cover Page" sheetId="94" r:id="rId1"/>
    <sheet name="ReadMe" sheetId="89" r:id="rId2"/>
    <sheet name="Max Release DW Calcs (0% DWT)" sheetId="93" r:id="rId3"/>
    <sheet name="Max Release Oral Calc" sheetId="82" r:id="rId4"/>
    <sheet name="Max Release Derm Calc" sheetId="83" r:id="rId5"/>
    <sheet name="Exposure Inputs" sheetId="69" r:id="rId6"/>
    <sheet name="Exposure Equations" sheetId="81" r:id="rId7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8</definedName>
    <definedName name="_AtRisk_SimSetting_MultipleCPUManualCount" hidden="1">8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4" hidden="1">'Max Release Derm Calc'!$A$4:$M$65</definedName>
    <definedName name="_xlnm._FilterDatabase" localSheetId="2" hidden="1">'Max Release DW Calcs (0% DWT)'!$A$4:$AR$13</definedName>
    <definedName name="_xlnm._FilterDatabase" localSheetId="3" hidden="1">'Max Release Oral Calc'!$A$4:$M$8</definedName>
    <definedName name="AT">#REF!</definedName>
    <definedName name="AT_50th_non_cancer">#REF!</definedName>
    <definedName name="AT_50th_non_cancer_DC">#REF!</definedName>
    <definedName name="AT_95th_non_cancer">#REF!</definedName>
    <definedName name="AT_95th_non_cancer_DC">#REF!</definedName>
    <definedName name="AT_AC">#REF!</definedName>
    <definedName name="AT_AC_DC">#REF!</definedName>
    <definedName name="AT_ADC_high">#REF!</definedName>
    <definedName name="AT_ADC_mid">#REF!</definedName>
    <definedName name="AT_cancer">#REF!</definedName>
    <definedName name="AT_cancer_DC">#REF!</definedName>
    <definedName name="AT_LADC">#REF!</definedName>
    <definedName name="AWD">#REF!</definedName>
    <definedName name="AWD_DC_50th">#REF!</definedName>
    <definedName name="AWD_DC_95th">#REF!</definedName>
    <definedName name="CASRN">#REF!</definedName>
    <definedName name="ED">#REF!</definedName>
    <definedName name="ED_AC">#REF!</definedName>
    <definedName name="ED_AC_DC">#REF!</definedName>
    <definedName name="ED_chronic">#REF!</definedName>
    <definedName name="ED_chronic_DC">#REF!</definedName>
    <definedName name="E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WY_50th">#REF!</definedName>
    <definedName name="WY_50th_DC">#REF!</definedName>
    <definedName name="WY_95th">#REF!</definedName>
    <definedName name="WY_95th_DC">#REF!</definedName>
    <definedName name="WY_high">#REF!</definedName>
    <definedName name="WY_m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82" l="1"/>
  <c r="M5" i="82" l="1"/>
  <c r="K5" i="83"/>
  <c r="L5" i="83"/>
  <c r="E5" i="83"/>
  <c r="H5" i="83"/>
  <c r="I5" i="83"/>
  <c r="F5" i="83"/>
  <c r="L5" i="82"/>
  <c r="H5" i="82"/>
  <c r="J5" i="82" s="1"/>
  <c r="I5" i="82"/>
  <c r="E5" i="82"/>
  <c r="G5" i="82" s="1"/>
  <c r="F5" i="82"/>
  <c r="E6" i="82"/>
  <c r="J6" i="82"/>
  <c r="L6" i="83"/>
  <c r="K6" i="83"/>
  <c r="M6" i="83" s="1"/>
  <c r="I6" i="83"/>
  <c r="H6" i="83"/>
  <c r="J6" i="83" s="1"/>
  <c r="F6" i="83"/>
  <c r="E6" i="83"/>
  <c r="G6" i="83" s="1"/>
  <c r="AP5" i="93" l="1"/>
  <c r="AO5" i="93"/>
  <c r="AN5" i="93"/>
  <c r="AR5" i="93" s="1"/>
  <c r="AM5" i="93"/>
  <c r="AQ5" i="93" s="1"/>
  <c r="AJ5" i="93"/>
  <c r="AI5" i="93"/>
  <c r="AH5" i="93"/>
  <c r="AL5" i="93" s="1"/>
  <c r="AG5" i="93"/>
  <c r="AK5" i="93" s="1"/>
  <c r="AD5" i="93"/>
  <c r="AC5" i="93"/>
  <c r="AB5" i="93"/>
  <c r="AF5" i="93" s="1"/>
  <c r="AA5" i="93"/>
  <c r="AE5" i="93" s="1"/>
  <c r="X5" i="93"/>
  <c r="W5" i="93"/>
  <c r="V5" i="93"/>
  <c r="Z5" i="93" s="1"/>
  <c r="U5" i="93"/>
  <c r="Y5" i="93" s="1"/>
  <c r="R5" i="93"/>
  <c r="Q5" i="93"/>
  <c r="P5" i="93"/>
  <c r="T5" i="93" s="1"/>
  <c r="O5" i="93"/>
  <c r="S5" i="93" s="1"/>
  <c r="L5" i="93"/>
  <c r="K5" i="93"/>
  <c r="J5" i="93"/>
  <c r="N5" i="93" s="1"/>
  <c r="I5" i="93"/>
  <c r="M5" i="93" s="1"/>
  <c r="H9" i="93" l="1"/>
  <c r="I12" i="93"/>
  <c r="M12" i="93" s="1"/>
  <c r="J12" i="93"/>
  <c r="N12" i="93" s="1"/>
  <c r="K12" i="93"/>
  <c r="L12" i="93"/>
  <c r="O12" i="93"/>
  <c r="S12" i="93" s="1"/>
  <c r="P12" i="93"/>
  <c r="T12" i="93" s="1"/>
  <c r="Q12" i="93"/>
  <c r="R12" i="93"/>
  <c r="U12" i="93"/>
  <c r="Y12" i="93" s="1"/>
  <c r="V12" i="93"/>
  <c r="Z12" i="93" s="1"/>
  <c r="W12" i="93"/>
  <c r="X12" i="93"/>
  <c r="AA12" i="93"/>
  <c r="AE12" i="93" s="1"/>
  <c r="AB12" i="93"/>
  <c r="AF12" i="93" s="1"/>
  <c r="AC12" i="93"/>
  <c r="AD12" i="93"/>
  <c r="AG12" i="93"/>
  <c r="AK12" i="93" s="1"/>
  <c r="AH12" i="93"/>
  <c r="AL12" i="93" s="1"/>
  <c r="AI12" i="93"/>
  <c r="AJ12" i="93"/>
  <c r="AM12" i="93"/>
  <c r="AQ12" i="93" s="1"/>
  <c r="AN12" i="93"/>
  <c r="AR12" i="93" s="1"/>
  <c r="AO12" i="93"/>
  <c r="AP12" i="93"/>
  <c r="L7" i="82" l="1"/>
  <c r="L8" i="82"/>
  <c r="L6" i="82"/>
  <c r="I7" i="82"/>
  <c r="I8" i="82"/>
  <c r="I6" i="82"/>
  <c r="F7" i="82"/>
  <c r="F7" i="83"/>
  <c r="F8" i="83"/>
  <c r="F9" i="83"/>
  <c r="F10" i="83"/>
  <c r="F11" i="83"/>
  <c r="F12" i="83"/>
  <c r="F13" i="83"/>
  <c r="F14" i="83"/>
  <c r="F15" i="83"/>
  <c r="F16" i="83"/>
  <c r="F17" i="83"/>
  <c r="F18" i="83"/>
  <c r="F19" i="83"/>
  <c r="F20" i="83"/>
  <c r="F21" i="83"/>
  <c r="F22" i="83"/>
  <c r="F23" i="83"/>
  <c r="F24" i="83"/>
  <c r="F25" i="83"/>
  <c r="F26" i="83"/>
  <c r="F27" i="83"/>
  <c r="F28" i="83"/>
  <c r="F29" i="83"/>
  <c r="F30" i="83"/>
  <c r="F31" i="83"/>
  <c r="F32" i="83"/>
  <c r="F33" i="83"/>
  <c r="F34" i="83"/>
  <c r="F35" i="83"/>
  <c r="F36" i="83"/>
  <c r="F37" i="83"/>
  <c r="F38" i="83"/>
  <c r="F39" i="83"/>
  <c r="F40" i="83"/>
  <c r="F41" i="83"/>
  <c r="F42" i="83"/>
  <c r="F43" i="83"/>
  <c r="F44" i="83"/>
  <c r="F45" i="83"/>
  <c r="F46" i="83"/>
  <c r="F47" i="83"/>
  <c r="F48" i="83"/>
  <c r="F49" i="83"/>
  <c r="F50" i="83"/>
  <c r="F51" i="83"/>
  <c r="F52" i="83"/>
  <c r="F53" i="83"/>
  <c r="F54" i="83"/>
  <c r="F55" i="83"/>
  <c r="F56" i="83"/>
  <c r="F57" i="83"/>
  <c r="F58" i="83"/>
  <c r="F59" i="83"/>
  <c r="F60" i="83"/>
  <c r="F61" i="83"/>
  <c r="F62" i="83"/>
  <c r="F63" i="83"/>
  <c r="F64" i="83"/>
  <c r="F65" i="83"/>
  <c r="F8" i="82"/>
  <c r="F6" i="82"/>
  <c r="AN8" i="93"/>
  <c r="AN10" i="93"/>
  <c r="AN13" i="93"/>
  <c r="AN6" i="93"/>
  <c r="AH8" i="93"/>
  <c r="AH10" i="93"/>
  <c r="AH13" i="93"/>
  <c r="AH6" i="93"/>
  <c r="AB8" i="93"/>
  <c r="AB10" i="93"/>
  <c r="AB13" i="93"/>
  <c r="AB6" i="93"/>
  <c r="V8" i="93"/>
  <c r="V10" i="93"/>
  <c r="V13" i="93"/>
  <c r="V6" i="93"/>
  <c r="P8" i="93"/>
  <c r="P10" i="93"/>
  <c r="P13" i="93"/>
  <c r="P6" i="93"/>
  <c r="J8" i="93"/>
  <c r="J10" i="93"/>
  <c r="J13" i="93"/>
  <c r="J6" i="93"/>
  <c r="H11" i="93"/>
  <c r="AA11" i="93" s="1"/>
  <c r="AE11" i="93" s="1"/>
  <c r="G11" i="93"/>
  <c r="L11" i="93" s="1"/>
  <c r="U9" i="93"/>
  <c r="G9" i="93"/>
  <c r="L9" i="93" s="1"/>
  <c r="H7" i="93"/>
  <c r="G7" i="93"/>
  <c r="AN7" i="93" s="1"/>
  <c r="K65" i="83"/>
  <c r="H65" i="83"/>
  <c r="E65" i="83"/>
  <c r="K64" i="83"/>
  <c r="H64" i="83"/>
  <c r="E64" i="83"/>
  <c r="K63" i="83"/>
  <c r="H63" i="83"/>
  <c r="E63" i="83"/>
  <c r="K62" i="83"/>
  <c r="H62" i="83"/>
  <c r="E62" i="83"/>
  <c r="K61" i="83"/>
  <c r="H61" i="83"/>
  <c r="E61" i="83"/>
  <c r="K60" i="83"/>
  <c r="H60" i="83"/>
  <c r="E60" i="83"/>
  <c r="K59" i="83"/>
  <c r="H59" i="83"/>
  <c r="E59" i="83"/>
  <c r="K58" i="83"/>
  <c r="H58" i="83"/>
  <c r="E58" i="83"/>
  <c r="K57" i="83"/>
  <c r="H57" i="83"/>
  <c r="E57" i="83"/>
  <c r="K56" i="83"/>
  <c r="H56" i="83"/>
  <c r="E56" i="83"/>
  <c r="K55" i="83"/>
  <c r="H55" i="83"/>
  <c r="E55" i="83"/>
  <c r="K54" i="83"/>
  <c r="H54" i="83"/>
  <c r="E54" i="83"/>
  <c r="K53" i="83"/>
  <c r="H53" i="83"/>
  <c r="E53" i="83"/>
  <c r="K52" i="83"/>
  <c r="H52" i="83"/>
  <c r="E52" i="83"/>
  <c r="K51" i="83"/>
  <c r="H51" i="83"/>
  <c r="E51" i="83"/>
  <c r="K50" i="83"/>
  <c r="H50" i="83"/>
  <c r="E50" i="83"/>
  <c r="K49" i="83"/>
  <c r="H49" i="83"/>
  <c r="E49" i="83"/>
  <c r="K48" i="83"/>
  <c r="H48" i="83"/>
  <c r="E48" i="83"/>
  <c r="K47" i="83"/>
  <c r="H47" i="83"/>
  <c r="E47" i="83"/>
  <c r="K46" i="83"/>
  <c r="H46" i="83"/>
  <c r="E46" i="83"/>
  <c r="K45" i="83"/>
  <c r="H45" i="83"/>
  <c r="E45" i="83"/>
  <c r="K44" i="83"/>
  <c r="H44" i="83"/>
  <c r="E44" i="83"/>
  <c r="K43" i="83"/>
  <c r="H43" i="83"/>
  <c r="E43" i="83"/>
  <c r="K42" i="83"/>
  <c r="H42" i="83"/>
  <c r="E42" i="83"/>
  <c r="K41" i="83"/>
  <c r="H41" i="83"/>
  <c r="E41" i="83"/>
  <c r="K40" i="83"/>
  <c r="H40" i="83"/>
  <c r="E40" i="83"/>
  <c r="K39" i="83"/>
  <c r="H39" i="83"/>
  <c r="E39" i="83"/>
  <c r="K38" i="83"/>
  <c r="H38" i="83"/>
  <c r="E38" i="83"/>
  <c r="K37" i="83"/>
  <c r="H37" i="83"/>
  <c r="E37" i="83"/>
  <c r="K36" i="83"/>
  <c r="H36" i="83"/>
  <c r="E36" i="83"/>
  <c r="K35" i="83"/>
  <c r="H35" i="83"/>
  <c r="E35" i="83"/>
  <c r="K34" i="83"/>
  <c r="H34" i="83"/>
  <c r="E34" i="83"/>
  <c r="K33" i="83"/>
  <c r="H33" i="83"/>
  <c r="E33" i="83"/>
  <c r="K32" i="83"/>
  <c r="H32" i="83"/>
  <c r="E32" i="83"/>
  <c r="K31" i="83"/>
  <c r="H31" i="83"/>
  <c r="E31" i="83"/>
  <c r="K30" i="83"/>
  <c r="H30" i="83"/>
  <c r="E30" i="83"/>
  <c r="K29" i="83"/>
  <c r="H29" i="83"/>
  <c r="E29" i="83"/>
  <c r="K28" i="83"/>
  <c r="H28" i="83"/>
  <c r="E28" i="83"/>
  <c r="K27" i="83"/>
  <c r="H27" i="83"/>
  <c r="E27" i="83"/>
  <c r="K26" i="83"/>
  <c r="H26" i="83"/>
  <c r="E26" i="83"/>
  <c r="K25" i="83"/>
  <c r="H25" i="83"/>
  <c r="E25" i="83"/>
  <c r="K24" i="83"/>
  <c r="H24" i="83"/>
  <c r="E24" i="83"/>
  <c r="K23" i="83"/>
  <c r="H23" i="83"/>
  <c r="E23" i="83"/>
  <c r="K22" i="83"/>
  <c r="H22" i="83"/>
  <c r="E22" i="83"/>
  <c r="K21" i="83"/>
  <c r="H21" i="83"/>
  <c r="E21" i="83"/>
  <c r="K20" i="83"/>
  <c r="H20" i="83"/>
  <c r="E20" i="83"/>
  <c r="K19" i="83"/>
  <c r="H19" i="83"/>
  <c r="E19" i="83"/>
  <c r="K18" i="83"/>
  <c r="H18" i="83"/>
  <c r="E18" i="83"/>
  <c r="K17" i="83"/>
  <c r="H17" i="83"/>
  <c r="E17" i="83"/>
  <c r="K16" i="83"/>
  <c r="H16" i="83"/>
  <c r="E16" i="83"/>
  <c r="K15" i="83"/>
  <c r="H15" i="83"/>
  <c r="E15" i="83"/>
  <c r="K14" i="83"/>
  <c r="H14" i="83"/>
  <c r="E14" i="83"/>
  <c r="K13" i="83"/>
  <c r="H13" i="83"/>
  <c r="E13" i="83"/>
  <c r="K12" i="83"/>
  <c r="H12" i="83"/>
  <c r="E12" i="83"/>
  <c r="K11" i="83"/>
  <c r="H11" i="83"/>
  <c r="E11" i="83"/>
  <c r="K10" i="83"/>
  <c r="H10" i="83"/>
  <c r="E10" i="83"/>
  <c r="K9" i="83"/>
  <c r="H9" i="83"/>
  <c r="E9" i="83"/>
  <c r="K8" i="83"/>
  <c r="H8" i="83"/>
  <c r="E8" i="83"/>
  <c r="L10" i="93"/>
  <c r="U10" i="93"/>
  <c r="Y10" i="93" s="1"/>
  <c r="AA10" i="93"/>
  <c r="AE10" i="93" s="1"/>
  <c r="AG10" i="93"/>
  <c r="AK10" i="93" s="1"/>
  <c r="L13" i="93"/>
  <c r="U13" i="93"/>
  <c r="Y13" i="93" s="1"/>
  <c r="AA13" i="93"/>
  <c r="AE13" i="93" s="1"/>
  <c r="AG13" i="93"/>
  <c r="AK13" i="93" s="1"/>
  <c r="L6" i="93"/>
  <c r="U6" i="93"/>
  <c r="Y6" i="93" s="1"/>
  <c r="AA6" i="93"/>
  <c r="AE6" i="93" s="1"/>
  <c r="AG6" i="93"/>
  <c r="AK6" i="93" s="1"/>
  <c r="L8" i="93"/>
  <c r="U8" i="93"/>
  <c r="Y8" i="93" s="1"/>
  <c r="AA8" i="93"/>
  <c r="AE8" i="93" s="1"/>
  <c r="AG8" i="93"/>
  <c r="AK8" i="93" s="1"/>
  <c r="P45" i="81"/>
  <c r="AB9" i="93" l="1"/>
  <c r="J9" i="93"/>
  <c r="AG11" i="93"/>
  <c r="AK11" i="93" s="1"/>
  <c r="AH9" i="93"/>
  <c r="P9" i="93"/>
  <c r="V9" i="93"/>
  <c r="AB11" i="93"/>
  <c r="AH11" i="93"/>
  <c r="V11" i="93"/>
  <c r="P11" i="93"/>
  <c r="AN11" i="93"/>
  <c r="J11" i="93"/>
  <c r="AN9" i="93"/>
  <c r="P7" i="93"/>
  <c r="AB7" i="93"/>
  <c r="V7" i="93"/>
  <c r="AH7" i="93"/>
  <c r="J7" i="93"/>
  <c r="U11" i="93"/>
  <c r="Y11" i="93" s="1"/>
  <c r="AG9" i="93"/>
  <c r="AK9" i="93" s="1"/>
  <c r="AA9" i="93"/>
  <c r="AE9" i="93" s="1"/>
  <c r="K7" i="83"/>
  <c r="M7" i="83" s="1"/>
  <c r="H7" i="83"/>
  <c r="J7" i="83" s="1"/>
  <c r="E7" i="83"/>
  <c r="G7" i="83" s="1"/>
  <c r="U7" i="93"/>
  <c r="Y7" i="93" s="1"/>
  <c r="AA7" i="93"/>
  <c r="AE7" i="93" s="1"/>
  <c r="AG7" i="93"/>
  <c r="AK7" i="93" s="1"/>
  <c r="L7" i="93"/>
  <c r="Y9" i="93"/>
  <c r="G51" i="83" l="1"/>
  <c r="J51" i="83"/>
  <c r="M51" i="83"/>
  <c r="G64" i="83"/>
  <c r="J64" i="83"/>
  <c r="M64" i="83"/>
  <c r="G52" i="83"/>
  <c r="J52" i="83"/>
  <c r="M52" i="83"/>
  <c r="G38" i="83"/>
  <c r="J38" i="83"/>
  <c r="M38" i="83"/>
  <c r="G54" i="83"/>
  <c r="J54" i="83"/>
  <c r="M54" i="83"/>
  <c r="G61" i="83"/>
  <c r="J61" i="83"/>
  <c r="M61" i="83"/>
  <c r="G62" i="83"/>
  <c r="J62" i="83"/>
  <c r="M62" i="83"/>
  <c r="G56" i="83"/>
  <c r="J56" i="83"/>
  <c r="M56" i="83"/>
  <c r="G44" i="83"/>
  <c r="J44" i="83"/>
  <c r="M44" i="83"/>
  <c r="G57" i="83"/>
  <c r="J57" i="83"/>
  <c r="M57" i="83"/>
  <c r="G53" i="83"/>
  <c r="J53" i="83"/>
  <c r="M53" i="83"/>
  <c r="G45" i="83"/>
  <c r="J45" i="83"/>
  <c r="M45" i="83"/>
  <c r="J39" i="83"/>
  <c r="G39" i="83"/>
  <c r="M39" i="83"/>
  <c r="G49" i="83"/>
  <c r="J49" i="83"/>
  <c r="M49" i="83"/>
  <c r="G46" i="83"/>
  <c r="J46" i="83"/>
  <c r="M46" i="83"/>
  <c r="G40" i="83"/>
  <c r="J40" i="83"/>
  <c r="M40" i="83"/>
  <c r="M43" i="83"/>
  <c r="G43" i="83"/>
  <c r="J43" i="83"/>
  <c r="G36" i="83"/>
  <c r="J36" i="83"/>
  <c r="M36" i="83"/>
  <c r="G58" i="83"/>
  <c r="M58" i="83"/>
  <c r="J58" i="83"/>
  <c r="G37" i="83"/>
  <c r="J37" i="83"/>
  <c r="M37" i="83"/>
  <c r="G63" i="83"/>
  <c r="J63" i="83"/>
  <c r="M63" i="83"/>
  <c r="J35" i="83"/>
  <c r="G35" i="83"/>
  <c r="M35" i="83"/>
  <c r="G48" i="83"/>
  <c r="J48" i="83"/>
  <c r="M48" i="83"/>
  <c r="M59" i="83"/>
  <c r="G59" i="83"/>
  <c r="J59" i="83"/>
  <c r="G65" i="83"/>
  <c r="J65" i="83"/>
  <c r="M65" i="83"/>
  <c r="G41" i="83"/>
  <c r="J41" i="83"/>
  <c r="M41" i="83"/>
  <c r="G42" i="83"/>
  <c r="M42" i="83"/>
  <c r="J42" i="83"/>
  <c r="G60" i="83"/>
  <c r="J60" i="83"/>
  <c r="M60" i="83"/>
  <c r="G47" i="83"/>
  <c r="J47" i="83"/>
  <c r="M47" i="83"/>
  <c r="G34" i="83"/>
  <c r="J34" i="83"/>
  <c r="M34" i="83"/>
  <c r="G55" i="83"/>
  <c r="J55" i="83"/>
  <c r="M55" i="83"/>
  <c r="G50" i="83"/>
  <c r="J50" i="83"/>
  <c r="M50" i="83"/>
  <c r="H25" i="69"/>
  <c r="G21" i="83" l="1"/>
  <c r="J21" i="83"/>
  <c r="M21" i="83"/>
  <c r="G23" i="83"/>
  <c r="J23" i="83"/>
  <c r="M23" i="83"/>
  <c r="G9" i="83"/>
  <c r="J9" i="83"/>
  <c r="M9" i="83"/>
  <c r="J25" i="83"/>
  <c r="M25" i="83"/>
  <c r="G25" i="83"/>
  <c r="G8" i="83"/>
  <c r="J8" i="83"/>
  <c r="M8" i="83"/>
  <c r="G10" i="83"/>
  <c r="J10" i="83"/>
  <c r="M10" i="83"/>
  <c r="J14" i="83"/>
  <c r="M14" i="83"/>
  <c r="G14" i="83"/>
  <c r="G22" i="83"/>
  <c r="J22" i="83"/>
  <c r="M22" i="83"/>
  <c r="M33" i="83"/>
  <c r="G33" i="83"/>
  <c r="J33" i="83"/>
  <c r="J13" i="83"/>
  <c r="M13" i="83"/>
  <c r="G13" i="83"/>
  <c r="G12" i="83"/>
  <c r="J12" i="83"/>
  <c r="M12" i="83"/>
  <c r="G16" i="83"/>
  <c r="J16" i="83"/>
  <c r="M16" i="83"/>
  <c r="G29" i="83"/>
  <c r="J29" i="83"/>
  <c r="M29" i="83"/>
  <c r="J31" i="83"/>
  <c r="M31" i="83"/>
  <c r="G31" i="83"/>
  <c r="G18" i="83"/>
  <c r="J18" i="83"/>
  <c r="M18" i="83"/>
  <c r="G27" i="83"/>
  <c r="J27" i="83"/>
  <c r="M27" i="83"/>
  <c r="M26" i="83"/>
  <c r="G26" i="83"/>
  <c r="J26" i="83"/>
  <c r="G28" i="83"/>
  <c r="J28" i="83"/>
  <c r="M28" i="83"/>
  <c r="J30" i="83"/>
  <c r="M30" i="83"/>
  <c r="G30" i="83"/>
  <c r="G17" i="83"/>
  <c r="J17" i="83"/>
  <c r="M17" i="83"/>
  <c r="J32" i="83"/>
  <c r="M32" i="83"/>
  <c r="G32" i="83"/>
  <c r="J24" i="83"/>
  <c r="M24" i="83"/>
  <c r="G24" i="83"/>
  <c r="J5" i="83"/>
  <c r="M5" i="83"/>
  <c r="G5" i="83"/>
  <c r="G20" i="83"/>
  <c r="J20" i="83"/>
  <c r="M20" i="83"/>
  <c r="G11" i="83"/>
  <c r="J11" i="83"/>
  <c r="M11" i="83"/>
  <c r="M15" i="83"/>
  <c r="G15" i="83"/>
  <c r="J15" i="83"/>
  <c r="J19" i="83"/>
  <c r="M19" i="83"/>
  <c r="G19" i="83"/>
  <c r="E44" i="69"/>
  <c r="E41" i="69"/>
  <c r="D38" i="69"/>
  <c r="D41" i="69" s="1"/>
  <c r="C38" i="69"/>
  <c r="C41" i="69" s="1"/>
  <c r="E7" i="82" l="1"/>
  <c r="G7" i="82" s="1"/>
  <c r="G6" i="82"/>
  <c r="E8" i="82"/>
  <c r="G8" i="82" s="1"/>
  <c r="H7" i="82"/>
  <c r="J7" i="82" s="1"/>
  <c r="H6" i="82"/>
  <c r="H8" i="82"/>
  <c r="J8" i="82" s="1"/>
  <c r="K7" i="82"/>
  <c r="M7" i="82" s="1"/>
  <c r="K6" i="82"/>
  <c r="M6" i="82" s="1"/>
  <c r="K8" i="82"/>
  <c r="M8" i="82" s="1"/>
  <c r="Q65" i="81"/>
  <c r="P65" i="81"/>
  <c r="Q64" i="81"/>
  <c r="P64" i="81"/>
  <c r="M49" i="81"/>
  <c r="Q46" i="81" s="1"/>
  <c r="L49" i="81"/>
  <c r="P46" i="81" s="1"/>
  <c r="Q9" i="81"/>
  <c r="P8" i="81"/>
  <c r="Q7" i="81"/>
  <c r="P7" i="81"/>
  <c r="Q10" i="81"/>
  <c r="P10" i="81"/>
  <c r="P9" i="81" l="1"/>
  <c r="Q45" i="81"/>
  <c r="Q8" i="81"/>
  <c r="C56" i="69" l="1"/>
  <c r="E55" i="69"/>
  <c r="D55" i="69"/>
  <c r="C44" i="69"/>
  <c r="D44" i="69"/>
  <c r="E42" i="69"/>
  <c r="D42" i="69"/>
  <c r="C42" i="69"/>
  <c r="D56" i="69" l="1"/>
  <c r="E56" i="69"/>
  <c r="L65" i="83" l="1"/>
  <c r="L64" i="83"/>
  <c r="L63" i="83"/>
  <c r="L62" i="83"/>
  <c r="L61" i="83"/>
  <c r="L60" i="83"/>
  <c r="L59" i="83"/>
  <c r="L58" i="83"/>
  <c r="L57" i="83"/>
  <c r="L56" i="83"/>
  <c r="L55" i="83"/>
  <c r="L54" i="83"/>
  <c r="L53" i="83"/>
  <c r="L52" i="83"/>
  <c r="L51" i="83"/>
  <c r="L50" i="83"/>
  <c r="L49" i="83"/>
  <c r="L48" i="83"/>
  <c r="L47" i="83"/>
  <c r="L46" i="83"/>
  <c r="L45" i="83"/>
  <c r="L44" i="83"/>
  <c r="L43" i="83"/>
  <c r="L42" i="83"/>
  <c r="L41" i="83"/>
  <c r="L40" i="83"/>
  <c r="L39" i="83"/>
  <c r="L38" i="83"/>
  <c r="L37" i="83"/>
  <c r="L36" i="83"/>
  <c r="L35" i="83"/>
  <c r="L34" i="83"/>
  <c r="L33" i="83"/>
  <c r="L32" i="83"/>
  <c r="L31" i="83"/>
  <c r="L30" i="83"/>
  <c r="L29" i="83"/>
  <c r="L28" i="83"/>
  <c r="L27" i="83"/>
  <c r="L26" i="83"/>
  <c r="L25" i="83"/>
  <c r="L24" i="83"/>
  <c r="L23" i="83"/>
  <c r="L22" i="83"/>
  <c r="L21" i="83"/>
  <c r="L20" i="83"/>
  <c r="L19" i="83"/>
  <c r="L18" i="83"/>
  <c r="L17" i="83"/>
  <c r="L16" i="83"/>
  <c r="L15" i="83"/>
  <c r="L14" i="83"/>
  <c r="L13" i="83"/>
  <c r="L12" i="83"/>
  <c r="L11" i="83"/>
  <c r="L10" i="83"/>
  <c r="L9" i="83"/>
  <c r="L8" i="83"/>
  <c r="L7" i="83"/>
  <c r="I65" i="83"/>
  <c r="I64" i="83"/>
  <c r="I63" i="83"/>
  <c r="I62" i="83"/>
  <c r="I61" i="83"/>
  <c r="I60" i="83"/>
  <c r="I59" i="83"/>
  <c r="I58" i="83"/>
  <c r="I57" i="83"/>
  <c r="I56" i="83"/>
  <c r="I55" i="83"/>
  <c r="I54" i="83"/>
  <c r="I53" i="83"/>
  <c r="I52" i="83"/>
  <c r="I51" i="83"/>
  <c r="I50" i="83"/>
  <c r="I49" i="83"/>
  <c r="I48" i="83"/>
  <c r="I47" i="83"/>
  <c r="I46" i="83"/>
  <c r="I45" i="83"/>
  <c r="I44" i="83"/>
  <c r="I43" i="83"/>
  <c r="I42" i="83"/>
  <c r="I41" i="83"/>
  <c r="I40" i="83"/>
  <c r="I39" i="83"/>
  <c r="I38" i="83"/>
  <c r="I37" i="83"/>
  <c r="I36" i="83"/>
  <c r="I35" i="83"/>
  <c r="I34" i="83"/>
  <c r="I33" i="83"/>
  <c r="I32" i="83"/>
  <c r="I31" i="83"/>
  <c r="I30" i="83"/>
  <c r="I29" i="83"/>
  <c r="I28" i="83"/>
  <c r="I27" i="83"/>
  <c r="I26" i="83"/>
  <c r="I25" i="83"/>
  <c r="I24" i="83"/>
  <c r="I23" i="83"/>
  <c r="I22" i="83"/>
  <c r="I21" i="83"/>
  <c r="I20" i="83"/>
  <c r="I19" i="83"/>
  <c r="I18" i="83"/>
  <c r="I17" i="83"/>
  <c r="I16" i="83"/>
  <c r="I15" i="83"/>
  <c r="I14" i="83"/>
  <c r="I13" i="83"/>
  <c r="I12" i="83"/>
  <c r="I11" i="83"/>
  <c r="I10" i="83"/>
  <c r="I9" i="83"/>
  <c r="I8" i="83"/>
  <c r="I7" i="83"/>
  <c r="H23" i="69" l="1"/>
  <c r="C30" i="69"/>
  <c r="H29" i="69"/>
  <c r="H30" i="69" s="1"/>
  <c r="G29" i="69"/>
  <c r="G30" i="69" s="1"/>
  <c r="F29" i="69"/>
  <c r="F30" i="69" s="1"/>
  <c r="E29" i="69"/>
  <c r="E30" i="69" s="1"/>
  <c r="D29" i="69"/>
  <c r="D30" i="69" s="1"/>
  <c r="G27" i="69"/>
  <c r="F27" i="69"/>
  <c r="E27" i="69"/>
  <c r="D27" i="69"/>
  <c r="C27" i="69"/>
  <c r="G26" i="69"/>
  <c r="F26" i="69"/>
  <c r="E26" i="69"/>
  <c r="D26" i="69"/>
  <c r="C26" i="69"/>
  <c r="H27" i="69"/>
  <c r="C13" i="69"/>
  <c r="H12" i="69"/>
  <c r="G12" i="69"/>
  <c r="F12" i="69"/>
  <c r="E12" i="69"/>
  <c r="D12" i="69"/>
  <c r="G10" i="69"/>
  <c r="F10" i="69"/>
  <c r="E10" i="69"/>
  <c r="G9" i="69"/>
  <c r="F9" i="69"/>
  <c r="E9" i="69"/>
  <c r="H8" i="69"/>
  <c r="D8" i="69"/>
  <c r="H7" i="69"/>
  <c r="C7" i="69"/>
  <c r="H6" i="69"/>
  <c r="C6" i="69"/>
  <c r="AM13" i="93" l="1"/>
  <c r="AQ13" i="93" s="1"/>
  <c r="AM10" i="93"/>
  <c r="AQ10" i="93" s="1"/>
  <c r="AM11" i="93"/>
  <c r="AQ11" i="93" s="1"/>
  <c r="AM6" i="93"/>
  <c r="AQ6" i="93" s="1"/>
  <c r="AM9" i="93"/>
  <c r="AQ9" i="93" s="1"/>
  <c r="AM8" i="93"/>
  <c r="AQ8" i="93" s="1"/>
  <c r="AM7" i="93"/>
  <c r="AQ7" i="93" s="1"/>
  <c r="W13" i="93"/>
  <c r="X13" i="93"/>
  <c r="W11" i="93"/>
  <c r="X8" i="93"/>
  <c r="X9" i="93"/>
  <c r="W10" i="93"/>
  <c r="X10" i="93"/>
  <c r="X11" i="93"/>
  <c r="W9" i="93"/>
  <c r="W8" i="93"/>
  <c r="W6" i="93"/>
  <c r="X6" i="93"/>
  <c r="W7" i="93"/>
  <c r="X7" i="93"/>
  <c r="AC9" i="93"/>
  <c r="AC10" i="93"/>
  <c r="AC11" i="93"/>
  <c r="AD10" i="93"/>
  <c r="AD9" i="93"/>
  <c r="AD11" i="93"/>
  <c r="AC13" i="93"/>
  <c r="AD13" i="93"/>
  <c r="AC6" i="93"/>
  <c r="AC8" i="93"/>
  <c r="AD8" i="93"/>
  <c r="AD6" i="93"/>
  <c r="AC7" i="93"/>
  <c r="AD7" i="93"/>
  <c r="I10" i="93"/>
  <c r="M10" i="93" s="1"/>
  <c r="I13" i="93"/>
  <c r="M13" i="93" s="1"/>
  <c r="I11" i="93"/>
  <c r="M11" i="93" s="1"/>
  <c r="Q13" i="93"/>
  <c r="R13" i="93"/>
  <c r="Q11" i="93"/>
  <c r="Q10" i="93"/>
  <c r="R10" i="93"/>
  <c r="Q9" i="93"/>
  <c r="R9" i="93"/>
  <c r="R6" i="93"/>
  <c r="Q6" i="93"/>
  <c r="R11" i="93"/>
  <c r="Q8" i="93"/>
  <c r="R8" i="93"/>
  <c r="Q7" i="93"/>
  <c r="R7" i="93"/>
  <c r="K10" i="93"/>
  <c r="K11" i="93"/>
  <c r="K13" i="93"/>
  <c r="N10" i="93"/>
  <c r="N13" i="93"/>
  <c r="N11" i="93"/>
  <c r="K9" i="93"/>
  <c r="K8" i="93"/>
  <c r="K6" i="93"/>
  <c r="K7" i="93"/>
  <c r="AO13" i="93"/>
  <c r="AO11" i="93"/>
  <c r="AO10" i="93"/>
  <c r="AO8" i="93"/>
  <c r="AO6" i="93"/>
  <c r="AO9" i="93"/>
  <c r="AO7" i="93"/>
  <c r="AI13" i="93"/>
  <c r="AI11" i="93"/>
  <c r="AJ13" i="93"/>
  <c r="AJ11" i="93"/>
  <c r="AJ10" i="93"/>
  <c r="AI9" i="93"/>
  <c r="AJ9" i="93"/>
  <c r="AI10" i="93"/>
  <c r="AI6" i="93"/>
  <c r="AJ6" i="93"/>
  <c r="AI8" i="93"/>
  <c r="AJ8" i="93"/>
  <c r="AI7" i="93"/>
  <c r="AJ7" i="93"/>
  <c r="O11" i="93"/>
  <c r="S11" i="93" s="1"/>
  <c r="O10" i="93"/>
  <c r="S10" i="93" s="1"/>
  <c r="O9" i="93"/>
  <c r="S9" i="93" s="1"/>
  <c r="O6" i="93"/>
  <c r="S6" i="93" s="1"/>
  <c r="O8" i="93"/>
  <c r="S8" i="93" s="1"/>
  <c r="O13" i="93"/>
  <c r="S13" i="93" s="1"/>
  <c r="O7" i="93"/>
  <c r="S7" i="93" s="1"/>
  <c r="AP13" i="93"/>
  <c r="AP11" i="93"/>
  <c r="AP9" i="93"/>
  <c r="AP10" i="93"/>
  <c r="AP8" i="93"/>
  <c r="AP6" i="93"/>
  <c r="AP7" i="93"/>
  <c r="I8" i="93"/>
  <c r="M8" i="93" s="1"/>
  <c r="I6" i="93"/>
  <c r="M6" i="93" s="1"/>
  <c r="I7" i="93"/>
  <c r="M7" i="93" s="1"/>
  <c r="I9" i="93"/>
  <c r="M9" i="93" s="1"/>
  <c r="N8" i="93"/>
  <c r="N7" i="93"/>
  <c r="N6" i="93"/>
  <c r="N9" i="93"/>
  <c r="C9" i="69"/>
  <c r="C10" i="69"/>
  <c r="D9" i="69"/>
  <c r="D13" i="69"/>
  <c r="E13" i="69"/>
  <c r="F13" i="69"/>
  <c r="G13" i="69"/>
  <c r="H13" i="69"/>
  <c r="H26" i="69"/>
  <c r="H9" i="69"/>
  <c r="H10" i="69"/>
  <c r="D10" i="69"/>
  <c r="AR9" i="93" l="1"/>
  <c r="AR13" i="93"/>
  <c r="AR6" i="93"/>
  <c r="AR8" i="93"/>
  <c r="AR7" i="93"/>
  <c r="T13" i="93"/>
  <c r="T9" i="93"/>
  <c r="T10" i="93"/>
  <c r="T6" i="93"/>
  <c r="T8" i="93"/>
  <c r="T11" i="93"/>
  <c r="T7" i="93"/>
  <c r="AL9" i="93"/>
  <c r="AL11" i="93"/>
  <c r="AL10" i="93"/>
  <c r="AL13" i="93"/>
  <c r="AL8" i="93"/>
  <c r="AL7" i="93"/>
  <c r="AR11" i="93"/>
  <c r="Z13" i="93"/>
  <c r="Z11" i="93"/>
  <c r="Z7" i="93"/>
  <c r="Z8" i="93"/>
  <c r="Z6" i="93"/>
  <c r="Z9" i="93"/>
  <c r="Z10" i="93"/>
  <c r="AF7" i="93"/>
  <c r="AF10" i="93"/>
  <c r="AF9" i="93"/>
  <c r="AF13" i="93"/>
  <c r="AF6" i="93"/>
  <c r="AF11" i="93"/>
  <c r="AF8" i="93"/>
  <c r="AR10" i="93"/>
  <c r="AL6" i="93"/>
</calcChain>
</file>

<file path=xl/sharedStrings.xml><?xml version="1.0" encoding="utf-8"?>
<sst xmlns="http://schemas.openxmlformats.org/spreadsheetml/2006/main" count="609" uniqueCount="249">
  <si>
    <t xml:space="preserve"> Surface Water Human Exposure Risk Calculator for Butyl Benzyl Phthalate (BBP)</t>
  </si>
  <si>
    <t>CASRNs: 85-68-7</t>
  </si>
  <si>
    <t>December 2025</t>
  </si>
  <si>
    <t>Table of Contents</t>
  </si>
  <si>
    <t>This spreadsheet calculates surface water concentrations as a result of water releases for BBP, general</t>
  </si>
  <si>
    <t>Tabs</t>
  </si>
  <si>
    <t>Details</t>
  </si>
  <si>
    <t>Max Release DW Calcs</t>
  </si>
  <si>
    <t xml:space="preserve">Drinking water exposure and risk estimates </t>
  </si>
  <si>
    <t>Max Release Oral Calc</t>
  </si>
  <si>
    <t>Oral ingestion via swimming exposure and risk estimates</t>
  </si>
  <si>
    <t>Max Release Dermal Calc</t>
  </si>
  <si>
    <t xml:space="preserve">Dermal absorption via swimming exposure and risk estimates </t>
  </si>
  <si>
    <t>Exposure Inputs</t>
  </si>
  <si>
    <t>List of exposure parameters, health values and sources used in calculation of risk calcs</t>
  </si>
  <si>
    <t>Exposure Equations</t>
  </si>
  <si>
    <t xml:space="preserve">Equations used for exposure estimates </t>
  </si>
  <si>
    <t>LIfetime Cancer Risk Cal</t>
  </si>
  <si>
    <t>Example of lifetime cancer risk estimates</t>
  </si>
  <si>
    <t>Below Acute or Chronic Benchmark MOE of 30</t>
  </si>
  <si>
    <t>Release Drinking Water Calculations</t>
  </si>
  <si>
    <t>Exceeds Water Solubility</t>
  </si>
  <si>
    <t xml:space="preserve"> Release Scenario</t>
  </si>
  <si>
    <t>Adult (≥21 yrs)</t>
  </si>
  <si>
    <t>Infant (birth to &lt;1 year)</t>
  </si>
  <si>
    <t>Youth (16-20)</t>
  </si>
  <si>
    <t>Youth (11-15 yrs)</t>
  </si>
  <si>
    <t>Child (6-10 yrs)</t>
  </si>
  <si>
    <t>Toddler (1-5 yrs)</t>
  </si>
  <si>
    <t>Exposure</t>
  </si>
  <si>
    <t>Risk Characterization</t>
  </si>
  <si>
    <t>Scenario (With Flow Percentile)</t>
  </si>
  <si>
    <t>Days of Release per Year</t>
  </si>
  <si>
    <t>Release Estimate (kg/day)</t>
  </si>
  <si>
    <t>30Q5 Flow (m³/d)</t>
  </si>
  <si>
    <t>Harmonic Mean Flow (m³/d)</t>
  </si>
  <si>
    <t>Removal Efficiency Applied (%)</t>
  </si>
  <si>
    <t>Harmonic Mean Concentration (ug/L)</t>
  </si>
  <si>
    <t>30Q5 Concentration (ug/L)</t>
  </si>
  <si>
    <r>
      <t>ADR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(mg/kg-day)</t>
    </r>
  </si>
  <si>
    <t>ADD (mg/kg-day)</t>
  </si>
  <si>
    <r>
      <t>LADD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(mg/kg-day)</t>
    </r>
  </si>
  <si>
    <r>
      <t>LADC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(mg/L)</t>
    </r>
  </si>
  <si>
    <t>Acute MOE (ADR)</t>
  </si>
  <si>
    <t>Chronic MOE (ADD)</t>
  </si>
  <si>
    <t>Water Solubility</t>
  </si>
  <si>
    <t>--</t>
  </si>
  <si>
    <t>Use of paints and coatings (P50 flow) Pre-treatment</t>
  </si>
  <si>
    <t>Use of paints and coatings (P50 flow) Post-treatment</t>
  </si>
  <si>
    <t>Use of paints and coatings (P75 flow) Pre-treatment</t>
  </si>
  <si>
    <t>Use of paints and coatings (P75 flow) Post-treatment</t>
  </si>
  <si>
    <t>Use of paints and coatings (P90 flow) Pre-treatment</t>
  </si>
  <si>
    <t>Use of paints and coatings (P90 flow) Post-treatment</t>
  </si>
  <si>
    <t>PVC Plastic Compounding (P50 flow) Pre-treatment</t>
  </si>
  <si>
    <t>High from Monitoring</t>
  </si>
  <si>
    <t>---</t>
  </si>
  <si>
    <t>Max Release Oral Incidental Ingestion Calculations</t>
  </si>
  <si>
    <t>Rolling Average (254 Days) Release Scenario</t>
  </si>
  <si>
    <t>Scenario</t>
  </si>
  <si>
    <t>Max Release Incidental Demal Exposure Calculations</t>
  </si>
  <si>
    <t>Drinking Water Exposure Inputs</t>
  </si>
  <si>
    <t>Input</t>
  </si>
  <si>
    <t>Description (units)</t>
  </si>
  <si>
    <t>Adult
(≥ 21 yrs)</t>
  </si>
  <si>
    <t>Infant (birth-&lt; 1 year)</t>
  </si>
  <si>
    <t>Youth
(16-20 yrs)</t>
  </si>
  <si>
    <t>Youth
(11-15 yrs)</t>
  </si>
  <si>
    <t>Child
(6-10 yrs)</t>
  </si>
  <si>
    <t>Toddler
(1-5 yrs)</t>
  </si>
  <si>
    <t>Notes</t>
  </si>
  <si>
    <t>HERO Link</t>
  </si>
  <si>
    <r>
      <t>IR</t>
    </r>
    <r>
      <rPr>
        <vertAlign val="subscript"/>
        <sz val="11"/>
        <color theme="1"/>
        <rFont val="Calibri"/>
        <family val="2"/>
        <scheme val="minor"/>
      </rPr>
      <t>dw-a</t>
    </r>
  </si>
  <si>
    <t>Drinking water intake rate (L/day) - acute</t>
  </si>
  <si>
    <t>U.S. EPA Exposure Factors Handbook Chapter 3 (2019), Table 3-17, Consumer 95th percentile; weighted averages for adults (years 21 to 49 and 50+), for toddlers (years 1-2, 2-3, and 3-&lt;6).</t>
  </si>
  <si>
    <t>U.S. EPA, 2019, 7267482</t>
  </si>
  <si>
    <r>
      <t>IR</t>
    </r>
    <r>
      <rPr>
        <vertAlign val="subscript"/>
        <sz val="11"/>
        <color theme="1"/>
        <rFont val="Calibri"/>
        <family val="2"/>
        <scheme val="minor"/>
      </rPr>
      <t>dw-c</t>
    </r>
  </si>
  <si>
    <t>Drinking water intake rate (L/day) - chronic</t>
  </si>
  <si>
    <t xml:space="preserve">U.S. EPA Exposure Factors Handbook Chapter 3 (2019), Table 3-9 per capita mean values; weighted averages for adults (years 21 to 49 and 50+), for toddlers (years 1-2, 2-3, and 3-&lt;6). </t>
  </si>
  <si>
    <t>BW</t>
  </si>
  <si>
    <t>Body weight (kg)</t>
  </si>
  <si>
    <t xml:space="preserve">U.S. EPA Exposure Factors Handbook Chapter 8 (2011), Table 8-1 mean body weight; weighted average for infants (months 0-&lt;1, 1-&lt;3, 3-&lt;6, 6-12), for toddlers (years 1-2, 2-3, and 3-&lt;6). </t>
  </si>
  <si>
    <t>U.S. EPA, 2011, 7485096</t>
  </si>
  <si>
    <r>
      <t>DW/BW</t>
    </r>
    <r>
      <rPr>
        <vertAlign val="subscript"/>
        <sz val="11"/>
        <color theme="1"/>
        <rFont val="Calibri"/>
        <family val="2"/>
        <scheme val="minor"/>
      </rPr>
      <t>acute</t>
    </r>
  </si>
  <si>
    <t>Drinking water intake/body weight (L/kg-day)</t>
  </si>
  <si>
    <t>Calculation: ingestion rate / body weight</t>
  </si>
  <si>
    <r>
      <t>DW/BW</t>
    </r>
    <r>
      <rPr>
        <vertAlign val="subscript"/>
        <sz val="11"/>
        <color theme="1"/>
        <rFont val="Calibri"/>
        <family val="2"/>
        <scheme val="minor"/>
      </rPr>
      <t>chronic</t>
    </r>
  </si>
  <si>
    <t>AT</t>
  </si>
  <si>
    <r>
      <t>Averaging time (days for ADR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>)</t>
    </r>
  </si>
  <si>
    <t>All 1 day, per E-FAST methodology (2014)</t>
  </si>
  <si>
    <t>U.S. EPA, 2014, 4565445</t>
  </si>
  <si>
    <t>ED</t>
  </si>
  <si>
    <r>
      <t>Exposure duration (years for ADD, LADC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 and LADD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) </t>
    </r>
  </si>
  <si>
    <t xml:space="preserve">Number of years in age group, up to the 95th percentile residential occupancy period. U.S. EPA Exposure Factors Handbook Chapter 16 (2011), Table 16-5. </t>
  </si>
  <si>
    <t>Averaging time (years for ADD)</t>
  </si>
  <si>
    <r>
      <t>Averaging time (years for LADD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 and LADC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) </t>
    </r>
  </si>
  <si>
    <t xml:space="preserve">U.S. EPA Exposure Factors Handbook Chapter 18 (2011), Table 18-1. </t>
  </si>
  <si>
    <t>CF1</t>
  </si>
  <si>
    <t>Conversion factor (mg/µg)</t>
  </si>
  <si>
    <t>CF2</t>
  </si>
  <si>
    <t>Conversion factor (days/year)</t>
  </si>
  <si>
    <t>DWT</t>
  </si>
  <si>
    <t>Drinking water treatment removal (%)</t>
  </si>
  <si>
    <t>Fish Ingestion Exposure Inputs - EFAST</t>
  </si>
  <si>
    <t>Fish ingestion rate (g/day) - acute</t>
  </si>
  <si>
    <t>Cited to 2011 EFH table 10-7</t>
  </si>
  <si>
    <t>Fish ingestion rate (g/day) - chronic</t>
  </si>
  <si>
    <t>Adult value cited to 2011 EFH table 10-31; no chronic data provided for other ages
(Yellow cells: tried scaling adult value by body weight ratio as first approximation. Scaling by acute ingestion rate ratio appears to give lower estimates.)</t>
  </si>
  <si>
    <t>EFAST considers 'small child 3-5 years' and 'infant 1-2 years' rather than toddler; results is the same when they're averaged as the fenceline inputs</t>
  </si>
  <si>
    <r>
      <t>IR/BW</t>
    </r>
    <r>
      <rPr>
        <vertAlign val="subscript"/>
        <sz val="11"/>
        <color theme="1"/>
        <rFont val="Calibri"/>
        <family val="2"/>
        <scheme val="minor"/>
      </rPr>
      <t>acute</t>
    </r>
  </si>
  <si>
    <t>Fish intake/body weight (L/kg-day)</t>
  </si>
  <si>
    <r>
      <t>IR/BW</t>
    </r>
    <r>
      <rPr>
        <vertAlign val="subscript"/>
        <sz val="11"/>
        <color theme="1"/>
        <rFont val="Calibri"/>
        <family val="2"/>
        <scheme val="minor"/>
      </rPr>
      <t>chronic</t>
    </r>
  </si>
  <si>
    <t>BCF</t>
  </si>
  <si>
    <t>Bioconcentration Factor</t>
  </si>
  <si>
    <t>Inputs for Incidental Oral Ingestion Exposure Calculations</t>
  </si>
  <si>
    <r>
      <t>IR</t>
    </r>
    <r>
      <rPr>
        <vertAlign val="subscript"/>
        <sz val="11"/>
        <color theme="1"/>
        <rFont val="Calibri"/>
        <family val="2"/>
        <scheme val="minor"/>
      </rPr>
      <t>inc</t>
    </r>
  </si>
  <si>
    <t>Ingestion rate (L/hr)</t>
  </si>
  <si>
    <t xml:space="preserve">U.S. EPA Exposure Factors Handbook Chapter 3 (2019), Table 3-7, Upper percentile ingestion while swimming. </t>
  </si>
  <si>
    <t xml:space="preserve">U.S. EPA Exposure Factors Handbook Chapter 8 (2011), Table 8-1 mean body weight. </t>
  </si>
  <si>
    <t>ET</t>
  </si>
  <si>
    <t>Exposure time (hrs/day)</t>
  </si>
  <si>
    <t>High-end default short-term duration from U.S. EPA Swimmer Exposure Assessment Model (SWIMODEL), 2015; based on competitive swimmers in the age class.</t>
  </si>
  <si>
    <t>U.S. EPA, 2015, 6811897</t>
  </si>
  <si>
    <r>
      <t>IR</t>
    </r>
    <r>
      <rPr>
        <vertAlign val="subscript"/>
        <sz val="11"/>
        <color theme="1"/>
        <rFont val="Calibri"/>
        <family val="2"/>
        <scheme val="minor"/>
      </rPr>
      <t>inc-daily</t>
    </r>
  </si>
  <si>
    <t>Incidental daily ingestion rate (L/day)</t>
  </si>
  <si>
    <t>Calculation: ingestion rate * exposure time</t>
  </si>
  <si>
    <t xml:space="preserve"> </t>
  </si>
  <si>
    <t>IR/BW</t>
  </si>
  <si>
    <t>Weighted incidental daily ingestion rate (L/kg-day)</t>
  </si>
  <si>
    <t>Exposure duration (years for ADD)</t>
  </si>
  <si>
    <t>Inputs for Incidental Dermal Exposure Calculations</t>
  </si>
  <si>
    <t>SA</t>
  </si>
  <si>
    <r>
      <t>Skin surface area exposed (cm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</si>
  <si>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 xml:space="preserve">U.S. EPA Swimmer Exposure Assessment Model (SWIMODEL), 2015. </t>
  </si>
  <si>
    <t xml:space="preserve">"Absorption Rate" </t>
  </si>
  <si>
    <t>Calculated using dermal ADD formula without surface water concentration (SWC)</t>
  </si>
  <si>
    <t>High-end default short-term duration from U.S. EPA Swimmer Exposure Assessment Model (SWIMODEL), 2015.</t>
  </si>
  <si>
    <t>Number of years in age group, up to the 95th percentile residential occupancy period. U.S. EPA Exposure Factors Handbook Chapter 16 (2011), Table 16-5.</t>
  </si>
  <si>
    <t>Kp</t>
  </si>
  <si>
    <t>Permeability coefficient (cm/hr)</t>
  </si>
  <si>
    <t>Modeled from CEM</t>
  </si>
  <si>
    <r>
      <t>Conversion factor (L/cm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</si>
  <si>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CF3</t>
  </si>
  <si>
    <t>Risk Calculation and Characterization Inputs</t>
  </si>
  <si>
    <t>Relevant Estimate</t>
  </si>
  <si>
    <t>Organ System</t>
  </si>
  <si>
    <t>Endpoint</t>
  </si>
  <si>
    <t>Gen Pop HED (mg/kg)</t>
  </si>
  <si>
    <t>Benchmark</t>
  </si>
  <si>
    <t>Acute, Short-term, and chronic</t>
  </si>
  <si>
    <t>Developmental toxicity</t>
  </si>
  <si>
    <t>If margin of exposure (MOE) &lt; benchmark, cells containing those values will be shaded. Reference: https://icfonline.sharepoint.com/:x:/r/teams/OPPTTSCASupport/Shared%20Documents/General/3_Exposure%20Assessment/A.%20Phthalates/Water/PSC_Modeling/DCHP/DCHP%20oral-dermal%20POD%20and%20MOE%20acute%20and%20chronic%20(no%20cancer).xlsx?d=w6b5b1e7f8af745a3b1d95143226e51f4&amp;csf=1&amp;web=1&amp;e=jHCMZn</t>
  </si>
  <si>
    <t>Cancer</t>
  </si>
  <si>
    <t>Liver tumors</t>
  </si>
  <si>
    <t>1E10-4 (occupational); 1E-4 to 1E-6 (consumer, general population)</t>
  </si>
  <si>
    <t>Slope factor 0.0029 mg/kg-day</t>
  </si>
  <si>
    <t>Ecological Inputs</t>
  </si>
  <si>
    <t>COC 1</t>
  </si>
  <si>
    <t>COC 2</t>
  </si>
  <si>
    <t>COC 3</t>
  </si>
  <si>
    <t>COC</t>
  </si>
  <si>
    <t>µg/L</t>
  </si>
  <si>
    <t>Concentration of concern</t>
  </si>
  <si>
    <t>Drinking Water</t>
  </si>
  <si>
    <t>Drinking Water Exposure - Example Calculations</t>
  </si>
  <si>
    <t>Release Activity:</t>
  </si>
  <si>
    <t>AAR MOBILITY SYSTEMS</t>
  </si>
  <si>
    <t>Days of Release:</t>
  </si>
  <si>
    <t>Age</t>
  </si>
  <si>
    <t>Adult</t>
  </si>
  <si>
    <t>Infant</t>
  </si>
  <si>
    <t>Value</t>
  </si>
  <si>
    <t>Unit</t>
  </si>
  <si>
    <t>ADR=</t>
  </si>
  <si>
    <t>30Q5 Concentration</t>
  </si>
  <si>
    <t>ADD=</t>
  </si>
  <si>
    <t>Harmonic Mean Concentration</t>
  </si>
  <si>
    <t>LADD=</t>
  </si>
  <si>
    <t>%</t>
  </si>
  <si>
    <t>LADC=</t>
  </si>
  <si>
    <t>Intake Rate, acute</t>
  </si>
  <si>
    <t>L/day</t>
  </si>
  <si>
    <t>Intake Rate, chronic</t>
  </si>
  <si>
    <t>Release Days: ADR</t>
  </si>
  <si>
    <t>day</t>
  </si>
  <si>
    <t>Release Days: ADD, LADD, LADC</t>
  </si>
  <si>
    <t>days/yr</t>
  </si>
  <si>
    <t>Exposure Duration: ADD, LADD, and LADC</t>
  </si>
  <si>
    <t>years</t>
  </si>
  <si>
    <t>Averaging Time: ADR</t>
  </si>
  <si>
    <t>Averaging Time: ADD</t>
  </si>
  <si>
    <t>Averaging Time: LADD and LADC</t>
  </si>
  <si>
    <r>
      <t>ADR</t>
    </r>
    <r>
      <rPr>
        <vertAlign val="subscript"/>
        <sz val="11"/>
        <color theme="1"/>
        <rFont val="Times New Roman"/>
        <family val="1"/>
      </rPr>
      <t>POT</t>
    </r>
  </si>
  <si>
    <t>=</t>
  </si>
  <si>
    <t>Potential Acute Dose Rate (mg/kg/day)</t>
  </si>
  <si>
    <t>Body Weight</t>
  </si>
  <si>
    <t>kg</t>
  </si>
  <si>
    <r>
      <t>ADD</t>
    </r>
    <r>
      <rPr>
        <vertAlign val="subscript"/>
        <sz val="11"/>
        <color theme="1"/>
        <rFont val="Times New Roman"/>
        <family val="1"/>
      </rPr>
      <t>POT</t>
    </r>
  </si>
  <si>
    <t>Potential Average Daily Dose (mg/kg/day)</t>
  </si>
  <si>
    <t>Conversion Factor 1</t>
  </si>
  <si>
    <t>mg/µg</t>
  </si>
  <si>
    <r>
      <t>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</t>
    </r>
  </si>
  <si>
    <t>Potential Lifetime Average Daily Dose (mg/kg/day)</t>
  </si>
  <si>
    <t>Conversion Factor 2</t>
  </si>
  <si>
    <t>days/year</t>
  </si>
  <si>
    <r>
      <t>LADC</t>
    </r>
    <r>
      <rPr>
        <vertAlign val="subscript"/>
        <sz val="11"/>
        <color theme="1"/>
        <rFont val="Times New Roman"/>
        <family val="1"/>
      </rPr>
      <t>POT</t>
    </r>
  </si>
  <si>
    <t>Potential Lifetime Average Daily Concentration in drinking water (mg/L)</t>
  </si>
  <si>
    <t>SWC</t>
  </si>
  <si>
    <t>Surface water concentration (ppb or µg/L; 30Q5 conc for ADR, harmonic mean for ADD, LADD, LADC)</t>
  </si>
  <si>
    <t xml:space="preserve">Removal during drinking water treatment (%) </t>
  </si>
  <si>
    <r>
      <t>IR</t>
    </r>
    <r>
      <rPr>
        <vertAlign val="subscript"/>
        <sz val="11"/>
        <color theme="1"/>
        <rFont val="Times New Roman"/>
        <family val="1"/>
      </rPr>
      <t>dw</t>
    </r>
  </si>
  <si>
    <t>Drinking water intake rate (L/day)</t>
  </si>
  <si>
    <t>RD</t>
  </si>
  <si>
    <r>
      <t>Release days (days/yr for ADD, LADD and LADC</t>
    </r>
    <r>
      <rPr>
        <vertAlign val="subscript"/>
        <sz val="11"/>
        <color theme="1"/>
        <rFont val="Times New Roman"/>
        <family val="1"/>
      </rPr>
      <t xml:space="preserve">; </t>
    </r>
    <r>
      <rPr>
        <sz val="11"/>
        <color theme="1"/>
        <rFont val="Times New Roman"/>
        <family val="1"/>
      </rPr>
      <t>1 day for ADR)</t>
    </r>
  </si>
  <si>
    <t>Exposure duration (years for ADD, LADD and LADC; 1 day for ADR)</t>
  </si>
  <si>
    <t>Conversion factor (1.0E-03 mg/µg)</t>
  </si>
  <si>
    <t>Conversion factor (365 days/year)</t>
  </si>
  <si>
    <r>
      <t>The harmonic mean streamflow concentration is used to calculate the 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and LADC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 The 30Q5 streamflow concentration is used to calculate the ADR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 This is consistent with EPA’s OW guidance (U.S. EPA, 1991). The mean (central tendency) drinking water intake rate is used to calculate 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and the high-end drinking water intake rate is used to calculate ADR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</t>
    </r>
  </si>
  <si>
    <t>Incidental Oral Ingestion</t>
  </si>
  <si>
    <t>Incidental Oral Ingestion Exposure - Example Calculations</t>
  </si>
  <si>
    <t>Youth 11 to 15</t>
  </si>
  <si>
    <t>ADR</t>
  </si>
  <si>
    <t>Acute Dose Rate (mg/kg/day)</t>
  </si>
  <si>
    <t>Ingestion Rate</t>
  </si>
  <si>
    <t>L/hr</t>
  </si>
  <si>
    <t>ADD</t>
  </si>
  <si>
    <t>Average Daily Dose (mg/kg/day)</t>
  </si>
  <si>
    <t>Exposure Time</t>
  </si>
  <si>
    <t>hr</t>
  </si>
  <si>
    <t>Surface water concentration (ppb or µg/L)</t>
  </si>
  <si>
    <t>Daily Ingestion Rate</t>
  </si>
  <si>
    <t>IR</t>
  </si>
  <si>
    <t>Daily ingestion rate (L/day)</t>
  </si>
  <si>
    <t>Release Days: ADD</t>
  </si>
  <si>
    <t>Release days (days/yr)</t>
  </si>
  <si>
    <t>Exposure Duration: ADD</t>
  </si>
  <si>
    <t>Exposure duration (years)</t>
  </si>
  <si>
    <t>Averaging time (years)</t>
  </si>
  <si>
    <t>Incidental Dermal</t>
  </si>
  <si>
    <t>Incidental Dermal Exposure - Example Calculations</t>
  </si>
  <si>
    <t>Permeability Coefficient</t>
  </si>
  <si>
    <t>cm/hr</t>
  </si>
  <si>
    <t>Skin Surface Area</t>
  </si>
  <si>
    <r>
      <t>cm</t>
    </r>
    <r>
      <rPr>
        <vertAlign val="superscript"/>
        <sz val="11"/>
        <color theme="1"/>
        <rFont val="Times New Roman"/>
        <family val="1"/>
      </rPr>
      <t>2</t>
    </r>
  </si>
  <si>
    <t>Chemical concentration in water (µg/L)</t>
  </si>
  <si>
    <t>Permeability cofeficient (cm/hr)</t>
  </si>
  <si>
    <r>
      <t>Skin surface area exposed (cm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</si>
  <si>
    <r>
      <t>L/cm</t>
    </r>
    <r>
      <rPr>
        <vertAlign val="superscript"/>
        <sz val="11"/>
        <color theme="1"/>
        <rFont val="Times New Roman"/>
        <family val="1"/>
      </rPr>
      <t>3</t>
    </r>
  </si>
  <si>
    <t>Conversion Factor 3</t>
  </si>
  <si>
    <r>
      <t>Conversion factor (1.0E-03 L/cm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</si>
</sst>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E+00"/>
    <numFmt numFmtId="165" formatCode="0.000"/>
    <numFmt numFmtId="166" formatCode="0.0"/>
    <numFmt numFmtId="167" formatCode="0.0000"/>
    <numFmt numFmtId="168" formatCode="0.0000E+00"/>
    <numFmt numFmtId="169" formatCode="0.000E+00"/>
    <numFmt numFmtId="170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242424"/>
      <name val="Aptos Narrow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0" applyNumberFormat="0" applyAlignment="0" applyProtection="0"/>
    <xf numFmtId="0" fontId="14" fillId="7" borderId="11" applyNumberFormat="0" applyAlignment="0" applyProtection="0"/>
    <xf numFmtId="0" fontId="15" fillId="7" borderId="10" applyNumberFormat="0" applyAlignment="0" applyProtection="0"/>
    <xf numFmtId="0" fontId="16" fillId="0" borderId="12" applyNumberFormat="0" applyFill="0" applyAlignment="0" applyProtection="0"/>
    <xf numFmtId="0" fontId="17" fillId="8" borderId="13" applyNumberFormat="0" applyAlignment="0" applyProtection="0"/>
    <xf numFmtId="0" fontId="2" fillId="0" borderId="0" applyNumberFormat="0" applyFill="0" applyBorder="0" applyAlignment="0" applyProtection="0"/>
    <xf numFmtId="0" fontId="5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9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7" fillId="0" borderId="0"/>
    <xf numFmtId="43" fontId="5" fillId="0" borderId="0" applyFont="0" applyFill="0" applyBorder="0" applyAlignment="0" applyProtection="0"/>
  </cellStyleXfs>
  <cellXfs count="129">
    <xf numFmtId="0" fontId="0" fillId="0" borderId="0" xfId="0"/>
    <xf numFmtId="0" fontId="21" fillId="41" borderId="0" xfId="0" applyFont="1" applyFill="1" applyProtection="1"/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31" fillId="0" borderId="0" xfId="0" applyFont="1" applyProtection="1"/>
    <xf numFmtId="0" fontId="29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28" fillId="35" borderId="4" xfId="0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horizontal="center" vertical="center" wrapText="1"/>
    </xf>
    <xf numFmtId="0" fontId="28" fillId="34" borderId="4" xfId="0" applyFont="1" applyFill="1" applyBorder="1" applyAlignment="1" applyProtection="1">
      <alignment horizontal="center" vertical="center" wrapText="1"/>
    </xf>
    <xf numFmtId="0" fontId="29" fillId="40" borderId="4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 wrapText="1"/>
    </xf>
    <xf numFmtId="170" fontId="36" fillId="0" borderId="0" xfId="44" applyNumberFormat="1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1" fontId="36" fillId="0" borderId="0" xfId="0" applyNumberFormat="1" applyFont="1" applyAlignment="1" applyProtection="1">
      <alignment horizontal="center" vertical="center"/>
    </xf>
    <xf numFmtId="11" fontId="29" fillId="0" borderId="0" xfId="0" applyNumberFormat="1" applyFont="1" applyAlignment="1" applyProtection="1">
      <alignment horizontal="center" vertical="center"/>
    </xf>
    <xf numFmtId="164" fontId="29" fillId="0" borderId="0" xfId="0" applyNumberFormat="1" applyFont="1" applyAlignment="1" applyProtection="1">
      <alignment horizontal="center" vertical="center"/>
    </xf>
    <xf numFmtId="2" fontId="29" fillId="0" borderId="0" xfId="0" applyNumberFormat="1" applyFont="1" applyAlignment="1" applyProtection="1">
      <alignment horizontal="center" vertical="center"/>
    </xf>
    <xf numFmtId="1" fontId="29" fillId="0" borderId="0" xfId="0" applyNumberFormat="1" applyFont="1" applyAlignment="1" applyProtection="1">
      <alignment horizontal="center" vertical="center"/>
    </xf>
    <xf numFmtId="168" fontId="29" fillId="0" borderId="0" xfId="0" applyNumberFormat="1" applyFont="1" applyAlignment="1" applyProtection="1">
      <alignment horizontal="center" vertical="center"/>
    </xf>
    <xf numFmtId="166" fontId="36" fillId="0" borderId="0" xfId="0" applyNumberFormat="1" applyFont="1" applyAlignment="1" applyProtection="1">
      <alignment horizontal="center" vertical="center"/>
    </xf>
    <xf numFmtId="0" fontId="36" fillId="0" borderId="0" xfId="0" quotePrefix="1" applyFont="1" applyAlignment="1" applyProtection="1">
      <alignment horizontal="center" vertical="center"/>
    </xf>
    <xf numFmtId="3" fontId="36" fillId="0" borderId="0" xfId="0" applyNumberFormat="1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165" fontId="29" fillId="0" borderId="0" xfId="0" applyNumberFormat="1" applyFont="1" applyAlignment="1" applyProtection="1">
      <alignment horizontal="center" vertical="center"/>
    </xf>
    <xf numFmtId="11" fontId="36" fillId="0" borderId="0" xfId="0" applyNumberFormat="1" applyFont="1" applyAlignment="1" applyProtection="1">
      <alignment horizontal="center" vertical="center"/>
    </xf>
    <xf numFmtId="169" fontId="36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36" borderId="16" xfId="0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165" fontId="0" fillId="0" borderId="5" xfId="0" applyNumberFormat="1" applyBorder="1" applyAlignment="1" applyProtection="1">
      <alignment horizontal="left" vertical="top"/>
    </xf>
    <xf numFmtId="0" fontId="3" fillId="0" borderId="4" xfId="1" applyBorder="1" applyAlignment="1" applyProtection="1">
      <alignment horizontal="left" vertical="top" wrapText="1"/>
    </xf>
    <xf numFmtId="165" fontId="0" fillId="0" borderId="4" xfId="0" applyNumberFormat="1" applyBorder="1" applyAlignment="1" applyProtection="1">
      <alignment horizontal="left" vertical="top"/>
    </xf>
    <xf numFmtId="2" fontId="0" fillId="0" borderId="4" xfId="0" applyNumberFormat="1" applyBorder="1" applyAlignment="1" applyProtection="1">
      <alignment horizontal="left" vertical="top"/>
    </xf>
    <xf numFmtId="167" fontId="0" fillId="0" borderId="4" xfId="0" applyNumberForma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1" fillId="0" borderId="16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11" fontId="0" fillId="0" borderId="0" xfId="0" applyNumberForma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1" fillId="0" borderId="6" xfId="0" applyFont="1" applyBorder="1" applyAlignment="1" applyProtection="1">
      <alignment horizontal="left" vertical="top" wrapText="1"/>
    </xf>
    <xf numFmtId="0" fontId="3" fillId="0" borderId="4" xfId="1" applyFill="1" applyBorder="1" applyAlignment="1" applyProtection="1">
      <alignment horizontal="left" vertical="top" wrapText="1"/>
    </xf>
    <xf numFmtId="0" fontId="3" fillId="0" borderId="4" xfId="1" applyFill="1" applyBorder="1" applyAlignment="1" applyProtection="1">
      <alignment horizontal="left" vertical="top"/>
    </xf>
    <xf numFmtId="167" fontId="0" fillId="0" borderId="0" xfId="0" applyNumberFormat="1" applyAlignment="1" applyProtection="1">
      <alignment horizontal="left" vertical="top"/>
    </xf>
    <xf numFmtId="11" fontId="0" fillId="0" borderId="4" xfId="0" applyNumberFormat="1" applyBorder="1" applyProtection="1"/>
    <xf numFmtId="0" fontId="0" fillId="0" borderId="4" xfId="0" applyBorder="1" applyProtection="1"/>
    <xf numFmtId="0" fontId="3" fillId="0" borderId="4" xfId="1" applyBorder="1" applyAlignment="1" applyProtection="1">
      <alignment horizontal="left" vertical="top"/>
    </xf>
    <xf numFmtId="0" fontId="2" fillId="40" borderId="5" xfId="0" applyFont="1" applyFill="1" applyBorder="1" applyAlignment="1" applyProtection="1">
      <alignment horizontal="left" vertical="top" wrapText="1"/>
    </xf>
    <xf numFmtId="1" fontId="0" fillId="40" borderId="5" xfId="0" applyNumberFormat="1" applyFill="1" applyBorder="1" applyAlignment="1" applyProtection="1">
      <alignment horizontal="left" vertical="top" wrapText="1"/>
    </xf>
    <xf numFmtId="11" fontId="2" fillId="2" borderId="4" xfId="0" applyNumberFormat="1" applyFont="1" applyFill="1" applyBorder="1" applyAlignment="1" applyProtection="1">
      <alignment horizontal="left" vertical="top"/>
    </xf>
    <xf numFmtId="11" fontId="2" fillId="2" borderId="4" xfId="0" applyNumberFormat="1" applyFont="1" applyFill="1" applyBorder="1" applyAlignment="1" applyProtection="1">
      <alignment horizontal="left" vertical="top" wrapText="1"/>
    </xf>
    <xf numFmtId="165" fontId="0" fillId="2" borderId="5" xfId="0" applyNumberFormat="1" applyFill="1" applyBorder="1" applyAlignment="1" applyProtection="1">
      <alignment horizontal="left" vertical="top"/>
    </xf>
    <xf numFmtId="0" fontId="0" fillId="2" borderId="5" xfId="0" applyFill="1" applyBorder="1" applyAlignment="1" applyProtection="1">
      <alignment horizontal="left" vertical="top"/>
    </xf>
    <xf numFmtId="0" fontId="21" fillId="0" borderId="0" xfId="0" applyFont="1" applyAlignment="1" applyProtection="1">
      <alignment horizontal="left" vertical="top"/>
    </xf>
    <xf numFmtId="0" fontId="21" fillId="0" borderId="0" xfId="0" applyFont="1" applyProtection="1"/>
    <xf numFmtId="0" fontId="22" fillId="0" borderId="0" xfId="0" applyFont="1" applyProtection="1"/>
    <xf numFmtId="0" fontId="21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/>
    </xf>
    <xf numFmtId="11" fontId="21" fillId="0" borderId="0" xfId="0" applyNumberFormat="1" applyFont="1" applyProtection="1"/>
    <xf numFmtId="0" fontId="21" fillId="40" borderId="0" xfId="0" applyFont="1" applyFill="1" applyAlignment="1" applyProtection="1">
      <alignment vertical="center"/>
    </xf>
    <xf numFmtId="165" fontId="21" fillId="0" borderId="0" xfId="0" applyNumberFormat="1" applyFont="1" applyAlignment="1" applyProtection="1">
      <alignment vertical="center"/>
    </xf>
    <xf numFmtId="169" fontId="21" fillId="0" borderId="0" xfId="0" applyNumberFormat="1" applyFont="1" applyProtection="1"/>
    <xf numFmtId="2" fontId="21" fillId="0" borderId="0" xfId="0" applyNumberFormat="1" applyFont="1" applyProtection="1"/>
    <xf numFmtId="0" fontId="21" fillId="0" borderId="0" xfId="0" applyFont="1" applyAlignment="1" applyProtection="1">
      <alignment vertical="top" wrapText="1"/>
    </xf>
    <xf numFmtId="11" fontId="22" fillId="0" borderId="0" xfId="0" applyNumberFormat="1" applyFont="1" applyProtection="1"/>
    <xf numFmtId="0" fontId="26" fillId="0" borderId="0" xfId="0" applyFont="1" applyAlignment="1" applyProtection="1">
      <alignment vertical="center"/>
    </xf>
    <xf numFmtId="3" fontId="0" fillId="0" borderId="0" xfId="0" applyNumberFormat="1"/>
    <xf numFmtId="3" fontId="0" fillId="0" borderId="0" xfId="0" applyNumberFormat="1" applyFill="1"/>
    <xf numFmtId="3" fontId="36" fillId="0" borderId="0" xfId="0" quotePrefix="1" applyNumberFormat="1" applyFont="1" applyAlignment="1" applyProtection="1">
      <alignment horizontal="center" vertical="center"/>
    </xf>
    <xf numFmtId="0" fontId="29" fillId="42" borderId="0" xfId="0" applyFont="1" applyFill="1" applyAlignment="1" applyProtection="1">
      <alignment horizontal="center" vertical="center"/>
    </xf>
    <xf numFmtId="1" fontId="36" fillId="0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28" fillId="40" borderId="4" xfId="0" applyFont="1" applyFill="1" applyBorder="1" applyAlignment="1" applyProtection="1">
      <alignment horizontal="center" vertical="center"/>
    </xf>
    <xf numFmtId="0" fontId="28" fillId="39" borderId="4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/>
    </xf>
    <xf numFmtId="0" fontId="0" fillId="0" borderId="4" xfId="0" applyBorder="1" applyAlignment="1" applyProtection="1">
      <alignment horizontal="center" vertical="top"/>
    </xf>
    <xf numFmtId="0" fontId="1" fillId="0" borderId="16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1" fillId="36" borderId="16" xfId="0" applyFont="1" applyFill="1" applyBorder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top" wrapText="1"/>
    </xf>
    <xf numFmtId="0" fontId="37" fillId="0" borderId="0" xfId="0" applyFont="1"/>
    <xf numFmtId="0" fontId="26" fillId="41" borderId="0" xfId="0" applyFont="1" applyFill="1" applyAlignment="1" applyProtection="1">
      <alignment horizontal="center" vertical="center" wrapText="1"/>
    </xf>
    <xf numFmtId="0" fontId="32" fillId="41" borderId="0" xfId="0" applyFont="1" applyFill="1" applyAlignment="1" applyProtection="1">
      <alignment horizontal="center" vertical="center" wrapText="1"/>
    </xf>
    <xf numFmtId="49" fontId="33" fillId="41" borderId="0" xfId="0" quotePrefix="1" applyNumberFormat="1" applyFont="1" applyFill="1" applyAlignment="1" applyProtection="1">
      <alignment horizontal="center"/>
    </xf>
    <xf numFmtId="0" fontId="28" fillId="38" borderId="4" xfId="0" applyFont="1" applyFill="1" applyBorder="1" applyAlignment="1" applyProtection="1">
      <alignment horizontal="center" vertical="center"/>
    </xf>
    <xf numFmtId="0" fontId="28" fillId="40" borderId="4" xfId="0" applyFont="1" applyFill="1" applyBorder="1" applyAlignment="1" applyProtection="1">
      <alignment horizontal="center" vertical="center"/>
    </xf>
    <xf numFmtId="0" fontId="28" fillId="39" borderId="4" xfId="0" applyFont="1" applyFill="1" applyBorder="1" applyAlignment="1" applyProtection="1">
      <alignment horizontal="center" vertical="center"/>
    </xf>
    <xf numFmtId="0" fontId="28" fillId="40" borderId="4" xfId="0" applyFont="1" applyFill="1" applyBorder="1" applyAlignment="1" applyProtection="1">
      <alignment horizontal="center" vertical="center" wrapText="1"/>
    </xf>
    <xf numFmtId="0" fontId="28" fillId="37" borderId="4" xfId="0" applyFont="1" applyFill="1" applyBorder="1" applyAlignment="1" applyProtection="1">
      <alignment horizontal="center" vertical="center"/>
    </xf>
    <xf numFmtId="0" fontId="1" fillId="36" borderId="17" xfId="0" applyFont="1" applyFill="1" applyBorder="1" applyAlignment="1" applyProtection="1">
      <alignment horizontal="left" vertical="top"/>
    </xf>
    <xf numFmtId="0" fontId="1" fillId="36" borderId="18" xfId="0" applyFont="1" applyFill="1" applyBorder="1" applyAlignment="1" applyProtection="1">
      <alignment horizontal="left" vertical="top"/>
    </xf>
    <xf numFmtId="0" fontId="1" fillId="36" borderId="19" xfId="0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/>
    </xf>
    <xf numFmtId="0" fontId="0" fillId="0" borderId="4" xfId="0" applyBorder="1" applyAlignment="1" applyProtection="1">
      <alignment horizontal="center" vertical="top"/>
    </xf>
    <xf numFmtId="0" fontId="1" fillId="0" borderId="16" xfId="0" applyFont="1" applyBorder="1" applyAlignment="1" applyProtection="1">
      <alignment horizontal="left" vertical="top"/>
    </xf>
    <xf numFmtId="0" fontId="0" fillId="0" borderId="20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11" fontId="0" fillId="0" borderId="4" xfId="0" applyNumberFormat="1" applyBorder="1" applyAlignment="1" applyProtection="1">
      <alignment horizontal="left" vertical="top"/>
    </xf>
    <xf numFmtId="0" fontId="1" fillId="0" borderId="17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11" fontId="0" fillId="40" borderId="4" xfId="0" applyNumberFormat="1" applyFont="1" applyFill="1" applyBorder="1" applyAlignment="1" applyProtection="1">
      <alignment horizontal="left" vertical="top"/>
    </xf>
    <xf numFmtId="0" fontId="0" fillId="40" borderId="4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top" wrapText="1"/>
    </xf>
    <xf numFmtId="0" fontId="0" fillId="0" borderId="21" xfId="0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1" fillId="36" borderId="17" xfId="0" applyFont="1" applyFill="1" applyBorder="1" applyAlignment="1" applyProtection="1">
      <alignment horizontal="left" vertical="top" wrapText="1"/>
    </xf>
    <xf numFmtId="0" fontId="1" fillId="36" borderId="19" xfId="0" applyFont="1" applyFill="1" applyBorder="1" applyAlignment="1" applyProtection="1">
      <alignment horizontal="left" vertical="top" wrapText="1"/>
    </xf>
    <xf numFmtId="0" fontId="1" fillId="36" borderId="16" xfId="0" applyFont="1" applyFill="1" applyBorder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top" wrapText="1"/>
    </xf>
    <xf numFmtId="0" fontId="21" fillId="41" borderId="0" xfId="0" applyFont="1" applyFill="1" applyProtection="1">
      <protection hidden="1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left" vertical="top"/>
      <protection locked="0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7C415B9E-880D-46E9-B232-E144DD2033F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1">
    <dxf>
      <font>
        <color rgb="FF9C0006"/>
      </font>
      <fill>
        <patternFill>
          <bgColor rgb="FFFFFF00"/>
        </patternFill>
      </fill>
    </dxf>
    <dxf>
      <numFmt numFmtId="164" formatCode="0.0E+00"/>
    </dxf>
    <dxf>
      <numFmt numFmtId="164" formatCode="0.0E+00"/>
    </dxf>
    <dxf>
      <numFmt numFmtId="3" formatCode="#,##0"/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numFmt numFmtId="164" formatCode="0.0E+00"/>
    </dxf>
    <dxf>
      <numFmt numFmtId="164" formatCode="0.0E+00"/>
    </dxf>
    <dxf>
      <numFmt numFmtId="3" formatCode="#,##0"/>
    </dxf>
    <dxf>
      <font>
        <color rgb="FF9C0006"/>
      </font>
      <fill>
        <patternFill>
          <bgColor rgb="FFFFFF00"/>
        </patternFill>
      </fill>
    </dxf>
    <dxf>
      <numFmt numFmtId="164" formatCode="0.0E+00"/>
    </dxf>
    <dxf>
      <numFmt numFmtId="164" formatCode="0.0E+00"/>
    </dxf>
    <dxf>
      <numFmt numFmtId="3" formatCode="#,##0"/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numFmt numFmtId="164" formatCode="0.0E+00"/>
    </dxf>
    <dxf>
      <numFmt numFmtId="164" formatCode="0.0E+00"/>
    </dxf>
    <dxf>
      <numFmt numFmtId="3" formatCode="#,##0"/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4</xdr:row>
      <xdr:rowOff>304800</xdr:rowOff>
    </xdr:from>
    <xdr:to>
      <xdr:col>4</xdr:col>
      <xdr:colOff>777875</xdr:colOff>
      <xdr:row>5</xdr:row>
      <xdr:rowOff>2730500</xdr:rowOff>
    </xdr:to>
    <xdr:pic>
      <xdr:nvPicPr>
        <xdr:cNvPr id="2" name="Picture 1" descr="C:\Users\BMasten\AppData\Local\Microsoft\Windows\INetCache\Content.MSO\738A09A3.tmp">
          <a:extLst>
            <a:ext uri="{FF2B5EF4-FFF2-40B4-BE49-F238E27FC236}">
              <a16:creationId xmlns:a16="http://schemas.microsoft.com/office/drawing/2014/main" id="{94BB5B40-B695-4D37-8E6D-FB2C91474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325" y="1714500"/>
          <a:ext cx="2743200" cy="2749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116553</xdr:colOff>
      <xdr:row>3</xdr:row>
      <xdr:rowOff>107398</xdr:rowOff>
    </xdr:from>
    <xdr:to>
      <xdr:col>5</xdr:col>
      <xdr:colOff>424528</xdr:colOff>
      <xdr:row>6</xdr:row>
      <xdr:rowOff>40723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6F209-1071-443E-9D90-5BCDB61D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53" y="678898"/>
          <a:ext cx="3206888" cy="47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10</xdr:row>
      <xdr:rowOff>106891</xdr:rowOff>
    </xdr:from>
    <xdr:to>
      <xdr:col>6</xdr:col>
      <xdr:colOff>246590</xdr:colOff>
      <xdr:row>13</xdr:row>
      <xdr:rowOff>27516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3915BB-AB45-47F1-85E5-BAF1ED80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954741"/>
          <a:ext cx="3829050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14</xdr:row>
      <xdr:rowOff>44450</xdr:rowOff>
    </xdr:from>
    <xdr:to>
      <xdr:col>5</xdr:col>
      <xdr:colOff>341840</xdr:colOff>
      <xdr:row>16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46F743-50FA-4236-9B3E-C05B9C882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2628900"/>
          <a:ext cx="33147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59</xdr:row>
      <xdr:rowOff>171450</xdr:rowOff>
    </xdr:from>
    <xdr:to>
      <xdr:col>4</xdr:col>
      <xdr:colOff>189440</xdr:colOff>
      <xdr:row>61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6B9A4E-85E9-4590-B04F-F8E49C56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0883900"/>
          <a:ext cx="25527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43</xdr:row>
      <xdr:rowOff>104775</xdr:rowOff>
    </xdr:from>
    <xdr:to>
      <xdr:col>3</xdr:col>
      <xdr:colOff>418040</xdr:colOff>
      <xdr:row>45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EFA1B6-96DB-4359-80D1-E35BA71C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7972425"/>
          <a:ext cx="21717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62</xdr:row>
      <xdr:rowOff>76200</xdr:rowOff>
    </xdr:from>
    <xdr:to>
      <xdr:col>5</xdr:col>
      <xdr:colOff>284690</xdr:colOff>
      <xdr:row>64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7D1060-CE3E-49C2-961A-5D0D1F15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1322050"/>
          <a:ext cx="3257550" cy="307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170114</xdr:colOff>
      <xdr:row>40</xdr:row>
      <xdr:rowOff>187601</xdr:rowOff>
    </xdr:from>
    <xdr:to>
      <xdr:col>2</xdr:col>
      <xdr:colOff>420939</xdr:colOff>
      <xdr:row>42</xdr:row>
      <xdr:rowOff>139976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DFA3BA-F473-478E-93FC-0F6824C7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4" y="13961579"/>
          <a:ext cx="141039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7</xdr:row>
      <xdr:rowOff>26458</xdr:rowOff>
    </xdr:from>
    <xdr:to>
      <xdr:col>6</xdr:col>
      <xdr:colOff>19284</xdr:colOff>
      <xdr:row>9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0F60F5-167E-4A53-9E7A-F4AF1C69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312333"/>
          <a:ext cx="3601744" cy="44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hero.epa.gov/hero/index.cfm/reference/details/reference_id/7485096" TargetMode="External"/><Relationship Id="rId13" Type="http://schemas.openxmlformats.org/officeDocument/2006/relationships/hyperlink" Target="https://hero.epa.gov/hero/index.cfm/reference/details/reference_id/7485096" TargetMode="External"/><Relationship Id="rId18" Type="http://schemas.openxmlformats.org/officeDocument/2006/relationships/hyperlink" Target="https://hero.epa.gov/hero/index.cfm/reference/details/reference_id/7485096" TargetMode="External"/><Relationship Id="rId3" Type="http://schemas.openxmlformats.org/officeDocument/2006/relationships/hyperlink" Target="https://hero.epa.gov/hero/index.cfm/reference/details/reference_id/7267482" TargetMode="External"/><Relationship Id="rId21" Type="http://schemas.openxmlformats.org/officeDocument/2006/relationships/hyperlink" Target="https://hero.epa.gov/hero/index.cfm/reference/details/reference_id/6811897" TargetMode="External"/><Relationship Id="rId7" Type="http://schemas.openxmlformats.org/officeDocument/2006/relationships/hyperlink" Target="https://hero.epa.gov/hero/index.cfm/reference/details/reference_id/7267482" TargetMode="External"/><Relationship Id="rId12" Type="http://schemas.openxmlformats.org/officeDocument/2006/relationships/hyperlink" Target="https://hero.epa.gov/hero/index.cfm/reference/details/reference_id/7485096" TargetMode="External"/><Relationship Id="rId17" Type="http://schemas.openxmlformats.org/officeDocument/2006/relationships/hyperlink" Target="https://hero.epa.gov/hero/index.cfm/reference/details/reference_id/7267482" TargetMode="External"/><Relationship Id="rId2" Type="http://schemas.openxmlformats.org/officeDocument/2006/relationships/hyperlink" Target="https://hero.epa.gov/hero/index.cfm/reference/details/reference_id/4565445" TargetMode="External"/><Relationship Id="rId16" Type="http://schemas.openxmlformats.org/officeDocument/2006/relationships/hyperlink" Target="https://hero.epa.gov/hero/index.cfm/reference/details/reference_id/6811897" TargetMode="External"/><Relationship Id="rId20" Type="http://schemas.openxmlformats.org/officeDocument/2006/relationships/hyperlink" Target="https://hero.epa.gov/hero/index.cfm/reference/details/reference_id/7485096" TargetMode="External"/><Relationship Id="rId1" Type="http://schemas.openxmlformats.org/officeDocument/2006/relationships/hyperlink" Target="https://hero.epa.gov/hero/index.cfm/reference/details/reference_id/7485096" TargetMode="External"/><Relationship Id="rId6" Type="http://schemas.openxmlformats.org/officeDocument/2006/relationships/hyperlink" Target="https://hero.epa.gov/hero/index.cfm/reference/details/reference_id/7485096" TargetMode="External"/><Relationship Id="rId11" Type="http://schemas.openxmlformats.org/officeDocument/2006/relationships/hyperlink" Target="https://hero.epa.gov/hero/index.cfm/reference/details/reference_id/7485096" TargetMode="External"/><Relationship Id="rId5" Type="http://schemas.openxmlformats.org/officeDocument/2006/relationships/hyperlink" Target="https://hero.epa.gov/hero/index.cfm/reference/details/reference_id/7485096" TargetMode="External"/><Relationship Id="rId15" Type="http://schemas.openxmlformats.org/officeDocument/2006/relationships/hyperlink" Target="https://hero.epa.gov/hero/index.cfm/reference/details/reference_id/7485096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hero.epa.gov/hero/index.cfm/reference/details/reference_id/7485096" TargetMode="External"/><Relationship Id="rId19" Type="http://schemas.openxmlformats.org/officeDocument/2006/relationships/hyperlink" Target="https://hero.epa.gov/hero/index.cfm/reference/details/reference_id/7485096" TargetMode="External"/><Relationship Id="rId4" Type="http://schemas.openxmlformats.org/officeDocument/2006/relationships/hyperlink" Target="https://hero.epa.gov/hero/index.cfm/reference/details/reference_id/7485096" TargetMode="External"/><Relationship Id="rId9" Type="http://schemas.openxmlformats.org/officeDocument/2006/relationships/hyperlink" Target="https://hero.epa.gov/hero/index.cfm/reference/details/reference_id/4565445" TargetMode="External"/><Relationship Id="rId14" Type="http://schemas.openxmlformats.org/officeDocument/2006/relationships/hyperlink" Target="https://hero.epa.gov/hero/index.cfm/reference/details/reference_id/7485096" TargetMode="External"/><Relationship Id="rId22" Type="http://schemas.openxmlformats.org/officeDocument/2006/relationships/hyperlink" Target="https://hero.epa.gov/hero/index.cfm/reference/details/reference_id/6811897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E854-5C46-4E67-8ECE-4339FC714BC7}">
  <sheetPr codeName="Sheet1">
    <tabColor theme="4"/>
  </sheetPr>
  <dimension ref="A1:F11"/>
  <sheetViews>
    <sheetView tabSelected="1" workbookViewId="0"/>
  </sheetViews>
  <sheetFormatPr defaultColWidth="9.1796875" defaultRowHeight="25.5" customHeight="1" x14ac:dyDescent="0.3"/>
  <cols>
    <col min="1" max="1" width="13.453125" style="1" customWidth="1"/>
    <col min="2" max="2" width="11.453125" style="1" customWidth="1"/>
    <col min="3" max="3" width="10.81640625" style="1" customWidth="1"/>
    <col min="4" max="4" width="11.453125" style="1" customWidth="1"/>
    <col min="5" max="5" width="11.81640625" style="1" customWidth="1"/>
    <col min="6" max="16384" width="9.1796875" style="1"/>
  </cols>
  <sheetData>
    <row r="1" spans="1:6" ht="34.5" customHeight="1" x14ac:dyDescent="0.3">
      <c r="A1" s="125"/>
      <c r="C1" s="93"/>
      <c r="D1" s="93"/>
      <c r="E1" s="93"/>
    </row>
    <row r="3" spans="1:6" ht="25.5" customHeight="1" x14ac:dyDescent="0.3">
      <c r="B3" s="94" t="s">
        <v>0</v>
      </c>
      <c r="C3" s="94"/>
      <c r="D3" s="94"/>
      <c r="E3" s="94"/>
      <c r="F3" s="94"/>
    </row>
    <row r="4" spans="1:6" ht="38.15" customHeight="1" x14ac:dyDescent="0.3">
      <c r="B4" s="94"/>
      <c r="C4" s="94"/>
      <c r="D4" s="94"/>
      <c r="E4" s="94"/>
      <c r="F4" s="94"/>
    </row>
    <row r="6" spans="1:6" ht="217.5" customHeight="1" x14ac:dyDescent="0.3"/>
    <row r="7" spans="1:6" ht="25.5" customHeight="1" x14ac:dyDescent="0.3">
      <c r="B7" s="94"/>
      <c r="C7" s="94"/>
      <c r="D7" s="94"/>
      <c r="E7" s="94"/>
      <c r="F7" s="94"/>
    </row>
    <row r="9" spans="1:6" ht="25.5" customHeight="1" x14ac:dyDescent="0.3">
      <c r="B9" s="94" t="s">
        <v>1</v>
      </c>
      <c r="C9" s="94"/>
      <c r="D9" s="94"/>
      <c r="E9" s="94"/>
      <c r="F9" s="94"/>
    </row>
    <row r="11" spans="1:6" ht="25.5" customHeight="1" x14ac:dyDescent="0.35">
      <c r="B11" s="95" t="s">
        <v>2</v>
      </c>
      <c r="C11" s="95"/>
      <c r="D11" s="95"/>
      <c r="E11" s="95"/>
      <c r="F11" s="95"/>
    </row>
  </sheetData>
  <sheetProtection sheet="1" objects="1" scenarios="1" formatCells="0" formatColumns="0" formatRows="0"/>
  <mergeCells count="5">
    <mergeCell ref="C1:E1"/>
    <mergeCell ref="B3:F4"/>
    <mergeCell ref="B7:F7"/>
    <mergeCell ref="B9:F9"/>
    <mergeCell ref="B11:F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4E57-96D3-4000-A13F-3FB0F9C53BF9}">
  <sheetPr codeName="Sheet2"/>
  <dimension ref="A1:B11"/>
  <sheetViews>
    <sheetView workbookViewId="0"/>
  </sheetViews>
  <sheetFormatPr defaultColWidth="8.7265625" defaultRowHeight="14.5" x14ac:dyDescent="0.35"/>
  <cols>
    <col min="1" max="1" width="40.1796875" style="2" customWidth="1"/>
    <col min="2" max="2" width="10.453125" style="2" bestFit="1" customWidth="1"/>
    <col min="3" max="16384" width="8.7265625" style="2"/>
  </cols>
  <sheetData>
    <row r="1" spans="1:2" x14ac:dyDescent="0.35">
      <c r="A1" s="126" t="s">
        <v>3</v>
      </c>
      <c r="B1" s="3"/>
    </row>
    <row r="2" spans="1:2" x14ac:dyDescent="0.35">
      <c r="B2" s="3"/>
    </row>
    <row r="3" spans="1:2" x14ac:dyDescent="0.35">
      <c r="A3" s="92" t="s">
        <v>4</v>
      </c>
    </row>
    <row r="5" spans="1:2" x14ac:dyDescent="0.35">
      <c r="A5" s="2" t="s">
        <v>5</v>
      </c>
      <c r="B5" s="2" t="s">
        <v>6</v>
      </c>
    </row>
    <row r="6" spans="1:2" x14ac:dyDescent="0.35">
      <c r="A6" s="2" t="s">
        <v>7</v>
      </c>
      <c r="B6" s="2" t="s">
        <v>8</v>
      </c>
    </row>
    <row r="7" spans="1:2" x14ac:dyDescent="0.35">
      <c r="A7" s="2" t="s">
        <v>9</v>
      </c>
      <c r="B7" s="2" t="s">
        <v>10</v>
      </c>
    </row>
    <row r="8" spans="1:2" x14ac:dyDescent="0.35">
      <c r="A8" s="2" t="s">
        <v>11</v>
      </c>
      <c r="B8" s="2" t="s">
        <v>12</v>
      </c>
    </row>
    <row r="9" spans="1:2" x14ac:dyDescent="0.35">
      <c r="A9" s="2" t="s">
        <v>13</v>
      </c>
      <c r="B9" s="2" t="s">
        <v>14</v>
      </c>
    </row>
    <row r="10" spans="1:2" x14ac:dyDescent="0.35">
      <c r="A10" s="2" t="s">
        <v>15</v>
      </c>
      <c r="B10" s="2" t="s">
        <v>16</v>
      </c>
    </row>
    <row r="11" spans="1:2" x14ac:dyDescent="0.35">
      <c r="A11" s="2" t="s">
        <v>17</v>
      </c>
      <c r="B11" s="2" t="s">
        <v>18</v>
      </c>
    </row>
  </sheetData>
  <sheetProtection sheet="1" objects="1" scenarios="1" formatCells="0" formatColumns="0" formatRow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ACC0-A0CA-4FE2-9E1A-DA86B9989DAE}">
  <sheetPr codeName="Sheet3"/>
  <dimension ref="A1:AR1057"/>
  <sheetViews>
    <sheetView zoomScale="85" zoomScaleNormal="85" workbookViewId="0">
      <pane ySplit="4" topLeftCell="A5" activePane="bottomLeft" state="frozen"/>
      <selection activeCell="C29" sqref="C29:H29"/>
      <selection pane="bottomLeft" sqref="A1:B1"/>
    </sheetView>
  </sheetViews>
  <sheetFormatPr defaultColWidth="8.7265625" defaultRowHeight="14.5" x14ac:dyDescent="0.35"/>
  <cols>
    <col min="1" max="1" width="21.1796875" style="2" customWidth="1"/>
    <col min="2" max="2" width="17.7265625" style="2" customWidth="1"/>
    <col min="3" max="6" width="15.26953125" style="2" customWidth="1"/>
    <col min="7" max="7" width="16.7265625" style="2" customWidth="1"/>
    <col min="8" max="8" width="12.453125" style="2" customWidth="1"/>
    <col min="9" max="9" width="13.1796875" style="2" customWidth="1"/>
    <col min="10" max="11" width="9.81640625" style="2" bestFit="1" customWidth="1"/>
    <col min="12" max="13" width="10.26953125" style="2" bestFit="1" customWidth="1"/>
    <col min="14" max="14" width="11.26953125" style="2" bestFit="1" customWidth="1"/>
    <col min="15" max="15" width="10.7265625" style="2" bestFit="1" customWidth="1"/>
    <col min="16" max="17" width="9.81640625" style="2" bestFit="1" customWidth="1"/>
    <col min="18" max="18" width="12.54296875" style="2" customWidth="1"/>
    <col min="19" max="19" width="8.453125" style="2" bestFit="1" customWidth="1"/>
    <col min="20" max="20" width="9.453125" style="2" customWidth="1"/>
    <col min="21" max="21" width="10.453125" style="2" bestFit="1" customWidth="1"/>
    <col min="22" max="23" width="7.81640625" style="2" bestFit="1" customWidth="1"/>
    <col min="24" max="24" width="8.26953125" style="2" bestFit="1" customWidth="1"/>
    <col min="25" max="25" width="8.54296875" style="2" bestFit="1" customWidth="1"/>
    <col min="26" max="26" width="8.1796875" style="2" bestFit="1" customWidth="1"/>
    <col min="27" max="27" width="10.54296875" style="2" bestFit="1" customWidth="1"/>
    <col min="28" max="29" width="7.81640625" style="2" bestFit="1" customWidth="1"/>
    <col min="30" max="30" width="8.26953125" style="2" bestFit="1" customWidth="1"/>
    <col min="31" max="31" width="8.54296875" style="2" bestFit="1" customWidth="1"/>
    <col min="32" max="32" width="8.453125" style="2" customWidth="1"/>
    <col min="33" max="33" width="10.54296875" style="2" bestFit="1" customWidth="1"/>
    <col min="34" max="35" width="7.81640625" style="2" bestFit="1" customWidth="1"/>
    <col min="36" max="36" width="8.26953125" style="2" bestFit="1" customWidth="1"/>
    <col min="37" max="37" width="8.54296875" style="2" bestFit="1" customWidth="1"/>
    <col min="38" max="38" width="8.1796875" style="2" bestFit="1" customWidth="1"/>
    <col min="39" max="39" width="10.54296875" style="2" bestFit="1" customWidth="1"/>
    <col min="40" max="41" width="7.81640625" style="2" bestFit="1" customWidth="1"/>
    <col min="42" max="42" width="8.26953125" style="2" bestFit="1" customWidth="1"/>
    <col min="43" max="43" width="8.453125" style="2" bestFit="1" customWidth="1"/>
    <col min="44" max="44" width="8.1796875" style="2" bestFit="1" customWidth="1"/>
    <col min="45" max="16384" width="8.7265625" style="2"/>
  </cols>
  <sheetData>
    <row r="1" spans="1:44" ht="27.75" customHeight="1" x14ac:dyDescent="0.35">
      <c r="A1" s="127" t="s">
        <v>19</v>
      </c>
      <c r="B1" s="127"/>
      <c r="C1" s="4"/>
      <c r="D1" s="4"/>
      <c r="E1" s="4"/>
      <c r="F1" s="4"/>
      <c r="G1" s="5" t="s">
        <v>20</v>
      </c>
    </row>
    <row r="2" spans="1:44" s="7" customFormat="1" ht="27" customHeight="1" x14ac:dyDescent="0.35">
      <c r="A2" s="78" t="s">
        <v>21</v>
      </c>
      <c r="B2" s="6"/>
      <c r="C2" s="6"/>
      <c r="D2" s="6"/>
      <c r="E2" s="6"/>
      <c r="F2" s="6"/>
      <c r="G2" s="99" t="s">
        <v>22</v>
      </c>
      <c r="H2" s="99"/>
      <c r="I2" s="100" t="s">
        <v>23</v>
      </c>
      <c r="J2" s="100"/>
      <c r="K2" s="100"/>
      <c r="L2" s="100"/>
      <c r="M2" s="100"/>
      <c r="N2" s="100"/>
      <c r="O2" s="100" t="s">
        <v>24</v>
      </c>
      <c r="P2" s="100"/>
      <c r="Q2" s="100"/>
      <c r="R2" s="100"/>
      <c r="S2" s="100"/>
      <c r="T2" s="100"/>
      <c r="U2" s="96" t="s">
        <v>25</v>
      </c>
      <c r="V2" s="96"/>
      <c r="W2" s="96"/>
      <c r="X2" s="96"/>
      <c r="Y2" s="96"/>
      <c r="Z2" s="96"/>
      <c r="AA2" s="96" t="s">
        <v>26</v>
      </c>
      <c r="AB2" s="96"/>
      <c r="AC2" s="96"/>
      <c r="AD2" s="96"/>
      <c r="AE2" s="96"/>
      <c r="AF2" s="96"/>
      <c r="AG2" s="96" t="s">
        <v>27</v>
      </c>
      <c r="AH2" s="96"/>
      <c r="AI2" s="96"/>
      <c r="AJ2" s="96"/>
      <c r="AK2" s="96"/>
      <c r="AL2" s="96"/>
      <c r="AM2" s="96" t="s">
        <v>28</v>
      </c>
      <c r="AN2" s="96"/>
      <c r="AO2" s="96"/>
      <c r="AP2" s="96"/>
      <c r="AQ2" s="96"/>
      <c r="AR2" s="96"/>
    </row>
    <row r="3" spans="1:44" s="7" customFormat="1" ht="20.65" customHeight="1" x14ac:dyDescent="0.35">
      <c r="G3" s="99"/>
      <c r="H3" s="99"/>
      <c r="I3" s="98" t="s">
        <v>29</v>
      </c>
      <c r="J3" s="98"/>
      <c r="K3" s="98"/>
      <c r="L3" s="98"/>
      <c r="M3" s="98" t="s">
        <v>30</v>
      </c>
      <c r="N3" s="98"/>
      <c r="O3" s="98" t="s">
        <v>29</v>
      </c>
      <c r="P3" s="98"/>
      <c r="Q3" s="98"/>
      <c r="R3" s="98"/>
      <c r="S3" s="98" t="s">
        <v>30</v>
      </c>
      <c r="T3" s="98"/>
      <c r="U3" s="97" t="s">
        <v>29</v>
      </c>
      <c r="V3" s="97"/>
      <c r="W3" s="97"/>
      <c r="X3" s="97"/>
      <c r="Y3" s="97" t="s">
        <v>30</v>
      </c>
      <c r="Z3" s="97"/>
      <c r="AA3" s="97" t="s">
        <v>29</v>
      </c>
      <c r="AB3" s="97"/>
      <c r="AC3" s="97"/>
      <c r="AD3" s="97"/>
      <c r="AE3" s="97" t="s">
        <v>30</v>
      </c>
      <c r="AF3" s="97"/>
      <c r="AG3" s="97" t="s">
        <v>29</v>
      </c>
      <c r="AH3" s="97"/>
      <c r="AI3" s="97"/>
      <c r="AJ3" s="97"/>
      <c r="AK3" s="97" t="s">
        <v>30</v>
      </c>
      <c r="AL3" s="97"/>
      <c r="AM3" s="97" t="s">
        <v>29</v>
      </c>
      <c r="AN3" s="97"/>
      <c r="AO3" s="97"/>
      <c r="AP3" s="97"/>
      <c r="AQ3" s="97" t="s">
        <v>30</v>
      </c>
      <c r="AR3" s="97"/>
    </row>
    <row r="4" spans="1:44" s="6" customFormat="1" ht="64.150000000000006" customHeight="1" x14ac:dyDescent="0.35">
      <c r="A4" s="8" t="s">
        <v>31</v>
      </c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8" t="s">
        <v>37</v>
      </c>
      <c r="H4" s="8" t="s">
        <v>38</v>
      </c>
      <c r="I4" s="10" t="s">
        <v>39</v>
      </c>
      <c r="J4" s="10" t="s">
        <v>40</v>
      </c>
      <c r="K4" s="10" t="s">
        <v>41</v>
      </c>
      <c r="L4" s="10" t="s">
        <v>42</v>
      </c>
      <c r="M4" s="10" t="s">
        <v>43</v>
      </c>
      <c r="N4" s="10" t="s">
        <v>44</v>
      </c>
      <c r="O4" s="10" t="s">
        <v>39</v>
      </c>
      <c r="P4" s="10" t="s">
        <v>40</v>
      </c>
      <c r="Q4" s="10" t="s">
        <v>41</v>
      </c>
      <c r="R4" s="10" t="s">
        <v>42</v>
      </c>
      <c r="S4" s="10" t="s">
        <v>43</v>
      </c>
      <c r="T4" s="10" t="s">
        <v>44</v>
      </c>
      <c r="U4" s="8" t="s">
        <v>39</v>
      </c>
      <c r="V4" s="8" t="s">
        <v>40</v>
      </c>
      <c r="W4" s="8" t="s">
        <v>41</v>
      </c>
      <c r="X4" s="8" t="s">
        <v>42</v>
      </c>
      <c r="Y4" s="8" t="s">
        <v>43</v>
      </c>
      <c r="Z4" s="8" t="s">
        <v>44</v>
      </c>
      <c r="AA4" s="8" t="s">
        <v>39</v>
      </c>
      <c r="AB4" s="8" t="s">
        <v>40</v>
      </c>
      <c r="AC4" s="8" t="s">
        <v>41</v>
      </c>
      <c r="AD4" s="8" t="s">
        <v>42</v>
      </c>
      <c r="AE4" s="8" t="s">
        <v>43</v>
      </c>
      <c r="AF4" s="8" t="s">
        <v>44</v>
      </c>
      <c r="AG4" s="8" t="s">
        <v>39</v>
      </c>
      <c r="AH4" s="8" t="s">
        <v>40</v>
      </c>
      <c r="AI4" s="8" t="s">
        <v>41</v>
      </c>
      <c r="AJ4" s="8" t="s">
        <v>42</v>
      </c>
      <c r="AK4" s="8" t="s">
        <v>43</v>
      </c>
      <c r="AL4" s="8" t="s">
        <v>44</v>
      </c>
      <c r="AM4" s="8" t="s">
        <v>39</v>
      </c>
      <c r="AN4" s="8" t="s">
        <v>40</v>
      </c>
      <c r="AO4" s="8" t="s">
        <v>41</v>
      </c>
      <c r="AP4" s="8" t="s">
        <v>42</v>
      </c>
      <c r="AQ4" s="8" t="s">
        <v>43</v>
      </c>
      <c r="AR4" s="8" t="s">
        <v>44</v>
      </c>
    </row>
    <row r="5" spans="1:44" s="7" customFormat="1" ht="56.5" customHeight="1" x14ac:dyDescent="0.35">
      <c r="A5" s="11" t="s">
        <v>45</v>
      </c>
      <c r="B5" s="12">
        <v>300</v>
      </c>
      <c r="C5" s="77" t="s">
        <v>46</v>
      </c>
      <c r="D5" s="77" t="s">
        <v>46</v>
      </c>
      <c r="E5" s="77" t="s">
        <v>46</v>
      </c>
      <c r="F5" s="14">
        <v>0</v>
      </c>
      <c r="G5" s="14">
        <v>2690</v>
      </c>
      <c r="H5" s="14">
        <v>2690</v>
      </c>
      <c r="I5" s="20">
        <f>($H5*(1-('Exposure Inputs'!$C$19/100))*'Exposure Inputs'!$C$6*1*'Exposure Inputs'!$C$15)/('Exposure Inputs'!$C$8*'Exposure Inputs'!$C$11)</f>
        <v>0.10825185307017544</v>
      </c>
      <c r="J5" s="16">
        <f>($G5*(1-('Exposure Inputs'!$C$19)/100)*'Exposure Inputs'!$C$7*'Exposure Inputs'!$C$12*'Exposure Inputs'!$C$15*B5)/('Exposure Inputs'!$C$8*'Exposure Inputs'!$C$13*'Exposure Inputs'!$C$16)</f>
        <v>2.4309881038211963E-2</v>
      </c>
      <c r="K5" s="16">
        <f>($G5*(1-('Exposure Inputs'!$C$19)/100)*'Exposure Inputs'!$C$7*'Exposure Inputs'!$C$12*'Exposure Inputs'!$C$15)/('Exposure Inputs'!$C$8*'Exposure Inputs'!$C$14*'Exposure Inputs'!$C$16)</f>
        <v>5.9216376887952227E-5</v>
      </c>
      <c r="L5" s="16">
        <f>($G5*(1-('Exposure Inputs'!$C$19)/100)*'Exposure Inputs'!$C$12*'Exposure Inputs'!$C$15)/('Exposure Inputs'!$C$14*'Exposure Inputs'!$C$16)</f>
        <v>5.3856691253951535E-3</v>
      </c>
      <c r="M5" s="19">
        <f>'Exposure Inputs'!$E$64/$I5</f>
        <v>110.8526058414988</v>
      </c>
      <c r="N5" s="19">
        <f>'Exposure Inputs'!$E$65/$J5</f>
        <v>493.62643861307117</v>
      </c>
      <c r="O5" s="20">
        <f>($H5*(1-('Exposure Inputs'!$C$19/100))*'Exposure Inputs'!$D$6*1*'Exposure Inputs'!$C$15)/('Exposure Inputs'!$D$8*'Exposure Inputs'!$D$11)</f>
        <v>0.37980510638297882</v>
      </c>
      <c r="P5" s="16">
        <f>($G5*(1-('Exposure Inputs'!$C$19)/100)*'Exposure Inputs'!$D$7*'Exposure Inputs'!$D$12*'Exposure Inputs'!$C$15*B5)/('Exposure Inputs'!$D$8*'Exposure Inputs'!$D$13*'Exposure Inputs'!$C$16)</f>
        <v>6.209501603031186E-2</v>
      </c>
      <c r="Q5" s="16">
        <f>($G5*(1-('Exposure Inputs'!$C$19)/100)*'Exposure Inputs'!$D$7*'Exposure Inputs'!$D$12*'Exposure Inputs'!$C$15)/('Exposure Inputs'!$D$8*'Exposure Inputs'!$C$14*'Exposure Inputs'!$C$16)</f>
        <v>2.6536331636885412E-6</v>
      </c>
      <c r="R5" s="16">
        <f>($G5*(1-('Exposure Inputs'!$C$19)/100)*'Exposure Inputs'!$D$12*'Exposure Inputs'!$C$15)/('Exposure Inputs'!$C$14*'Exposure Inputs'!$C$16)</f>
        <v>9.4485423252546537E-5</v>
      </c>
      <c r="S5" s="19">
        <f>'Exposure Inputs'!$E$64/O5</f>
        <v>31.595151824788068</v>
      </c>
      <c r="T5" s="19">
        <f>'Exposure Inputs'!$E$65/P5</f>
        <v>193.25222485073786</v>
      </c>
      <c r="U5" s="20">
        <f>($H5*(1-('Exposure Inputs'!$C$19/100))*'Exposure Inputs'!$E$6*'Exposure Inputs'!$C$15)/('Exposure Inputs'!$E$8*'Exposure Inputs'!$E$11)</f>
        <v>8.3179608938547492E-2</v>
      </c>
      <c r="V5" s="16">
        <f>($G5*(1-('Exposure Inputs'!$C$19)/100)*'Exposure Inputs'!$E$7*'Exposure Inputs'!$E$12*'Exposure Inputs'!$C$15*B5)/('Exposure Inputs'!$E$8*'Exposure Inputs'!$E$13*'Exposure Inputs'!$C$16)</f>
        <v>1.3463381036198057E-2</v>
      </c>
      <c r="W5" s="16">
        <f>($G5*(1-('Exposure Inputs'!$C$19)/100)*'Exposure Inputs'!$E$7*'Exposure Inputs'!$E$12*'Exposure Inputs'!$C$15)/('Exposure Inputs'!$E$8*'Exposure Inputs'!$C$14*'Exposure Inputs'!$C$16)</f>
        <v>2.8767908197004399E-6</v>
      </c>
      <c r="X5" s="16">
        <f>($G5*(1-('Exposure Inputs'!$C$19)/100)*'Exposure Inputs'!$E$12*'Exposure Inputs'!$C$15)/('Exposure Inputs'!$C$14*'Exposure Inputs'!$C$16)</f>
        <v>4.7242711626273271E-4</v>
      </c>
      <c r="Y5" s="16">
        <f>'Exposure Inputs'!$E$64/U5</f>
        <v>144.26612667613665</v>
      </c>
      <c r="Z5" s="16">
        <f>'Exposure Inputs'!$E$65/V5</f>
        <v>891.30657208144328</v>
      </c>
      <c r="AA5" s="20">
        <f>($H5*(1-('Exposure Inputs'!$C$19/100))*'Exposure Inputs'!$F$6*'Exposure Inputs'!$C$15)/('Exposure Inputs'!$F$8*'Exposure Inputs'!$F$11)</f>
        <v>8.3399471830985922E-2</v>
      </c>
      <c r="AB5" s="16">
        <f>($G5*(1-('Exposure Inputs'!$C$19)/100)*'Exposure Inputs'!$F$7*'Exposure Inputs'!$F$12*'Exposure Inputs'!$C$15*B5)/('Exposure Inputs'!$F$8*'Exposure Inputs'!$F$13*'Exposure Inputs'!$C$16)</f>
        <v>1.2261479837931698E-2</v>
      </c>
      <c r="AC5" s="16">
        <f>($G5*(1-('Exposure Inputs'!$C$19)/100)*'Exposure Inputs'!$F$7*'Exposure Inputs'!$F$12*'Exposure Inputs'!$C$15)/('Exposure Inputs'!$F$8*'Exposure Inputs'!$C$14*'Exposure Inputs'!$C$16)</f>
        <v>2.6199743243443807E-6</v>
      </c>
      <c r="AD5" s="16">
        <f>($G5*(1-('Exposure Inputs'!$C$19)/100)*'Exposure Inputs'!$F$12*'Exposure Inputs'!$C$15)/('Exposure Inputs'!$C$14*'Exposure Inputs'!$C$16)</f>
        <v>4.7242711626273271E-4</v>
      </c>
      <c r="AE5" s="19">
        <f>'Exposure Inputs'!$E$64/AA5</f>
        <v>143.88580330962679</v>
      </c>
      <c r="AF5" s="19">
        <f>'Exposure Inputs'!$E$65/AB5</f>
        <v>978.67469168584421</v>
      </c>
      <c r="AG5" s="20">
        <f>($H5*(1-('Exposure Inputs'!$C$19/100))*'Exposure Inputs'!$G$6*'Exposure Inputs'!$C$15)/('Exposure Inputs'!$G$8*'Exposure Inputs'!$G$11)</f>
        <v>0.10641572327044024</v>
      </c>
      <c r="AH5" s="16">
        <f>($G5*(1-('Exposure Inputs'!$C$19)/100)*'Exposure Inputs'!$G$7*'Exposure Inputs'!$G$12*'Exposure Inputs'!$C$15*B5)/('Exposure Inputs'!$G$8*'Exposure Inputs'!$G$13*'Exposure Inputs'!$C$16)</f>
        <v>2.0440940811579215E-2</v>
      </c>
      <c r="AI5" s="16">
        <f>($G5*(1-('Exposure Inputs'!$C$19)/100)*'Exposure Inputs'!$G$7*'Exposure Inputs'!$G$12*'Exposure Inputs'!$C$15)/('Exposure Inputs'!$G$8*'Exposure Inputs'!$C$14*'Exposure Inputs'!$C$16)</f>
        <v>4.3677223956365848E-6</v>
      </c>
      <c r="AJ5" s="16">
        <f>($G5*(1-('Exposure Inputs'!$C$19)/100)*'Exposure Inputs'!$G$12*'Exposure Inputs'!$C$15)/('Exposure Inputs'!$C$14*'Exposure Inputs'!$C$16)</f>
        <v>4.7242711626273271E-4</v>
      </c>
      <c r="AK5" s="19">
        <f>'Exposure Inputs'!$E$64/AG5</f>
        <v>112.76529098527787</v>
      </c>
      <c r="AL5" s="19">
        <f>'Exposure Inputs'!$E$65/AH5</f>
        <v>587.05712768378737</v>
      </c>
      <c r="AM5" s="20">
        <f>($H5*(1-('Exposure Inputs'!$C$19/100))*'Exposure Inputs'!$H$6*'Exposure Inputs'!$C$15)/('Exposure Inputs'!$H$8*'Exposure Inputs'!$H$11)</f>
        <v>0.13506456790123453</v>
      </c>
      <c r="AN5" s="16">
        <f>($G5*(1-('Exposure Inputs'!$C$19)/100)*'Exposure Inputs'!$H$7*'Exposure Inputs'!$H$12*'Exposure Inputs'!$C$15*B5)/('Exposure Inputs'!$H$8*'Exposure Inputs'!$H$13*'Exposure Inputs'!$C$16)</f>
        <v>2.6613394216133943E-2</v>
      </c>
      <c r="AO5" s="16">
        <f>($G5*(1-('Exposure Inputs'!$C$19)/100)*'Exposure Inputs'!$H$7*'Exposure Inputs'!$H$12*'Exposure Inputs'!$C$15)/('Exposure Inputs'!$H$8*'Exposure Inputs'!$C$14*'Exposure Inputs'!$C$16)</f>
        <v>5.6866226957551161E-6</v>
      </c>
      <c r="AP5" s="16">
        <f>($G5*(1-('Exposure Inputs'!$C$19)/100)*'Exposure Inputs'!$H$12*'Exposure Inputs'!$C$15)/('Exposure Inputs'!$C$14*'Exposure Inputs'!$C$16)</f>
        <v>4.7242711626273271E-4</v>
      </c>
      <c r="AQ5" s="16">
        <f>'Exposure Inputs'!$E$64/AM5</f>
        <v>88.846395368287531</v>
      </c>
      <c r="AR5" s="16">
        <f>'Exposure Inputs'!$E$65/AN5</f>
        <v>450.90077209036315</v>
      </c>
    </row>
    <row r="6" spans="1:44" s="7" customFormat="1" ht="39" x14ac:dyDescent="0.35">
      <c r="A6" s="11" t="s">
        <v>47</v>
      </c>
      <c r="B6" s="12">
        <v>287</v>
      </c>
      <c r="C6" s="12">
        <v>207</v>
      </c>
      <c r="D6" s="76">
        <v>2033</v>
      </c>
      <c r="E6" s="75">
        <v>3530</v>
      </c>
      <c r="F6" s="14">
        <v>0</v>
      </c>
      <c r="G6" s="15">
        <v>56000</v>
      </c>
      <c r="H6" s="15">
        <v>94100</v>
      </c>
      <c r="I6" s="16">
        <f>($H6*(1-('Exposure Inputs'!$C$19/100))*'Exposure Inputs'!$C$6*1*'Exposure Inputs'!$C$15)/('Exposure Inputs'!$C$8*'Exposure Inputs'!$C$11)</f>
        <v>3.7868027412280703</v>
      </c>
      <c r="J6" s="17">
        <f>($G6*(1-('Exposure Inputs'!$C$19)/100)*'Exposure Inputs'!$C$7*'Exposure Inputs'!$C$12*'Exposure Inputs'!$C$15*B6)/('Exposure Inputs'!$C$8*'Exposure Inputs'!$C$13*'Exposure Inputs'!$C$16)</f>
        <v>0.48414920451814469</v>
      </c>
      <c r="K6" s="16">
        <f>($G6*(1-('Exposure Inputs'!$C$19)/100)*'Exposure Inputs'!$C$7*'Exposure Inputs'!$C$12*'Exposure Inputs'!$C$15)/('Exposure Inputs'!$C$8*'Exposure Inputs'!$C$14*'Exposure Inputs'!$C$16)</f>
        <v>1.2327572883737267E-3</v>
      </c>
      <c r="L6" s="16">
        <f>($G6*(1-('Exposure Inputs'!$C$19)/100)*'Exposure Inputs'!$C$12*'Exposure Inputs'!$C$15)/('Exposure Inputs'!$C$14*'Exposure Inputs'!$C$16)</f>
        <v>0.11211801896733403</v>
      </c>
      <c r="M6" s="19">
        <f>'Exposure Inputs'!$E$64/$I6</f>
        <v>3.1689002094966181</v>
      </c>
      <c r="N6" s="19">
        <f>'Exposure Inputs'!$E$65/$J6</f>
        <v>24.785747633197381</v>
      </c>
      <c r="O6" s="16">
        <f>($H6*(1-('Exposure Inputs'!$C$19/100))*'Exposure Inputs'!$D$6*1*'Exposure Inputs'!$C$15)/('Exposure Inputs'!$D$8*'Exposure Inputs'!$D$11)</f>
        <v>13.286119148936171</v>
      </c>
      <c r="P6" s="17">
        <f>($G6*(1-('Exposure Inputs'!$C$19)/100)*'Exposure Inputs'!$D$7*'Exposure Inputs'!$D$12*'Exposure Inputs'!$C$15*B6)/('Exposure Inputs'!$D$8*'Exposure Inputs'!$D$13*'Exposure Inputs'!$C$16)</f>
        <v>1.23666802681434</v>
      </c>
      <c r="Q6" s="16">
        <f>($G6*(1-('Exposure Inputs'!$C$19)/100)*'Exposure Inputs'!$D$7*'Exposure Inputs'!$D$12*'Exposure Inputs'!$C$15)/('Exposure Inputs'!$D$8*'Exposure Inputs'!$C$14*'Exposure Inputs'!$C$16)</f>
        <v>5.5242920879761454E-5</v>
      </c>
      <c r="R6" s="16">
        <f>($G6*(1-('Exposure Inputs'!$C$19)/100)*'Exposure Inputs'!$D$12*'Exposure Inputs'!$C$15)/('Exposure Inputs'!$C$14*'Exposure Inputs'!$C$16)</f>
        <v>1.9669827889005971E-3</v>
      </c>
      <c r="S6" s="19">
        <f>'Exposure Inputs'!$E$64/O6</f>
        <v>0.90319828277024361</v>
      </c>
      <c r="T6" s="19">
        <f>'Exposure Inputs'!$E$65/P6</f>
        <v>9.7034933707407571</v>
      </c>
      <c r="U6" s="16">
        <f>($H6*(1-('Exposure Inputs'!$C$19/100))*'Exposure Inputs'!$E$6*'Exposure Inputs'!$C$15)/('Exposure Inputs'!$E$8*'Exposure Inputs'!$E$11)</f>
        <v>2.9097402234636873</v>
      </c>
      <c r="V6" s="16">
        <f>($G6*(1-('Exposure Inputs'!$C$19)/100)*'Exposure Inputs'!$E$7*'Exposure Inputs'!$E$12*'Exposure Inputs'!$C$15*B6)/('Exposure Inputs'!$E$8*'Exposure Inputs'!$E$13*'Exposure Inputs'!$C$16)</f>
        <v>0.26813315986837072</v>
      </c>
      <c r="W6" s="16">
        <f>($G6*(1-('Exposure Inputs'!$C$19)/100)*'Exposure Inputs'!$E$7*'Exposure Inputs'!$E$12*'Exposure Inputs'!$C$15)/('Exposure Inputs'!$E$8*'Exposure Inputs'!$C$14*'Exposure Inputs'!$C$16)</f>
        <v>5.988858212015785E-5</v>
      </c>
      <c r="X6" s="16">
        <f>($G6*(1-('Exposure Inputs'!$C$19)/100)*'Exposure Inputs'!$E$12*'Exposure Inputs'!$C$15)/('Exposure Inputs'!$C$14*'Exposure Inputs'!$C$16)</f>
        <v>9.8349139445029852E-3</v>
      </c>
      <c r="Y6" s="19">
        <f>'Exposure Inputs'!$E$64/U6</f>
        <v>4.1240794979681992</v>
      </c>
      <c r="Z6" s="16">
        <f>'Exposure Inputs'!$E$65/V6</f>
        <v>44.753882756951512</v>
      </c>
      <c r="AA6" s="16">
        <f>($H6*(1-('Exposure Inputs'!$C$19/100))*'Exposure Inputs'!$F$6*'Exposure Inputs'!$C$15)/('Exposure Inputs'!$F$8*'Exposure Inputs'!$F$11)</f>
        <v>2.9174313380281687</v>
      </c>
      <c r="AB6" s="16">
        <f>($G6*(1-('Exposure Inputs'!$C$19)/100)*'Exposure Inputs'!$F$7*'Exposure Inputs'!$F$12*'Exposure Inputs'!$C$15*B6)/('Exposure Inputs'!$F$8*'Exposure Inputs'!$F$13*'Exposure Inputs'!$C$16)</f>
        <v>0.24419641134478104</v>
      </c>
      <c r="AC6" s="16">
        <f>($G6*(1-('Exposure Inputs'!$C$19)/100)*'Exposure Inputs'!$F$7*'Exposure Inputs'!$F$12*'Exposure Inputs'!$C$15)/('Exposure Inputs'!$F$8*'Exposure Inputs'!$C$14*'Exposure Inputs'!$C$16)</f>
        <v>5.4542216417578188E-5</v>
      </c>
      <c r="AD6" s="16">
        <f>($G6*(1-('Exposure Inputs'!$C$19)/100)*'Exposure Inputs'!$F$12*'Exposure Inputs'!$C$15)/('Exposure Inputs'!$C$14*'Exposure Inputs'!$C$16)</f>
        <v>9.8349139445029852E-3</v>
      </c>
      <c r="AE6" s="19">
        <f>'Exposure Inputs'!$E$64/AA6</f>
        <v>4.1132073422199378</v>
      </c>
      <c r="AF6" s="19">
        <f>'Exposure Inputs'!$E$65/AB6</f>
        <v>49.140771291094829</v>
      </c>
      <c r="AG6" s="16">
        <f>($H6*(1-('Exposure Inputs'!$C$19/100))*'Exposure Inputs'!$G$6*'Exposure Inputs'!$C$15)/('Exposure Inputs'!$G$8*'Exposure Inputs'!$G$11)</f>
        <v>3.7225723270440252</v>
      </c>
      <c r="AH6" s="17">
        <f>($G6*(1-('Exposure Inputs'!$C$19)/100)*'Exposure Inputs'!$G$7*'Exposure Inputs'!$G$12*'Exposure Inputs'!$C$15*B6)/('Exposure Inputs'!$G$8*'Exposure Inputs'!$G$13*'Exposure Inputs'!$C$16)</f>
        <v>0.40709640734039809</v>
      </c>
      <c r="AI6" s="16">
        <f>($G6*(1-('Exposure Inputs'!$C$19)/100)*'Exposure Inputs'!$G$7*'Exposure Inputs'!$G$12*'Exposure Inputs'!$C$15)/('Exposure Inputs'!$G$8*'Exposure Inputs'!$C$14*'Exposure Inputs'!$C$16)</f>
        <v>9.0926562883140817E-5</v>
      </c>
      <c r="AJ6" s="16">
        <f>($G6*(1-('Exposure Inputs'!$C$19)/100)*'Exposure Inputs'!$G$12*'Exposure Inputs'!$C$15)/('Exposure Inputs'!$C$14*'Exposure Inputs'!$C$16)</f>
        <v>9.8349139445029852E-3</v>
      </c>
      <c r="AK6" s="19">
        <f>'Exposure Inputs'!$E$64/AG6</f>
        <v>3.2235773937342982</v>
      </c>
      <c r="AL6" s="19">
        <f>'Exposure Inputs'!$E$65/AH6</f>
        <v>29.477047165307134</v>
      </c>
      <c r="AM6" s="16">
        <f>($H6*(1-('Exposure Inputs'!$C$19/100))*'Exposure Inputs'!$H$6*'Exposure Inputs'!$C$15)/('Exposure Inputs'!$H$8*'Exposure Inputs'!$H$11)</f>
        <v>4.7247493827160492</v>
      </c>
      <c r="AN6" s="17">
        <f>($G6*(1-('Exposure Inputs'!$C$19)/100)*'Exposure Inputs'!$H$7*'Exposure Inputs'!$H$12*'Exposure Inputs'!$C$15*B6)/('Exposure Inputs'!$H$8*'Exposure Inputs'!$H$13*'Exposure Inputs'!$C$16)</f>
        <v>0.530025367833587</v>
      </c>
      <c r="AO6" s="16">
        <f>($G6*(1-('Exposure Inputs'!$C$19)/100)*'Exposure Inputs'!$H$7*'Exposure Inputs'!$H$12*'Exposure Inputs'!$C$15)/('Exposure Inputs'!$H$8*'Exposure Inputs'!$C$14*'Exposure Inputs'!$C$16)</f>
        <v>1.1838322340605445E-4</v>
      </c>
      <c r="AP6" s="16">
        <f>($G6*(1-('Exposure Inputs'!$C$19)/100)*'Exposure Inputs'!$H$12*'Exposure Inputs'!$C$15)/('Exposure Inputs'!$C$14*'Exposure Inputs'!$C$16)</f>
        <v>9.8349139445029852E-3</v>
      </c>
      <c r="AQ6" s="19">
        <f>'Exposure Inputs'!$E$64/AM6</f>
        <v>2.5398172533548715</v>
      </c>
      <c r="AR6" s="16">
        <f>'Exposure Inputs'!$E$65/AN6</f>
        <v>22.640425776314277</v>
      </c>
    </row>
    <row r="7" spans="1:44" s="7" customFormat="1" ht="39" x14ac:dyDescent="0.35">
      <c r="A7" s="11" t="s">
        <v>48</v>
      </c>
      <c r="B7" s="12">
        <v>287</v>
      </c>
      <c r="C7" s="12">
        <v>207</v>
      </c>
      <c r="D7" s="76">
        <v>2033</v>
      </c>
      <c r="E7" s="75">
        <v>3530</v>
      </c>
      <c r="F7" s="14">
        <v>62</v>
      </c>
      <c r="G7" s="15">
        <f>G6*(1-$F7/100)</f>
        <v>21280</v>
      </c>
      <c r="H7" s="15">
        <f>H6*(1-$F7/100)</f>
        <v>35758</v>
      </c>
      <c r="I7" s="16">
        <f>($H7*(1-('Exposure Inputs'!$C$19/100))*'Exposure Inputs'!$C$6*1*'Exposure Inputs'!$C$15)/('Exposure Inputs'!$C$8*'Exposure Inputs'!$C$11)</f>
        <v>1.4389850416666667</v>
      </c>
      <c r="J7" s="16">
        <f>($G7*(1-('Exposure Inputs'!$C$19)/100)*'Exposure Inputs'!$C$7*'Exposure Inputs'!$C$12*'Exposure Inputs'!$C$15*B7)/('Exposure Inputs'!$C$8*'Exposure Inputs'!$C$13*'Exposure Inputs'!$C$16)</f>
        <v>0.18397669771689501</v>
      </c>
      <c r="K7" s="16">
        <f>($G7*(1-('Exposure Inputs'!$C$19)/100)*'Exposure Inputs'!$C$7*'Exposure Inputs'!$C$12*'Exposure Inputs'!$C$15)/('Exposure Inputs'!$C$8*'Exposure Inputs'!$C$14*'Exposure Inputs'!$C$16)</f>
        <v>4.6844776958201621E-4</v>
      </c>
      <c r="L7" s="16">
        <f>($G7*(1-('Exposure Inputs'!$C$19)/100)*'Exposure Inputs'!$C$12*'Exposure Inputs'!$C$15)/('Exposure Inputs'!$C$14*'Exposure Inputs'!$C$16)</f>
        <v>4.2604847207586935E-2</v>
      </c>
      <c r="M7" s="19">
        <f>'Exposure Inputs'!$E$64/$I7</f>
        <v>8.3392110776226787</v>
      </c>
      <c r="N7" s="19">
        <f>'Exposure Inputs'!$E$65/$J7</f>
        <v>65.225651666308892</v>
      </c>
      <c r="O7" s="16">
        <f>($H7*(1-('Exposure Inputs'!$C$19/100))*'Exposure Inputs'!$D$6*1*'Exposure Inputs'!$C$15)/('Exposure Inputs'!$D$8*'Exposure Inputs'!$D$11)</f>
        <v>5.0487252765957455</v>
      </c>
      <c r="P7" s="17">
        <f>($G7*(1-('Exposure Inputs'!$C$19)/100)*'Exposure Inputs'!$D$7*'Exposure Inputs'!$D$12*'Exposure Inputs'!$C$15*B7)/('Exposure Inputs'!$D$8*'Exposure Inputs'!$D$13*'Exposure Inputs'!$C$16)</f>
        <v>0.46993385018944922</v>
      </c>
      <c r="Q7" s="16">
        <f>($G7*(1-('Exposure Inputs'!$C$19)/100)*'Exposure Inputs'!$D$7*'Exposure Inputs'!$D$12*'Exposure Inputs'!$C$15)/('Exposure Inputs'!$D$8*'Exposure Inputs'!$C$14*'Exposure Inputs'!$C$16)</f>
        <v>2.0992309934309352E-5</v>
      </c>
      <c r="R7" s="16">
        <f>($G7*(1-('Exposure Inputs'!$C$19)/100)*'Exposure Inputs'!$D$12*'Exposure Inputs'!$C$15)/('Exposure Inputs'!$C$14*'Exposure Inputs'!$C$16)</f>
        <v>7.4745345978222697E-4</v>
      </c>
      <c r="S7" s="19">
        <f>'Exposure Inputs'!$E$64/O7</f>
        <v>2.3768375862374831</v>
      </c>
      <c r="T7" s="19">
        <f>'Exposure Inputs'!$E$65/P7</f>
        <v>25.535508870370411</v>
      </c>
      <c r="U7" s="16">
        <f>($H7*(1-('Exposure Inputs'!$C$19/100))*'Exposure Inputs'!$E$6*'Exposure Inputs'!$C$15)/('Exposure Inputs'!$E$8*'Exposure Inputs'!$E$11)</f>
        <v>1.1057012849162011</v>
      </c>
      <c r="V7" s="16">
        <f>($G7*(1-('Exposure Inputs'!$C$19)/100)*'Exposure Inputs'!$E$7*'Exposure Inputs'!$E$12*'Exposure Inputs'!$C$15*B7)/('Exposure Inputs'!$E$8*'Exposure Inputs'!$E$13*'Exposure Inputs'!$C$16)</f>
        <v>0.10189060074998087</v>
      </c>
      <c r="W7" s="16">
        <f>($G7*(1-('Exposure Inputs'!$C$19)/100)*'Exposure Inputs'!$E$7*'Exposure Inputs'!$E$12*'Exposure Inputs'!$C$15)/('Exposure Inputs'!$E$8*'Exposure Inputs'!$C$14*'Exposure Inputs'!$C$16)</f>
        <v>2.2757661205659983E-5</v>
      </c>
      <c r="X7" s="16">
        <f>($G7*(1-('Exposure Inputs'!$C$19)/100)*'Exposure Inputs'!$E$12*'Exposure Inputs'!$C$15)/('Exposure Inputs'!$C$14*'Exposure Inputs'!$C$16)</f>
        <v>3.7372672989111348E-3</v>
      </c>
      <c r="Y7" s="16">
        <f>'Exposure Inputs'!$E$64/U7</f>
        <v>10.85284078412684</v>
      </c>
      <c r="Z7" s="16">
        <f>'Exposure Inputs'!$E$65/V7</f>
        <v>117.77337567618819</v>
      </c>
      <c r="AA7" s="16">
        <f>($H7*(1-('Exposure Inputs'!$C$19/100))*'Exposure Inputs'!$F$6*'Exposure Inputs'!$C$15)/('Exposure Inputs'!$F$8*'Exposure Inputs'!$F$11)</f>
        <v>1.1086239084507041</v>
      </c>
      <c r="AB7" s="16">
        <f>($G7*(1-('Exposure Inputs'!$C$19)/100)*'Exposure Inputs'!$F$7*'Exposure Inputs'!$F$12*'Exposure Inputs'!$C$15*B7)/('Exposure Inputs'!$F$8*'Exposure Inputs'!$F$13*'Exposure Inputs'!$C$16)</f>
        <v>9.2794636311016768E-2</v>
      </c>
      <c r="AC7" s="16">
        <f>($G7*(1-('Exposure Inputs'!$C$19)/100)*'Exposure Inputs'!$F$7*'Exposure Inputs'!$F$12*'Exposure Inputs'!$C$15)/('Exposure Inputs'!$F$8*'Exposure Inputs'!$C$14*'Exposure Inputs'!$C$16)</f>
        <v>2.0726042238679708E-5</v>
      </c>
      <c r="AD7" s="16">
        <f>($G7*(1-('Exposure Inputs'!$C$19)/100)*'Exposure Inputs'!$F$12*'Exposure Inputs'!$C$15)/('Exposure Inputs'!$C$14*'Exposure Inputs'!$C$16)</f>
        <v>3.7372672989111348E-3</v>
      </c>
      <c r="AE7" s="19">
        <f>'Exposure Inputs'!$E$64/AA7</f>
        <v>10.824229847947203</v>
      </c>
      <c r="AF7" s="19">
        <f>'Exposure Inputs'!$E$65/AB7</f>
        <v>129.31781918709169</v>
      </c>
      <c r="AG7" s="16">
        <f>($H7*(1-('Exposure Inputs'!$C$19/100))*'Exposure Inputs'!$G$6*'Exposure Inputs'!$C$15)/('Exposure Inputs'!$G$8*'Exposure Inputs'!$G$11)</f>
        <v>1.4145774842767296</v>
      </c>
      <c r="AH7" s="16">
        <f>($G7*(1-('Exposure Inputs'!$C$19)/100)*'Exposure Inputs'!$G$7*'Exposure Inputs'!$G$12*'Exposure Inputs'!$C$15*B7)/('Exposure Inputs'!$G$8*'Exposure Inputs'!$G$13*'Exposure Inputs'!$C$16)</f>
        <v>0.15469663478935125</v>
      </c>
      <c r="AI7" s="16">
        <f>($G7*(1-('Exposure Inputs'!$C$19)/100)*'Exposure Inputs'!$G$7*'Exposure Inputs'!$G$12*'Exposure Inputs'!$C$15)/('Exposure Inputs'!$G$8*'Exposure Inputs'!$C$14*'Exposure Inputs'!$C$16)</f>
        <v>3.4552093895593507E-5</v>
      </c>
      <c r="AJ7" s="16">
        <f>($G7*(1-('Exposure Inputs'!$C$19)/100)*'Exposure Inputs'!$G$12*'Exposure Inputs'!$C$15)/('Exposure Inputs'!$C$14*'Exposure Inputs'!$C$16)</f>
        <v>3.7372672989111348E-3</v>
      </c>
      <c r="AK7" s="19">
        <f>'Exposure Inputs'!$E$64/AG7</f>
        <v>8.4830984045639433</v>
      </c>
      <c r="AL7" s="19">
        <f>'Exposure Inputs'!$E$65/AH7</f>
        <v>77.571176750808263</v>
      </c>
      <c r="AM7" s="16">
        <f>($H7*(1-('Exposure Inputs'!$C$19/100))*'Exposure Inputs'!$H$6*'Exposure Inputs'!$C$15)/('Exposure Inputs'!$H$8*'Exposure Inputs'!$H$11)</f>
        <v>1.7954047654320984</v>
      </c>
      <c r="AN7" s="16">
        <f>($G7*(1-('Exposure Inputs'!$C$19)/100)*'Exposure Inputs'!$H$7*'Exposure Inputs'!$H$12*'Exposure Inputs'!$C$15*B7)/('Exposure Inputs'!$H$8*'Exposure Inputs'!$H$13*'Exposure Inputs'!$C$16)</f>
        <v>0.20140963977676304</v>
      </c>
      <c r="AO7" s="16">
        <f>($G7*(1-('Exposure Inputs'!$C$19)/100)*'Exposure Inputs'!$H$7*'Exposure Inputs'!$H$12*'Exposure Inputs'!$C$15)/('Exposure Inputs'!$H$8*'Exposure Inputs'!$C$14*'Exposure Inputs'!$C$16)</f>
        <v>4.498562489430069E-5</v>
      </c>
      <c r="AP7" s="16">
        <f>($G7*(1-('Exposure Inputs'!$C$19)/100)*'Exposure Inputs'!$H$12*'Exposure Inputs'!$C$15)/('Exposure Inputs'!$C$14*'Exposure Inputs'!$C$16)</f>
        <v>3.7372672989111348E-3</v>
      </c>
      <c r="AQ7" s="19">
        <f>'Exposure Inputs'!$E$64/AM7</f>
        <v>6.6837296140917681</v>
      </c>
      <c r="AR7" s="16">
        <f>'Exposure Inputs'!$E$65/AN7</f>
        <v>59.580067832406002</v>
      </c>
    </row>
    <row r="8" spans="1:44" s="7" customFormat="1" ht="39" x14ac:dyDescent="0.35">
      <c r="A8" s="11" t="s">
        <v>49</v>
      </c>
      <c r="B8" s="12">
        <v>287</v>
      </c>
      <c r="C8" s="12">
        <v>207</v>
      </c>
      <c r="D8" s="76">
        <v>13753</v>
      </c>
      <c r="E8" s="13">
        <v>22882</v>
      </c>
      <c r="F8" s="14">
        <v>0</v>
      </c>
      <c r="G8" s="15">
        <v>8980</v>
      </c>
      <c r="H8" s="15">
        <v>14900</v>
      </c>
      <c r="I8" s="20">
        <f>($H8*(1-('Exposure Inputs'!$C$19/100))*'Exposure Inputs'!$C$6*1*'Exposure Inputs'!$C$15)/('Exposure Inputs'!$C$8*'Exposure Inputs'!$C$11)</f>
        <v>0.59961063596491226</v>
      </c>
      <c r="J8" s="16">
        <f>($G8*(1-('Exposure Inputs'!$C$19)/100)*'Exposure Inputs'!$C$7*'Exposure Inputs'!$C$12*'Exposure Inputs'!$C$15*B8)/('Exposure Inputs'!$C$8*'Exposure Inputs'!$C$13*'Exposure Inputs'!$C$16)</f>
        <v>7.7636783153088196E-2</v>
      </c>
      <c r="K8" s="16">
        <f>($G8*(1-('Exposure Inputs'!$C$19)/100)*'Exposure Inputs'!$C$7*'Exposure Inputs'!$C$12*'Exposure Inputs'!$C$15)/('Exposure Inputs'!$C$8*'Exposure Inputs'!$C$14*'Exposure Inputs'!$C$16)</f>
        <v>1.9768143659992975E-4</v>
      </c>
      <c r="L8" s="16">
        <f>($G8*(1-('Exposure Inputs'!$C$19)/100)*'Exposure Inputs'!$C$12*'Exposure Inputs'!$C$15)/('Exposure Inputs'!$C$14*'Exposure Inputs'!$C$16)</f>
        <v>1.7978925184404637E-2</v>
      </c>
      <c r="M8" s="19">
        <f>'Exposure Inputs'!$E$64/$I8</f>
        <v>20.012987229102805</v>
      </c>
      <c r="N8" s="19">
        <f>'Exposure Inputs'!$E$65/$J8</f>
        <v>154.5659095165984</v>
      </c>
      <c r="O8" s="16">
        <f>($H8*(1-('Exposure Inputs'!$C$19/100))*'Exposure Inputs'!$D$6*1*'Exposure Inputs'!$C$15)/('Exposure Inputs'!$D$8*'Exposure Inputs'!$D$11)</f>
        <v>2.1037531914893619</v>
      </c>
      <c r="P8" s="16">
        <f>($G8*(1-('Exposure Inputs'!$C$19)/100)*'Exposure Inputs'!$D$7*'Exposure Inputs'!$D$12*'Exposure Inputs'!$C$15*B8)/('Exposure Inputs'!$D$8*'Exposure Inputs'!$D$13*'Exposure Inputs'!$C$16)</f>
        <v>0.19830855144272808</v>
      </c>
      <c r="Q8" s="16">
        <f>($G8*(1-('Exposure Inputs'!$C$19)/100)*'Exposure Inputs'!$D$7*'Exposure Inputs'!$D$12*'Exposure Inputs'!$C$15)/('Exposure Inputs'!$D$8*'Exposure Inputs'!$C$14*'Exposure Inputs'!$C$16)</f>
        <v>8.8585969553617469E-6</v>
      </c>
      <c r="R8" s="16">
        <f>($G8*(1-('Exposure Inputs'!$C$19)/100)*'Exposure Inputs'!$D$12*'Exposure Inputs'!$C$15)/('Exposure Inputs'!$C$14*'Exposure Inputs'!$C$16)</f>
        <v>3.1541974007727436E-4</v>
      </c>
      <c r="S8" s="19">
        <f>'Exposure Inputs'!$E$64/O8</f>
        <v>5.7040911683677802</v>
      </c>
      <c r="T8" s="19">
        <f>'Exposure Inputs'!$E$65/P8</f>
        <v>60.511762668316528</v>
      </c>
      <c r="U8" s="20">
        <f>($H8*(1-('Exposure Inputs'!$C$19/100))*'Exposure Inputs'!$E$6*'Exposure Inputs'!$C$15)/('Exposure Inputs'!$E$8*'Exposure Inputs'!$E$11)</f>
        <v>0.4607346368715084</v>
      </c>
      <c r="V8" s="16">
        <f>($G8*(1-('Exposure Inputs'!$C$19)/100)*'Exposure Inputs'!$E$7*'Exposure Inputs'!$E$12*'Exposure Inputs'!$C$15*B8)/('Exposure Inputs'!$E$8*'Exposure Inputs'!$E$13*'Exposure Inputs'!$C$16)</f>
        <v>4.2997067421749455E-2</v>
      </c>
      <c r="W8" s="16">
        <f>($G8*(1-('Exposure Inputs'!$C$19)/100)*'Exposure Inputs'!$E$7*'Exposure Inputs'!$E$12*'Exposure Inputs'!$C$15)/('Exposure Inputs'!$E$8*'Exposure Inputs'!$C$14*'Exposure Inputs'!$C$16)</f>
        <v>9.6035619185538858E-6</v>
      </c>
      <c r="X8" s="16">
        <f>($G8*(1-('Exposure Inputs'!$C$19)/100)*'Exposure Inputs'!$E$12*'Exposure Inputs'!$C$15)/('Exposure Inputs'!$C$14*'Exposure Inputs'!$C$16)</f>
        <v>1.5770987003863716E-3</v>
      </c>
      <c r="Y8" s="16">
        <f>'Exposure Inputs'!$E$64/U8</f>
        <v>26.045361124752187</v>
      </c>
      <c r="Z8" s="16">
        <f>'Exposure Inputs'!$E$65/V8</f>
        <v>279.08880115693592</v>
      </c>
      <c r="AA8" s="20">
        <f>($H8*(1-('Exposure Inputs'!$C$19/100))*'Exposure Inputs'!$F$6*'Exposure Inputs'!$C$15)/('Exposure Inputs'!$F$8*'Exposure Inputs'!$F$11)</f>
        <v>0.46195246478873236</v>
      </c>
      <c r="AB8" s="16">
        <f>($G8*(1-('Exposure Inputs'!$C$19)/100)*'Exposure Inputs'!$F$7*'Exposure Inputs'!$F$12*'Exposure Inputs'!$C$15*B8)/('Exposure Inputs'!$F$8*'Exposure Inputs'!$F$13*'Exposure Inputs'!$C$16)</f>
        <v>3.9158638819216669E-2</v>
      </c>
      <c r="AC8" s="16">
        <f>($G8*(1-('Exposure Inputs'!$C$19)/100)*'Exposure Inputs'!$F$7*'Exposure Inputs'!$F$12*'Exposure Inputs'!$C$15)/('Exposure Inputs'!$F$8*'Exposure Inputs'!$C$14*'Exposure Inputs'!$C$16)</f>
        <v>8.7462339898187867E-6</v>
      </c>
      <c r="AD8" s="16">
        <f>($G8*(1-('Exposure Inputs'!$C$19)/100)*'Exposure Inputs'!$F$12*'Exposure Inputs'!$C$15)/('Exposure Inputs'!$C$14*'Exposure Inputs'!$C$16)</f>
        <v>1.5770987003863716E-3</v>
      </c>
      <c r="AE8" s="19">
        <f>'Exposure Inputs'!$E$64/AA8</f>
        <v>25.976698718315173</v>
      </c>
      <c r="AF8" s="19">
        <f>'Exposure Inputs'!$E$65/AB8</f>
        <v>306.4457897885647</v>
      </c>
      <c r="AG8" s="20">
        <f>($H8*(1-('Exposure Inputs'!$C$19/100))*'Exposure Inputs'!$G$6*'Exposure Inputs'!$C$15)/('Exposure Inputs'!$G$8*'Exposure Inputs'!$G$11)</f>
        <v>0.58944025157232716</v>
      </c>
      <c r="AH8" s="16">
        <f>($G8*(1-('Exposure Inputs'!$C$19)/100)*'Exposure Inputs'!$G$7*'Exposure Inputs'!$G$12*'Exposure Inputs'!$C$15*B8)/('Exposure Inputs'!$G$8*'Exposure Inputs'!$G$13*'Exposure Inputs'!$C$16)</f>
        <v>6.5280816748513826E-2</v>
      </c>
      <c r="AI8" s="16">
        <f>($G8*(1-('Exposure Inputs'!$C$19)/100)*'Exposure Inputs'!$G$7*'Exposure Inputs'!$G$12*'Exposure Inputs'!$C$15)/('Exposure Inputs'!$G$8*'Exposure Inputs'!$C$14*'Exposure Inputs'!$C$16)</f>
        <v>1.4580723833760794E-5</v>
      </c>
      <c r="AJ8" s="16">
        <f>($G8*(1-('Exposure Inputs'!$C$19)/100)*'Exposure Inputs'!$G$12*'Exposure Inputs'!$C$15)/('Exposure Inputs'!$C$14*'Exposure Inputs'!$C$16)</f>
        <v>1.5770987003863716E-3</v>
      </c>
      <c r="AK8" s="19">
        <f>'Exposure Inputs'!$E$64/AG8</f>
        <v>20.358297500026669</v>
      </c>
      <c r="AL8" s="19">
        <f>'Exposure Inputs'!$E$65/AH8</f>
        <v>183.82122953866369</v>
      </c>
      <c r="AM8" s="20">
        <f>($H8*(1-('Exposure Inputs'!$C$19/100))*'Exposure Inputs'!$H$6*'Exposure Inputs'!$C$15)/('Exposure Inputs'!$H$8*'Exposure Inputs'!$H$11)</f>
        <v>0.74812716049382699</v>
      </c>
      <c r="AN8" s="16">
        <f>($G8*(1-('Exposure Inputs'!$C$19)/100)*'Exposure Inputs'!$H$7*'Exposure Inputs'!$H$12*'Exposure Inputs'!$C$15*B8)/('Exposure Inputs'!$H$8*'Exposure Inputs'!$H$13*'Exposure Inputs'!$C$16)</f>
        <v>8.4993353627600202E-2</v>
      </c>
      <c r="AO8" s="16">
        <f>($G8*(1-('Exposure Inputs'!$C$19)/100)*'Exposure Inputs'!$H$7*'Exposure Inputs'!$H$12*'Exposure Inputs'!$C$15)/('Exposure Inputs'!$H$8*'Exposure Inputs'!$C$14*'Exposure Inputs'!$C$16)</f>
        <v>1.8983595467613729E-5</v>
      </c>
      <c r="AP8" s="16">
        <f>($G8*(1-('Exposure Inputs'!$C$19)/100)*'Exposure Inputs'!$H$12*'Exposure Inputs'!$C$15)/('Exposure Inputs'!$C$14*'Exposure Inputs'!$C$16)</f>
        <v>1.5770987003863716E-3</v>
      </c>
      <c r="AQ8" s="16">
        <f>'Exposure Inputs'!$E$64/AM8</f>
        <v>16.0400539289056</v>
      </c>
      <c r="AR8" s="16">
        <f>'Exposure Inputs'!$E$65/AN8</f>
        <v>141.18751040908683</v>
      </c>
    </row>
    <row r="9" spans="1:44" s="7" customFormat="1" ht="39" x14ac:dyDescent="0.35">
      <c r="A9" s="11" t="s">
        <v>50</v>
      </c>
      <c r="B9" s="12">
        <v>287</v>
      </c>
      <c r="C9" s="12">
        <v>207</v>
      </c>
      <c r="D9" s="76">
        <v>13753</v>
      </c>
      <c r="E9" s="13">
        <v>22882</v>
      </c>
      <c r="F9" s="14">
        <v>62</v>
      </c>
      <c r="G9" s="15">
        <f>G8*(1-$F9/100)</f>
        <v>3412.4</v>
      </c>
      <c r="H9" s="15">
        <f>H8*(1-$F9/100)</f>
        <v>5662</v>
      </c>
      <c r="I9" s="20">
        <f>($H9*(1-('Exposure Inputs'!$C$19/100))*'Exposure Inputs'!$C$6*1*'Exposure Inputs'!$C$15)/('Exposure Inputs'!$C$8*'Exposure Inputs'!$C$11)</f>
        <v>0.22785204166666667</v>
      </c>
      <c r="J9" s="16">
        <f>($G9*(1-('Exposure Inputs'!$C$19)/100)*'Exposure Inputs'!$C$7*'Exposure Inputs'!$C$12*'Exposure Inputs'!$C$15*B9)/('Exposure Inputs'!$C$8*'Exposure Inputs'!$C$13*'Exposure Inputs'!$C$16)</f>
        <v>2.9501977598173513E-2</v>
      </c>
      <c r="K9" s="16">
        <f>($G9*(1-('Exposure Inputs'!$C$19)/100)*'Exposure Inputs'!$C$7*'Exposure Inputs'!$C$12*'Exposure Inputs'!$C$15)/('Exposure Inputs'!$C$8*'Exposure Inputs'!$C$14*'Exposure Inputs'!$C$16)</f>
        <v>7.5118945907973308E-5</v>
      </c>
      <c r="L9" s="16">
        <f>($G9*(1-('Exposure Inputs'!$C$19)/100)*'Exposure Inputs'!$C$12*'Exposure Inputs'!$C$15)/('Exposure Inputs'!$C$14*'Exposure Inputs'!$C$16)</f>
        <v>6.8319915700737624E-3</v>
      </c>
      <c r="M9" s="19">
        <f>'Exposure Inputs'!$E$64/$I9</f>
        <v>52.66575586606001</v>
      </c>
      <c r="N9" s="19">
        <f>'Exposure Inputs'!$E$65/$J9</f>
        <v>406.75239346473262</v>
      </c>
      <c r="O9" s="16">
        <f>($H9*(1-('Exposure Inputs'!$C$19/100))*'Exposure Inputs'!$D$6*1*'Exposure Inputs'!$C$15)/('Exposure Inputs'!$D$8*'Exposure Inputs'!$D$11)</f>
        <v>0.79942621276595749</v>
      </c>
      <c r="P9" s="16">
        <f>($G9*(1-('Exposure Inputs'!$C$19)/100)*'Exposure Inputs'!$D$7*'Exposure Inputs'!$D$12*'Exposure Inputs'!$C$15*B9)/('Exposure Inputs'!$D$8*'Exposure Inputs'!$D$13*'Exposure Inputs'!$C$16)</f>
        <v>7.5357249548236679E-2</v>
      </c>
      <c r="Q9" s="16">
        <f>($G9*(1-('Exposure Inputs'!$C$19)/100)*'Exposure Inputs'!$D$7*'Exposure Inputs'!$D$12*'Exposure Inputs'!$C$15)/('Exposure Inputs'!$D$8*'Exposure Inputs'!$C$14*'Exposure Inputs'!$C$16)</f>
        <v>3.3662668430374642E-6</v>
      </c>
      <c r="R9" s="16">
        <f>($G9*(1-('Exposure Inputs'!$C$19)/100)*'Exposure Inputs'!$D$12*'Exposure Inputs'!$C$15)/('Exposure Inputs'!$C$14*'Exposure Inputs'!$C$16)</f>
        <v>1.1985950122936425E-4</v>
      </c>
      <c r="S9" s="19">
        <f>'Exposure Inputs'!$E$64/O9</f>
        <v>15.010766232546789</v>
      </c>
      <c r="T9" s="19">
        <f>'Exposure Inputs'!$E$65/P9</f>
        <v>159.2414807060961</v>
      </c>
      <c r="U9" s="20">
        <f>($H9*(1-('Exposure Inputs'!$C$19/100))*'Exposure Inputs'!$E$6*'Exposure Inputs'!$C$15)/('Exposure Inputs'!$E$8*'Exposure Inputs'!$E$11)</f>
        <v>0.17507916201117318</v>
      </c>
      <c r="V9" s="16">
        <f>($G9*(1-('Exposure Inputs'!$C$19)/100)*'Exposure Inputs'!$E$7*'Exposure Inputs'!$E$12*'Exposure Inputs'!$C$15*B9)/('Exposure Inputs'!$E$8*'Exposure Inputs'!$E$13*'Exposure Inputs'!$C$16)</f>
        <v>1.6338885620264788E-2</v>
      </c>
      <c r="W9" s="16">
        <f>($G9*(1-('Exposure Inputs'!$C$19)/100)*'Exposure Inputs'!$E$7*'Exposure Inputs'!$E$12*'Exposure Inputs'!$C$15)/('Exposure Inputs'!$E$8*'Exposure Inputs'!$C$14*'Exposure Inputs'!$C$16)</f>
        <v>3.6493535290504756E-6</v>
      </c>
      <c r="X9" s="16">
        <f>($G9*(1-('Exposure Inputs'!$C$19)/100)*'Exposure Inputs'!$E$12*'Exposure Inputs'!$C$15)/('Exposure Inputs'!$C$14*'Exposure Inputs'!$C$16)</f>
        <v>5.9929750614682122E-4</v>
      </c>
      <c r="Y9" s="16">
        <f>'Exposure Inputs'!$E$64/U9</f>
        <v>68.540424012505753</v>
      </c>
      <c r="Z9" s="16">
        <f>'Exposure Inputs'!$E$65/V9</f>
        <v>734.44421357088413</v>
      </c>
      <c r="AA9" s="20">
        <f>($H9*(1-('Exposure Inputs'!$C$19/100))*'Exposure Inputs'!$F$6*'Exposure Inputs'!$C$15)/('Exposure Inputs'!$F$8*'Exposure Inputs'!$F$11)</f>
        <v>0.17554193661971831</v>
      </c>
      <c r="AB9" s="16">
        <f>($G9*(1-('Exposure Inputs'!$C$19)/100)*'Exposure Inputs'!$F$7*'Exposure Inputs'!$F$12*'Exposure Inputs'!$C$15*B9)/('Exposure Inputs'!$F$8*'Exposure Inputs'!$F$13*'Exposure Inputs'!$C$16)</f>
        <v>1.4880282751302334E-2</v>
      </c>
      <c r="AC9" s="16">
        <f>($G9*(1-('Exposure Inputs'!$C$19)/100)*'Exposure Inputs'!$F$7*'Exposure Inputs'!$F$12*'Exposure Inputs'!$C$15)/('Exposure Inputs'!$F$8*'Exposure Inputs'!$C$14*'Exposure Inputs'!$C$16)</f>
        <v>3.3235689161311395E-6</v>
      </c>
      <c r="AD9" s="16">
        <f>($G9*(1-('Exposure Inputs'!$C$19)/100)*'Exposure Inputs'!$F$12*'Exposure Inputs'!$C$15)/('Exposure Inputs'!$C$14*'Exposure Inputs'!$C$16)</f>
        <v>5.9929750614682122E-4</v>
      </c>
      <c r="AE9" s="19">
        <f>'Exposure Inputs'!$E$64/AA9</f>
        <v>68.359733469250457</v>
      </c>
      <c r="AF9" s="19">
        <f>'Exposure Inputs'!$E$65/AB9</f>
        <v>806.43628891727542</v>
      </c>
      <c r="AG9" s="20">
        <f>($H9*(1-('Exposure Inputs'!$C$19/100))*'Exposure Inputs'!$G$6*'Exposure Inputs'!$C$15)/('Exposure Inputs'!$G$8*'Exposure Inputs'!$G$11)</f>
        <v>0.22398729559748429</v>
      </c>
      <c r="AH9" s="16">
        <f>($G9*(1-('Exposure Inputs'!$C$19)/100)*'Exposure Inputs'!$G$7*'Exposure Inputs'!$G$12*'Exposure Inputs'!$C$15*B9)/('Exposure Inputs'!$G$8*'Exposure Inputs'!$G$13*'Exposure Inputs'!$C$16)</f>
        <v>2.4806710364435255E-2</v>
      </c>
      <c r="AI9" s="16">
        <f>($G9*(1-('Exposure Inputs'!$C$19)/100)*'Exposure Inputs'!$G$7*'Exposure Inputs'!$G$12*'Exposure Inputs'!$C$15)/('Exposure Inputs'!$G$8*'Exposure Inputs'!$C$14*'Exposure Inputs'!$C$16)</f>
        <v>5.5406750568291016E-6</v>
      </c>
      <c r="AJ9" s="16">
        <f>($G9*(1-('Exposure Inputs'!$C$19)/100)*'Exposure Inputs'!$G$12*'Exposure Inputs'!$C$15)/('Exposure Inputs'!$C$14*'Exposure Inputs'!$C$16)</f>
        <v>5.9929750614682122E-4</v>
      </c>
      <c r="AK9" s="19">
        <f>'Exposure Inputs'!$E$64/AG9</f>
        <v>53.574467105333355</v>
      </c>
      <c r="AL9" s="19">
        <f>'Exposure Inputs'!$E$65/AH9</f>
        <v>483.74007773332545</v>
      </c>
      <c r="AM9" s="20">
        <f>($H9*(1-('Exposure Inputs'!$C$19/100))*'Exposure Inputs'!$H$6*'Exposure Inputs'!$C$15)/('Exposure Inputs'!$H$8*'Exposure Inputs'!$H$11)</f>
        <v>0.28428832098765427</v>
      </c>
      <c r="AN9" s="16">
        <f>($G9*(1-('Exposure Inputs'!$C$19)/100)*'Exposure Inputs'!$H$7*'Exposure Inputs'!$H$12*'Exposure Inputs'!$C$15*B9)/('Exposure Inputs'!$H$8*'Exposure Inputs'!$H$13*'Exposure Inputs'!$C$16)</f>
        <v>3.2297474378488074E-2</v>
      </c>
      <c r="AO9" s="16">
        <f>($G9*(1-('Exposure Inputs'!$C$19)/100)*'Exposure Inputs'!$H$7*'Exposure Inputs'!$H$12*'Exposure Inputs'!$C$15)/('Exposure Inputs'!$H$8*'Exposure Inputs'!$C$14*'Exposure Inputs'!$C$16)</f>
        <v>7.2137662776932175E-6</v>
      </c>
      <c r="AP9" s="16">
        <f>($G9*(1-('Exposure Inputs'!$C$19)/100)*'Exposure Inputs'!$H$12*'Exposure Inputs'!$C$15)/('Exposure Inputs'!$C$14*'Exposure Inputs'!$C$16)</f>
        <v>5.9929750614682122E-4</v>
      </c>
      <c r="AQ9" s="16">
        <f>'Exposure Inputs'!$E$64/AM9</f>
        <v>42.210668233962103</v>
      </c>
      <c r="AR9" s="16">
        <f>'Exposure Inputs'!$E$65/AN9</f>
        <v>371.54608002391268</v>
      </c>
    </row>
    <row r="10" spans="1:44" s="7" customFormat="1" ht="39" x14ac:dyDescent="0.35">
      <c r="A10" s="11" t="s">
        <v>51</v>
      </c>
      <c r="B10" s="12">
        <v>287</v>
      </c>
      <c r="C10" s="12">
        <v>207</v>
      </c>
      <c r="D10" s="76">
        <v>336407</v>
      </c>
      <c r="E10" s="13">
        <v>593266</v>
      </c>
      <c r="F10" s="14">
        <v>0</v>
      </c>
      <c r="G10" s="15">
        <v>349</v>
      </c>
      <c r="H10" s="21">
        <v>615</v>
      </c>
      <c r="I10" s="20">
        <f>($H10*(1-('Exposure Inputs'!$C$19/100))*'Exposure Inputs'!$C$6*1*'Exposure Inputs'!$C$15)/('Exposure Inputs'!$C$8*'Exposure Inputs'!$C$11)</f>
        <v>2.4749029605263158E-2</v>
      </c>
      <c r="J10" s="16">
        <f>($G10*(1-('Exposure Inputs'!$C$19)/100)*'Exposure Inputs'!$C$7*'Exposure Inputs'!$C$12*'Exposure Inputs'!$C$15*B10)/('Exposure Inputs'!$C$8*'Exposure Inputs'!$C$13*'Exposure Inputs'!$C$16)</f>
        <v>3.017287006729152E-3</v>
      </c>
      <c r="K10" s="16">
        <f>($G10*(1-('Exposure Inputs'!$C$19)/100)*'Exposure Inputs'!$C$7*'Exposure Inputs'!$C$12*'Exposure Inputs'!$C$15)/('Exposure Inputs'!$C$8*'Exposure Inputs'!$C$14*'Exposure Inputs'!$C$16)</f>
        <v>7.682719529329119E-6</v>
      </c>
      <c r="L10" s="16">
        <f>($G10*(1-('Exposure Inputs'!$C$19)/100)*'Exposure Inputs'!$C$12*'Exposure Inputs'!$C$15)/('Exposure Inputs'!$C$14*'Exposure Inputs'!$C$16)</f>
        <v>6.9873551106427816E-4</v>
      </c>
      <c r="M10" s="19">
        <f>'Exposure Inputs'!$E$64/$I10</f>
        <v>484.86749546931998</v>
      </c>
      <c r="N10" s="19">
        <f>'Exposure Inputs'!$E$65/$J10</f>
        <v>3977.0827147823875</v>
      </c>
      <c r="O10" s="20">
        <f>($H10*(1-('Exposure Inputs'!$C$19/100))*'Exposure Inputs'!$D$6*1*'Exposure Inputs'!$C$15)/('Exposure Inputs'!$D$8*'Exposure Inputs'!$D$11)</f>
        <v>8.6832765957446822E-2</v>
      </c>
      <c r="P10" s="16">
        <f>($G10*(1-('Exposure Inputs'!$C$19)/100)*'Exposure Inputs'!$D$7*'Exposure Inputs'!$D$12*'Exposure Inputs'!$C$15*B10)/('Exposure Inputs'!$D$8*'Exposure Inputs'!$D$13*'Exposure Inputs'!$C$16)</f>
        <v>7.7070918099679401E-3</v>
      </c>
      <c r="Q10" s="16">
        <f>($G10*(1-('Exposure Inputs'!$C$19)/100)*'Exposure Inputs'!$D$7*'Exposure Inputs'!$D$12*'Exposure Inputs'!$C$15)/('Exposure Inputs'!$D$8*'Exposure Inputs'!$C$14*'Exposure Inputs'!$C$16)</f>
        <v>3.4428177476851335E-7</v>
      </c>
      <c r="R10" s="16">
        <f>($G10*(1-('Exposure Inputs'!$C$19)/100)*'Exposure Inputs'!$D$12*'Exposure Inputs'!$C$15)/('Exposure Inputs'!$C$14*'Exposure Inputs'!$C$16)</f>
        <v>1.2258517737969794E-5</v>
      </c>
      <c r="S10" s="19">
        <f>'Exposure Inputs'!$E$64/O10</f>
        <v>138.19668033931694</v>
      </c>
      <c r="T10" s="19">
        <f>'Exposure Inputs'!$E$65/P10</f>
        <v>1557.0075322678579</v>
      </c>
      <c r="U10" s="20">
        <f>($H10*(1-('Exposure Inputs'!$C$19/100))*'Exposure Inputs'!$E$6*'Exposure Inputs'!$C$15)/('Exposure Inputs'!$E$8*'Exposure Inputs'!$E$11)</f>
        <v>1.9016899441340784E-2</v>
      </c>
      <c r="V10" s="16">
        <f>($G10*(1-('Exposure Inputs'!$C$19)/100)*'Exposure Inputs'!$E$7*'Exposure Inputs'!$E$12*'Exposure Inputs'!$C$15*B10)/('Exposure Inputs'!$E$8*'Exposure Inputs'!$E$13*'Exposure Inputs'!$C$16)</f>
        <v>1.6710441570368102E-3</v>
      </c>
      <c r="W10" s="16">
        <f>($G10*(1-('Exposure Inputs'!$C$19)/100)*'Exposure Inputs'!$E$7*'Exposure Inputs'!$E$12*'Exposure Inputs'!$C$15)/('Exposure Inputs'!$E$8*'Exposure Inputs'!$C$14*'Exposure Inputs'!$C$16)</f>
        <v>3.7323419928455516E-7</v>
      </c>
      <c r="X10" s="16">
        <f>($G10*(1-('Exposure Inputs'!$C$19)/100)*'Exposure Inputs'!$E$12*'Exposure Inputs'!$C$15)/('Exposure Inputs'!$C$14*'Exposure Inputs'!$C$16)</f>
        <v>6.1292588689848966E-5</v>
      </c>
      <c r="Y10" s="16">
        <f>'Exposure Inputs'!$E$64/U10</f>
        <v>631.01769229074398</v>
      </c>
      <c r="Z10" s="16">
        <f>'Exposure Inputs'!$E$65/V10</f>
        <v>7181.1387804850574</v>
      </c>
      <c r="AA10" s="20">
        <f>($H10*(1-('Exposure Inputs'!$C$19/100))*'Exposure Inputs'!$F$6*'Exposure Inputs'!$C$15)/('Exposure Inputs'!$F$8*'Exposure Inputs'!$F$11)</f>
        <v>1.9067165492957745E-2</v>
      </c>
      <c r="AB10" s="16">
        <f>($G10*(1-('Exposure Inputs'!$C$19)/100)*'Exposure Inputs'!$F$7*'Exposure Inputs'!$F$12*'Exposure Inputs'!$C$15*B10)/('Exposure Inputs'!$F$8*'Exposure Inputs'!$F$13*'Exposure Inputs'!$C$16)</f>
        <v>1.5218669207022958E-3</v>
      </c>
      <c r="AC10" s="16">
        <f>($G10*(1-('Exposure Inputs'!$C$19)/100)*'Exposure Inputs'!$F$7*'Exposure Inputs'!$F$12*'Exposure Inputs'!$C$15)/('Exposure Inputs'!$F$8*'Exposure Inputs'!$C$14*'Exposure Inputs'!$C$16)</f>
        <v>3.3991488445954969E-7</v>
      </c>
      <c r="AD10" s="16">
        <f>($G10*(1-('Exposure Inputs'!$C$19)/100)*'Exposure Inputs'!$F$12*'Exposure Inputs'!$C$15)/('Exposure Inputs'!$C$14*'Exposure Inputs'!$C$16)</f>
        <v>6.1292588689848966E-5</v>
      </c>
      <c r="AE10" s="19">
        <f>'Exposure Inputs'!$E$64/AA10</f>
        <v>629.3541640697498</v>
      </c>
      <c r="AF10" s="19">
        <f>'Exposure Inputs'!$E$65/AB10</f>
        <v>7885.0521269378542</v>
      </c>
      <c r="AG10" s="20">
        <f>($H10*(1-('Exposure Inputs'!$C$19/100))*'Exposure Inputs'!$G$6*'Exposure Inputs'!$C$15)/('Exposure Inputs'!$G$8*'Exposure Inputs'!$G$11)</f>
        <v>2.4329245283018868E-2</v>
      </c>
      <c r="AH10" s="16">
        <f>($G10*(1-('Exposure Inputs'!$C$19)/100)*'Exposure Inputs'!$G$7*'Exposure Inputs'!$G$12*'Exposure Inputs'!$C$15*B10)/('Exposure Inputs'!$G$8*'Exposure Inputs'!$G$13*'Exposure Inputs'!$C$16)</f>
        <v>2.5370829671749807E-3</v>
      </c>
      <c r="AI10" s="16">
        <f>($G10*(1-('Exposure Inputs'!$C$19)/100)*'Exposure Inputs'!$G$7*'Exposure Inputs'!$G$12*'Exposure Inputs'!$C$15)/('Exposure Inputs'!$G$8*'Exposure Inputs'!$C$14*'Exposure Inputs'!$C$16)</f>
        <v>5.6666732939671686E-7</v>
      </c>
      <c r="AJ10" s="16">
        <f>($G10*(1-('Exposure Inputs'!$C$19)/100)*'Exposure Inputs'!$G$12*'Exposure Inputs'!$C$15)/('Exposure Inputs'!$C$14*'Exposure Inputs'!$C$16)</f>
        <v>6.1292588689848966E-5</v>
      </c>
      <c r="AK10" s="19">
        <f>'Exposure Inputs'!$E$64/AG10</f>
        <v>493.23354918763812</v>
      </c>
      <c r="AL10" s="19">
        <f>'Exposure Inputs'!$E$65/AH10</f>
        <v>4729.8413789604574</v>
      </c>
      <c r="AM10" s="20">
        <f>($H10*(1-('Exposure Inputs'!$C$19/100))*'Exposure Inputs'!$H$6*'Exposure Inputs'!$C$15)/('Exposure Inputs'!$H$8*'Exposure Inputs'!$H$11)</f>
        <v>3.0879074074074073E-2</v>
      </c>
      <c r="AN10" s="16">
        <f>($G10*(1-('Exposure Inputs'!$C$19)/100)*'Exposure Inputs'!$H$7*'Exposure Inputs'!$H$12*'Exposure Inputs'!$C$15*B10)/('Exposure Inputs'!$H$8*'Exposure Inputs'!$H$13*'Exposure Inputs'!$C$16)</f>
        <v>3.3031938102486046E-3</v>
      </c>
      <c r="AO10" s="16">
        <f>($G10*(1-('Exposure Inputs'!$C$19)/100)*'Exposure Inputs'!$H$7*'Exposure Inputs'!$H$12*'Exposure Inputs'!$C$15)/('Exposure Inputs'!$H$8*'Exposure Inputs'!$C$14*'Exposure Inputs'!$C$16)</f>
        <v>7.3778116015558937E-7</v>
      </c>
      <c r="AP10" s="16">
        <f>($G10*(1-('Exposure Inputs'!$C$19)/100)*'Exposure Inputs'!$H$12*'Exposure Inputs'!$C$15)/('Exposure Inputs'!$C$14*'Exposure Inputs'!$C$16)</f>
        <v>6.1292588689848966E-5</v>
      </c>
      <c r="AQ10" s="16">
        <f>'Exposure Inputs'!$E$64/AM10</f>
        <v>388.61268868405432</v>
      </c>
      <c r="AR10" s="16">
        <f>'Exposure Inputs'!$E$65/AN10</f>
        <v>3632.8476890361021</v>
      </c>
    </row>
    <row r="11" spans="1:44" s="7" customFormat="1" ht="39" x14ac:dyDescent="0.35">
      <c r="A11" s="11" t="s">
        <v>52</v>
      </c>
      <c r="B11" s="12">
        <v>287</v>
      </c>
      <c r="C11" s="12">
        <v>207</v>
      </c>
      <c r="D11" s="76">
        <v>336407</v>
      </c>
      <c r="E11" s="13">
        <v>593266</v>
      </c>
      <c r="F11" s="14">
        <v>62</v>
      </c>
      <c r="G11" s="21">
        <f>G10*(1-$F11/100)</f>
        <v>132.62</v>
      </c>
      <c r="H11" s="21">
        <f>H10*(1-$F11/100)</f>
        <v>233.7</v>
      </c>
      <c r="I11" s="20">
        <f>($H11*(1-('Exposure Inputs'!$C$19/100))*'Exposure Inputs'!$C$6*1*'Exposure Inputs'!$C$15)/('Exposure Inputs'!$C$8*'Exposure Inputs'!$C$11)</f>
        <v>9.40463125E-3</v>
      </c>
      <c r="J11" s="16">
        <f>($G11*(1-('Exposure Inputs'!$C$19)/100)*'Exposure Inputs'!$C$7*'Exposure Inputs'!$C$12*'Exposure Inputs'!$C$15*B11)/('Exposure Inputs'!$C$8*'Exposure Inputs'!$C$13*'Exposure Inputs'!$C$16)</f>
        <v>1.1465690625570776E-3</v>
      </c>
      <c r="K11" s="16">
        <f>($G11*(1-('Exposure Inputs'!$C$19)/100)*'Exposure Inputs'!$C$7*'Exposure Inputs'!$C$12*'Exposure Inputs'!$C$15)/('Exposure Inputs'!$C$8*'Exposure Inputs'!$C$14*'Exposure Inputs'!$C$16)</f>
        <v>2.9194334211450649E-6</v>
      </c>
      <c r="L11" s="16">
        <f>($G11*(1-('Exposure Inputs'!$C$19)/100)*'Exposure Inputs'!$C$12*'Exposure Inputs'!$C$15)/('Exposure Inputs'!$C$14*'Exposure Inputs'!$C$16)</f>
        <v>2.6551949420442573E-4</v>
      </c>
      <c r="M11" s="19">
        <f>'Exposure Inputs'!$E$64/$I11</f>
        <v>1275.9670933403156</v>
      </c>
      <c r="N11" s="19">
        <f>'Exposure Inputs'!$E$65/$J11</f>
        <v>10466.007144164179</v>
      </c>
      <c r="O11" s="20">
        <f>($H11*(1-('Exposure Inputs'!$C$19/100))*'Exposure Inputs'!$D$6*1*'Exposure Inputs'!$C$15)/('Exposure Inputs'!$D$8*'Exposure Inputs'!$D$11)</f>
        <v>3.2996451063829785E-2</v>
      </c>
      <c r="P11" s="16">
        <f>($G11*(1-('Exposure Inputs'!$C$19)/100)*'Exposure Inputs'!$D$7*'Exposure Inputs'!$D$12*'Exposure Inputs'!$C$15*B11)/('Exposure Inputs'!$D$8*'Exposure Inputs'!$D$13*'Exposure Inputs'!$C$16)</f>
        <v>2.9286948877878171E-3</v>
      </c>
      <c r="Q11" s="16">
        <f>($G11*(1-('Exposure Inputs'!$C$19)/100)*'Exposure Inputs'!$D$7*'Exposure Inputs'!$D$12*'Exposure Inputs'!$C$15)/('Exposure Inputs'!$D$8*'Exposure Inputs'!$C$14*'Exposure Inputs'!$C$16)</f>
        <v>1.3082707441203506E-7</v>
      </c>
      <c r="R11" s="16">
        <f>($G11*(1-('Exposure Inputs'!$C$19)/100)*'Exposure Inputs'!$D$12*'Exposure Inputs'!$C$15)/('Exposure Inputs'!$C$14*'Exposure Inputs'!$C$16)</f>
        <v>4.658236740428522E-6</v>
      </c>
      <c r="S11" s="19">
        <f>'Exposure Inputs'!$E$64/O11</f>
        <v>363.67547457714988</v>
      </c>
      <c r="T11" s="19">
        <f>'Exposure Inputs'!$E$65/P11</f>
        <v>4097.3882428101524</v>
      </c>
      <c r="U11" s="20">
        <f>($H11*(1-('Exposure Inputs'!$C$19/100))*'Exposure Inputs'!$E$6*'Exposure Inputs'!$C$15)/('Exposure Inputs'!$E$8*'Exposure Inputs'!$E$11)</f>
        <v>7.2264217877094977E-3</v>
      </c>
      <c r="V11" s="16">
        <f>($G11*(1-('Exposure Inputs'!$C$19)/100)*'Exposure Inputs'!$E$7*'Exposure Inputs'!$E$12*'Exposure Inputs'!$C$15*B11)/('Exposure Inputs'!$E$8*'Exposure Inputs'!$E$13*'Exposure Inputs'!$C$16)</f>
        <v>6.34996779673988E-4</v>
      </c>
      <c r="W11" s="16">
        <f>($G11*(1-('Exposure Inputs'!$C$19)/100)*'Exposure Inputs'!$E$7*'Exposure Inputs'!$E$12*'Exposure Inputs'!$C$15)/('Exposure Inputs'!$E$8*'Exposure Inputs'!$C$14*'Exposure Inputs'!$C$16)</f>
        <v>1.4182899572813099E-7</v>
      </c>
      <c r="X11" s="16">
        <f>($G11*(1-('Exposure Inputs'!$C$19)/100)*'Exposure Inputs'!$E$12*'Exposure Inputs'!$C$15)/('Exposure Inputs'!$C$14*'Exposure Inputs'!$C$16)</f>
        <v>2.3291183702142607E-5</v>
      </c>
      <c r="Y11" s="16">
        <f>'Exposure Inputs'!$E$64/U11</f>
        <v>1660.5728744493263</v>
      </c>
      <c r="Z11" s="16">
        <f>'Exposure Inputs'!$E$65/V11</f>
        <v>18897.733632855412</v>
      </c>
      <c r="AA11" s="20">
        <f>($H11*(1-('Exposure Inputs'!$C$19/100))*'Exposure Inputs'!$F$6*'Exposure Inputs'!$C$15)/('Exposure Inputs'!$F$8*'Exposure Inputs'!$F$11)</f>
        <v>7.2455228873239434E-3</v>
      </c>
      <c r="AB11" s="16">
        <f>($G11*(1-('Exposure Inputs'!$C$19)/100)*'Exposure Inputs'!$F$7*'Exposure Inputs'!$F$12*'Exposure Inputs'!$C$15*B11)/('Exposure Inputs'!$F$8*'Exposure Inputs'!$F$13*'Exposure Inputs'!$C$16)</f>
        <v>5.7830942986687251E-4</v>
      </c>
      <c r="AC11" s="16">
        <f>($G11*(1-('Exposure Inputs'!$C$19)/100)*'Exposure Inputs'!$F$7*'Exposure Inputs'!$F$12*'Exposure Inputs'!$C$15)/('Exposure Inputs'!$F$8*'Exposure Inputs'!$C$14*'Exposure Inputs'!$C$16)</f>
        <v>1.2916765609462891E-7</v>
      </c>
      <c r="AD11" s="16">
        <f>($G11*(1-('Exposure Inputs'!$C$19)/100)*'Exposure Inputs'!$F$12*'Exposure Inputs'!$C$15)/('Exposure Inputs'!$C$14*'Exposure Inputs'!$C$16)</f>
        <v>2.3291183702142607E-5</v>
      </c>
      <c r="AE11" s="19">
        <f>'Exposure Inputs'!$E$64/AA11</f>
        <v>1656.1951686046045</v>
      </c>
      <c r="AF11" s="19">
        <f>'Exposure Inputs'!$E$65/AB11</f>
        <v>20750.137176152242</v>
      </c>
      <c r="AG11" s="20">
        <f>($H11*(1-('Exposure Inputs'!$C$19/100))*'Exposure Inputs'!$G$6*'Exposure Inputs'!$C$15)/('Exposure Inputs'!$G$8*'Exposure Inputs'!$G$11)</f>
        <v>9.2451132075471697E-3</v>
      </c>
      <c r="AH11" s="16">
        <f>($G11*(1-('Exposure Inputs'!$C$19)/100)*'Exposure Inputs'!$G$7*'Exposure Inputs'!$G$12*'Exposure Inputs'!$C$15*B11)/('Exposure Inputs'!$G$8*'Exposure Inputs'!$G$13*'Exposure Inputs'!$C$16)</f>
        <v>9.6409152752649247E-4</v>
      </c>
      <c r="AI11" s="16">
        <f>($G11*(1-('Exposure Inputs'!$C$19)/100)*'Exposure Inputs'!$G$7*'Exposure Inputs'!$G$12*'Exposure Inputs'!$C$15)/('Exposure Inputs'!$G$8*'Exposure Inputs'!$C$14*'Exposure Inputs'!$C$16)</f>
        <v>2.1533358517075236E-7</v>
      </c>
      <c r="AJ11" s="16">
        <f>($G11*(1-('Exposure Inputs'!$C$19)/100)*'Exposure Inputs'!$G$12*'Exposure Inputs'!$C$15)/('Exposure Inputs'!$C$14*'Exposure Inputs'!$C$16)</f>
        <v>2.3291183702142607E-5</v>
      </c>
      <c r="AK11" s="19">
        <f>'Exposure Inputs'!$E$64/AG11</f>
        <v>1297.983024177995</v>
      </c>
      <c r="AL11" s="19">
        <f>'Exposure Inputs'!$E$65/AH11</f>
        <v>12446.950997264365</v>
      </c>
      <c r="AM11" s="20">
        <f>($H11*(1-('Exposure Inputs'!$C$19/100))*'Exposure Inputs'!$H$6*'Exposure Inputs'!$C$15)/('Exposure Inputs'!$H$8*'Exposure Inputs'!$H$11)</f>
        <v>1.1734048148148147E-2</v>
      </c>
      <c r="AN11" s="16">
        <f>($G11*(1-('Exposure Inputs'!$C$19)/100)*'Exposure Inputs'!$H$7*'Exposure Inputs'!$H$12*'Exposure Inputs'!$C$15*B11)/('Exposure Inputs'!$H$8*'Exposure Inputs'!$H$13*'Exposure Inputs'!$C$16)</f>
        <v>1.2552136478944699E-3</v>
      </c>
      <c r="AO11" s="16">
        <f>($G11*(1-('Exposure Inputs'!$C$19)/100)*'Exposure Inputs'!$H$7*'Exposure Inputs'!$H$12*'Exposure Inputs'!$C$15)/('Exposure Inputs'!$H$8*'Exposure Inputs'!$C$14*'Exposure Inputs'!$C$16)</f>
        <v>2.8035684085912395E-7</v>
      </c>
      <c r="AP11" s="16">
        <f>($G11*(1-('Exposure Inputs'!$C$19)/100)*'Exposure Inputs'!$H$12*'Exposure Inputs'!$C$15)/('Exposure Inputs'!$C$14*'Exposure Inputs'!$C$16)</f>
        <v>2.3291183702142607E-5</v>
      </c>
      <c r="AQ11" s="16">
        <f>'Exposure Inputs'!$E$64/AM11</f>
        <v>1022.6649702211956</v>
      </c>
      <c r="AR11" s="16">
        <f>'Exposure Inputs'!$E$65/AN11</f>
        <v>9560.1254974634248</v>
      </c>
    </row>
    <row r="12" spans="1:44" s="7" customFormat="1" ht="56.5" customHeight="1" x14ac:dyDescent="0.35">
      <c r="A12" s="11" t="s">
        <v>53</v>
      </c>
      <c r="B12" s="12">
        <v>254</v>
      </c>
      <c r="C12" s="12">
        <v>65.7</v>
      </c>
      <c r="D12" s="23">
        <v>25023</v>
      </c>
      <c r="E12" s="23">
        <v>26200</v>
      </c>
      <c r="F12" s="14">
        <v>0</v>
      </c>
      <c r="G12" s="14">
        <v>2490</v>
      </c>
      <c r="H12" s="14">
        <v>2610</v>
      </c>
      <c r="I12" s="17">
        <f>($H12*(1-('Exposure Inputs'!$C$19/100))*'Exposure Inputs'!$C$6*1*'Exposure Inputs'!$C$15)/('Exposure Inputs'!$C$8*'Exposure Inputs'!$C$11)</f>
        <v>0.10503246710526318</v>
      </c>
      <c r="J12" s="16">
        <f>($G12*(1-('Exposure Inputs'!$C$19)/100)*'Exposure Inputs'!$C$7*'Exposure Inputs'!$C$12*'Exposure Inputs'!$C$15*B12)/('Exposure Inputs'!$C$8*'Exposure Inputs'!$C$13*'Exposure Inputs'!$C$16)</f>
        <v>1.9052078514780104E-2</v>
      </c>
      <c r="K12" s="16">
        <f>($G12*(1-('Exposure Inputs'!$C$19)/100)*'Exposure Inputs'!$C$7*'Exposure Inputs'!$C$12*'Exposure Inputs'!$C$15)/('Exposure Inputs'!$C$8*'Exposure Inputs'!$C$14*'Exposure Inputs'!$C$16)</f>
        <v>5.4813672286617501E-5</v>
      </c>
      <c r="L12" s="16">
        <f>($G12*(1-('Exposure Inputs'!$C$19)/100)*'Exposure Inputs'!$C$12*'Exposure Inputs'!$C$15)/('Exposure Inputs'!$C$14*'Exposure Inputs'!$C$16)</f>
        <v>4.9852476290832455E-3</v>
      </c>
      <c r="M12" s="19">
        <f>'Exposure Inputs'!$E$64/$I12</f>
        <v>114.25038686346043</v>
      </c>
      <c r="N12" s="19">
        <f>'Exposure Inputs'!$E$65/$J12</f>
        <v>629.85253764783272</v>
      </c>
      <c r="O12" s="20">
        <f>($H12*(1-('Exposure Inputs'!$C$19/100))*'Exposure Inputs'!$D$6*1*'Exposure Inputs'!$C$15)/('Exposure Inputs'!$D$8*'Exposure Inputs'!$D$11)</f>
        <v>0.36850978723404265</v>
      </c>
      <c r="P12" s="16">
        <f>($G12*(1-('Exposure Inputs'!$C$19)/100)*'Exposure Inputs'!$D$7*'Exposure Inputs'!$D$12*'Exposure Inputs'!$C$15*B12)/('Exposure Inputs'!$D$8*'Exposure Inputs'!$D$13*'Exposure Inputs'!$C$16)</f>
        <v>4.8664948994462255E-2</v>
      </c>
      <c r="Q12" s="16">
        <f>($G12*(1-('Exposure Inputs'!$C$19)/100)*'Exposure Inputs'!$D$7*'Exposure Inputs'!$D$12*'Exposure Inputs'!$C$15)/('Exposure Inputs'!$D$8*'Exposure Inputs'!$C$14*'Exposure Inputs'!$C$16)</f>
        <v>2.4563370176893929E-6</v>
      </c>
      <c r="R12" s="16">
        <f>($G12*(1-('Exposure Inputs'!$C$19)/100)*'Exposure Inputs'!$D$12*'Exposure Inputs'!$C$15)/('Exposure Inputs'!$C$14*'Exposure Inputs'!$C$16)</f>
        <v>8.7460484720758695E-5</v>
      </c>
      <c r="S12" s="19">
        <f>'Exposure Inputs'!$E$64/O12</f>
        <v>32.563585597195363</v>
      </c>
      <c r="T12" s="19">
        <f>'Exposure Inputs'!$E$65/P12</f>
        <v>246.58404555947484</v>
      </c>
      <c r="U12" s="20">
        <f>($H12*(1-('Exposure Inputs'!$C$19/100))*'Exposure Inputs'!$E$6*'Exposure Inputs'!$C$15)/('Exposure Inputs'!$E$8*'Exposure Inputs'!$E$11)</f>
        <v>8.0705865921787717E-2</v>
      </c>
      <c r="V12" s="16">
        <f>($G12*(1-('Exposure Inputs'!$C$19)/100)*'Exposure Inputs'!$E$7*'Exposure Inputs'!$E$12*'Exposure Inputs'!$C$15*B12)/('Exposure Inputs'!$E$8*'Exposure Inputs'!$E$13*'Exposure Inputs'!$C$16)</f>
        <v>1.0551486951863476E-2</v>
      </c>
      <c r="W12" s="16">
        <f>($G12*(1-('Exposure Inputs'!$C$19)/100)*'Exposure Inputs'!$E$7*'Exposure Inputs'!$E$12*'Exposure Inputs'!$C$15)/('Exposure Inputs'!$E$8*'Exposure Inputs'!$C$14*'Exposure Inputs'!$C$16)</f>
        <v>2.6629030264141624E-6</v>
      </c>
      <c r="X12" s="16">
        <f>($G12*(1-('Exposure Inputs'!$C$19)/100)*'Exposure Inputs'!$E$12*'Exposure Inputs'!$C$15)/('Exposure Inputs'!$C$14*'Exposure Inputs'!$C$16)</f>
        <v>4.3730242360379352E-4</v>
      </c>
      <c r="Y12" s="16">
        <f>'Exposure Inputs'!$E$64/U12</f>
        <v>148.68807691908336</v>
      </c>
      <c r="Z12" s="16">
        <f>'Exposure Inputs'!$E$65/V12</f>
        <v>1137.2804662266776</v>
      </c>
      <c r="AA12" s="20">
        <f>($H12*(1-('Exposure Inputs'!$C$19/100))*'Exposure Inputs'!$F$6*'Exposure Inputs'!$C$15)/('Exposure Inputs'!$F$8*'Exposure Inputs'!$F$11)</f>
        <v>8.0919190140845074E-2</v>
      </c>
      <c r="AB12" s="16">
        <f>($G12*(1-('Exposure Inputs'!$C$19)/100)*'Exposure Inputs'!$F$7*'Exposure Inputs'!$F$12*'Exposure Inputs'!$C$15*B12)/('Exposure Inputs'!$F$8*'Exposure Inputs'!$F$13*'Exposure Inputs'!$C$16)</f>
        <v>9.6095359830214166E-3</v>
      </c>
      <c r="AC12" s="16">
        <f>($G12*(1-('Exposure Inputs'!$C$19)/100)*'Exposure Inputs'!$F$7*'Exposure Inputs'!$F$12*'Exposure Inputs'!$C$15)/('Exposure Inputs'!$F$8*'Exposure Inputs'!$C$14*'Exposure Inputs'!$C$16)</f>
        <v>2.4251806942816018E-6</v>
      </c>
      <c r="AD12" s="16">
        <f>($G12*(1-('Exposure Inputs'!$C$19)/100)*'Exposure Inputs'!$F$12*'Exposure Inputs'!$C$15)/('Exposure Inputs'!$C$14*'Exposure Inputs'!$C$16)</f>
        <v>4.3730242360379352E-4</v>
      </c>
      <c r="AE12" s="19">
        <f>'Exposure Inputs'!$E$64/AA12</f>
        <v>148.29609613137779</v>
      </c>
      <c r="AF12" s="19">
        <f>'Exposure Inputs'!$E$65/AB12</f>
        <v>1248.7595677046393</v>
      </c>
      <c r="AG12" s="20">
        <f>($H12*(1-('Exposure Inputs'!$C$19/100))*'Exposure Inputs'!$G$6*'Exposure Inputs'!$C$15)/('Exposure Inputs'!$G$8*'Exposure Inputs'!$G$11)</f>
        <v>0.10325094339622642</v>
      </c>
      <c r="AH12" s="16">
        <f>($G12*(1-('Exposure Inputs'!$C$19)/100)*'Exposure Inputs'!$G$7*'Exposure Inputs'!$G$12*'Exposure Inputs'!$C$15*B12)/('Exposure Inputs'!$G$8*'Exposure Inputs'!$G$13*'Exposure Inputs'!$C$16)</f>
        <v>1.6019922460584129E-2</v>
      </c>
      <c r="AI12" s="16">
        <f>($G12*(1-('Exposure Inputs'!$C$19)/100)*'Exposure Inputs'!$G$7*'Exposure Inputs'!$G$12*'Exposure Inputs'!$C$15)/('Exposure Inputs'!$G$8*'Exposure Inputs'!$C$14*'Exposure Inputs'!$C$16)</f>
        <v>4.0429846710539391E-6</v>
      </c>
      <c r="AJ12" s="16">
        <f>($G12*(1-('Exposure Inputs'!$C$19)/100)*'Exposure Inputs'!$G$12*'Exposure Inputs'!$C$15)/('Exposure Inputs'!$C$14*'Exposure Inputs'!$C$16)</f>
        <v>4.3730242360379352E-4</v>
      </c>
      <c r="AK12" s="19">
        <f>'Exposure Inputs'!$E$64/AG12</f>
        <v>116.22169837179977</v>
      </c>
      <c r="AL12" s="19">
        <f>'Exposure Inputs'!$E$65/AH12</f>
        <v>749.06729602001133</v>
      </c>
      <c r="AM12" s="20">
        <f>($H12*(1-('Exposure Inputs'!$C$19/100))*'Exposure Inputs'!$H$6*'Exposure Inputs'!$C$15)/('Exposure Inputs'!$H$8*'Exposure Inputs'!$H$11)</f>
        <v>0.13104777777777776</v>
      </c>
      <c r="AN12" s="16">
        <f>($G12*(1-('Exposure Inputs'!$C$19)/100)*'Exposure Inputs'!$H$7*'Exposure Inputs'!$H$12*'Exposure Inputs'!$C$15*B12)/('Exposure Inputs'!$H$8*'Exposure Inputs'!$H$13*'Exposure Inputs'!$C$16)</f>
        <v>2.0857382039573817E-2</v>
      </c>
      <c r="AO12" s="16">
        <f>($G12*(1-('Exposure Inputs'!$C$19)/100)*'Exposure Inputs'!$H$7*'Exposure Inputs'!$H$12*'Exposure Inputs'!$C$15)/('Exposure Inputs'!$H$8*'Exposure Inputs'!$C$14*'Exposure Inputs'!$C$16)</f>
        <v>5.2638254693049211E-6</v>
      </c>
      <c r="AP12" s="16">
        <f>($G12*(1-('Exposure Inputs'!$C$19)/100)*'Exposure Inputs'!$H$12*'Exposure Inputs'!$C$15)/('Exposure Inputs'!$C$14*'Exposure Inputs'!$C$16)</f>
        <v>4.3730242360379352E-4</v>
      </c>
      <c r="AQ12" s="16">
        <f>'Exposure Inputs'!$E$64/AM12</f>
        <v>91.569656529001307</v>
      </c>
      <c r="AR12" s="16">
        <f>'Exposure Inputs'!$E$65/AN12</f>
        <v>575.33586800259798</v>
      </c>
    </row>
    <row r="13" spans="1:44" s="7" customFormat="1" ht="34.15" customHeight="1" x14ac:dyDescent="0.35">
      <c r="A13" s="11" t="s">
        <v>54</v>
      </c>
      <c r="B13" s="12">
        <v>300</v>
      </c>
      <c r="C13" s="22" t="s">
        <v>55</v>
      </c>
      <c r="D13" s="22" t="s">
        <v>55</v>
      </c>
      <c r="E13" s="22" t="s">
        <v>55</v>
      </c>
      <c r="F13" s="14">
        <v>0</v>
      </c>
      <c r="G13" s="15">
        <v>40</v>
      </c>
      <c r="H13" s="15">
        <v>40</v>
      </c>
      <c r="I13" s="20">
        <f>($H13*(1-('Exposure Inputs'!$C$19/100))*'Exposure Inputs'!$C$6*1*'Exposure Inputs'!$C$15)/('Exposure Inputs'!$C$8*'Exposure Inputs'!$C$11)</f>
        <v>1.6096929824561406E-3</v>
      </c>
      <c r="J13" s="16">
        <f>($G13*(1-('Exposure Inputs'!$C$19)/100)*'Exposure Inputs'!$C$7*'Exposure Inputs'!$C$12*'Exposure Inputs'!$C$15*B13)/('Exposure Inputs'!$C$8*'Exposure Inputs'!$C$13*'Exposure Inputs'!$C$16)</f>
        <v>3.6148521989906276E-4</v>
      </c>
      <c r="K13" s="16">
        <f>($G13*(1-('Exposure Inputs'!$C$19)/100)*'Exposure Inputs'!$C$7*'Exposure Inputs'!$C$12*'Exposure Inputs'!$C$15)/('Exposure Inputs'!$C$8*'Exposure Inputs'!$C$14*'Exposure Inputs'!$C$16)</f>
        <v>8.805409202669477E-7</v>
      </c>
      <c r="L13" s="16">
        <f>($G13*(1-('Exposure Inputs'!$C$19)/100)*'Exposure Inputs'!$C$12*'Exposure Inputs'!$C$15)/('Exposure Inputs'!$C$14*'Exposure Inputs'!$C$16)</f>
        <v>8.0084299262381465E-5</v>
      </c>
      <c r="M13" s="19">
        <f>'Exposure Inputs'!$E$64/$I13</f>
        <v>7454.8377428407939</v>
      </c>
      <c r="N13" s="19">
        <f>'Exposure Inputs'!$E$65/$J13</f>
        <v>33196.377996729025</v>
      </c>
      <c r="O13" s="20">
        <f>($H13*(1-('Exposure Inputs'!$C$19/100))*'Exposure Inputs'!$D$6*1*'Exposure Inputs'!$C$15)/('Exposure Inputs'!$D$8*'Exposure Inputs'!$D$11)</f>
        <v>5.6476595744680853E-3</v>
      </c>
      <c r="P13" s="16">
        <f>($G13*(1-('Exposure Inputs'!$C$19)/100)*'Exposure Inputs'!$D$7*'Exposure Inputs'!$D$12*'Exposure Inputs'!$C$15*B13)/('Exposure Inputs'!$D$8*'Exposure Inputs'!$D$13*'Exposure Inputs'!$C$16)</f>
        <v>9.2334596327601289E-4</v>
      </c>
      <c r="Q13" s="16">
        <f>($G13*(1-('Exposure Inputs'!$C$19)/100)*'Exposure Inputs'!$D$7*'Exposure Inputs'!$D$12*'Exposure Inputs'!$C$15)/('Exposure Inputs'!$D$8*'Exposure Inputs'!$C$14*'Exposure Inputs'!$C$16)</f>
        <v>3.945922919982961E-8</v>
      </c>
      <c r="R13" s="16">
        <f>($G13*(1-('Exposure Inputs'!$C$19)/100)*'Exposure Inputs'!$D$12*'Exposure Inputs'!$C$15)/('Exposure Inputs'!$C$14*'Exposure Inputs'!$C$16)</f>
        <v>1.4049877063575694E-6</v>
      </c>
      <c r="S13" s="19">
        <f>'Exposure Inputs'!$E$64/O13</f>
        <v>2124.7739602169981</v>
      </c>
      <c r="T13" s="19">
        <f>'Exposure Inputs'!$E$65/P13</f>
        <v>12996.21212121212</v>
      </c>
      <c r="U13" s="20">
        <f>($H13*(1-('Exposure Inputs'!$C$19/100))*'Exposure Inputs'!$E$6*'Exposure Inputs'!$C$15)/('Exposure Inputs'!$E$8*'Exposure Inputs'!$E$11)</f>
        <v>1.2368715083798884E-3</v>
      </c>
      <c r="V13" s="16">
        <f>($G13*(1-('Exposure Inputs'!$C$19)/100)*'Exposure Inputs'!$E$7*'Exposure Inputs'!$E$12*'Exposure Inputs'!$C$15*B13)/('Exposure Inputs'!$E$8*'Exposure Inputs'!$E$13*'Exposure Inputs'!$C$16)</f>
        <v>2.0019897451595622E-4</v>
      </c>
      <c r="W13" s="16">
        <f>($G13*(1-('Exposure Inputs'!$C$19)/100)*'Exposure Inputs'!$E$7*'Exposure Inputs'!$E$12*'Exposure Inputs'!$C$15)/('Exposure Inputs'!$E$8*'Exposure Inputs'!$C$14*'Exposure Inputs'!$C$16)</f>
        <v>4.2777558657255612E-8</v>
      </c>
      <c r="X13" s="16">
        <f>($G13*(1-('Exposure Inputs'!$C$19)/100)*'Exposure Inputs'!$E$12*'Exposure Inputs'!$C$15)/('Exposure Inputs'!$C$14*'Exposure Inputs'!$C$16)</f>
        <v>7.0249385317878469E-6</v>
      </c>
      <c r="Y13" s="16">
        <f>'Exposure Inputs'!$E$64/U13</f>
        <v>9701.8970189701886</v>
      </c>
      <c r="Z13" s="16">
        <f>'Exposure Inputs'!$E$65/V13</f>
        <v>59940.366972477066</v>
      </c>
      <c r="AA13" s="20">
        <f>($H13*(1-('Exposure Inputs'!$C$19/100))*'Exposure Inputs'!$F$6*'Exposure Inputs'!$C$15)/('Exposure Inputs'!$F$8*'Exposure Inputs'!$F$11)</f>
        <v>1.2401408450704227E-3</v>
      </c>
      <c r="AB13" s="16">
        <f>($G13*(1-('Exposure Inputs'!$C$19)/100)*'Exposure Inputs'!$F$7*'Exposure Inputs'!$F$12*'Exposure Inputs'!$C$15*B13)/('Exposure Inputs'!$F$8*'Exposure Inputs'!$F$13*'Exposure Inputs'!$C$16)</f>
        <v>1.8232683773876133E-4</v>
      </c>
      <c r="AC13" s="16">
        <f>($G13*(1-('Exposure Inputs'!$C$19)/100)*'Exposure Inputs'!$F$7*'Exposure Inputs'!$F$12*'Exposure Inputs'!$C$15)/('Exposure Inputs'!$F$8*'Exposure Inputs'!$C$14*'Exposure Inputs'!$C$16)</f>
        <v>3.8958726012555844E-8</v>
      </c>
      <c r="AD13" s="16">
        <f>($G13*(1-('Exposure Inputs'!$C$19)/100)*'Exposure Inputs'!$F$12*'Exposure Inputs'!$C$15)/('Exposure Inputs'!$C$14*'Exposure Inputs'!$C$16)</f>
        <v>7.0249385317878469E-6</v>
      </c>
      <c r="AE13" s="19">
        <f>'Exposure Inputs'!$E$64/AA13</f>
        <v>9676.3202725724004</v>
      </c>
      <c r="AF13" s="19">
        <f>'Exposure Inputs'!$E$65/AB13</f>
        <v>65815.873015873018</v>
      </c>
      <c r="AG13" s="20">
        <f>($H13*(1-('Exposure Inputs'!$C$19/100))*'Exposure Inputs'!$G$6*'Exposure Inputs'!$C$15)/('Exposure Inputs'!$G$8*'Exposure Inputs'!$G$11)</f>
        <v>1.5823899371069183E-3</v>
      </c>
      <c r="AH13" s="16">
        <f>($G13*(1-('Exposure Inputs'!$C$19)/100)*'Exposure Inputs'!$G$7*'Exposure Inputs'!$G$12*'Exposure Inputs'!$C$15*B13)/('Exposure Inputs'!$G$8*'Exposure Inputs'!$G$13*'Exposure Inputs'!$C$16)</f>
        <v>3.0395451020935642E-4</v>
      </c>
      <c r="AI13" s="16">
        <f>($G13*(1-('Exposure Inputs'!$C$19)/100)*'Exposure Inputs'!$G$7*'Exposure Inputs'!$G$12*'Exposure Inputs'!$C$15)/('Exposure Inputs'!$G$8*'Exposure Inputs'!$C$14*'Exposure Inputs'!$C$16)</f>
        <v>6.4947544916529149E-8</v>
      </c>
      <c r="AJ13" s="16">
        <f>($G13*(1-('Exposure Inputs'!$C$19)/100)*'Exposure Inputs'!$G$12*'Exposure Inputs'!$C$15)/('Exposure Inputs'!$C$14*'Exposure Inputs'!$C$16)</f>
        <v>7.0249385317878469E-6</v>
      </c>
      <c r="AK13" s="19">
        <f>'Exposure Inputs'!$E$64/AG13</f>
        <v>7583.4658187599362</v>
      </c>
      <c r="AL13" s="19">
        <f>'Exposure Inputs'!$E$65/AH13</f>
        <v>39479.591836734697</v>
      </c>
      <c r="AM13" s="20">
        <f>($H13*(1-('Exposure Inputs'!$C$19/100))*'Exposure Inputs'!$H$6*'Exposure Inputs'!$C$15)/('Exposure Inputs'!$H$8*'Exposure Inputs'!$H$11)</f>
        <v>2.008395061728395E-3</v>
      </c>
      <c r="AN13" s="16">
        <f>($G13*(1-('Exposure Inputs'!$C$19)/100)*'Exposure Inputs'!$H$7*'Exposure Inputs'!$H$12*'Exposure Inputs'!$C$15*B13)/('Exposure Inputs'!$H$8*'Exposure Inputs'!$H$13*'Exposure Inputs'!$C$16)</f>
        <v>3.9573820395738199E-4</v>
      </c>
      <c r="AO13" s="16">
        <f>($G13*(1-('Exposure Inputs'!$C$19)/100)*'Exposure Inputs'!$H$7*'Exposure Inputs'!$H$12*'Exposure Inputs'!$C$15)/('Exposure Inputs'!$H$8*'Exposure Inputs'!$C$14*'Exposure Inputs'!$C$16)</f>
        <v>8.4559445290038887E-8</v>
      </c>
      <c r="AP13" s="16">
        <f>($G13*(1-('Exposure Inputs'!$C$19)/100)*'Exposure Inputs'!$H$12*'Exposure Inputs'!$C$15)/('Exposure Inputs'!$C$14*'Exposure Inputs'!$C$16)</f>
        <v>7.0249385317878469E-6</v>
      </c>
      <c r="AQ13" s="16">
        <f>'Exposure Inputs'!$E$64/AM13</f>
        <v>5974.920088517335</v>
      </c>
      <c r="AR13" s="16">
        <f>'Exposure Inputs'!$E$65/AN13</f>
        <v>30323.076923076926</v>
      </c>
    </row>
    <row r="14" spans="1:44" s="7" customFormat="1" ht="13" x14ac:dyDescent="0.35">
      <c r="G14" s="24"/>
      <c r="H14" s="24"/>
    </row>
    <row r="15" spans="1:44" s="7" customFormat="1" ht="13" x14ac:dyDescent="0.35">
      <c r="G15" s="24"/>
      <c r="H15" s="24"/>
    </row>
    <row r="16" spans="1:44" s="7" customFormat="1" ht="13" x14ac:dyDescent="0.35">
      <c r="G16" s="24"/>
      <c r="H16" s="24"/>
    </row>
    <row r="17" spans="7:8" s="7" customFormat="1" ht="13" x14ac:dyDescent="0.35"/>
    <row r="18" spans="7:8" s="7" customFormat="1" ht="13" x14ac:dyDescent="0.35">
      <c r="G18" s="18"/>
      <c r="H18" s="18"/>
    </row>
    <row r="19" spans="7:8" s="7" customFormat="1" ht="13" x14ac:dyDescent="0.35">
      <c r="G19" s="18"/>
      <c r="H19" s="18"/>
    </row>
    <row r="20" spans="7:8" s="7" customFormat="1" ht="13" x14ac:dyDescent="0.35">
      <c r="G20" s="18"/>
      <c r="H20" s="18"/>
    </row>
    <row r="21" spans="7:8" s="7" customFormat="1" ht="13" x14ac:dyDescent="0.35"/>
    <row r="22" spans="7:8" s="7" customFormat="1" ht="13" x14ac:dyDescent="0.35"/>
    <row r="23" spans="7:8" s="7" customFormat="1" ht="13" x14ac:dyDescent="0.35"/>
    <row r="24" spans="7:8" s="7" customFormat="1" ht="13" x14ac:dyDescent="0.35"/>
    <row r="25" spans="7:8" s="7" customFormat="1" ht="13" x14ac:dyDescent="0.35"/>
    <row r="26" spans="7:8" s="7" customFormat="1" ht="13" x14ac:dyDescent="0.35"/>
    <row r="27" spans="7:8" s="7" customFormat="1" ht="13" x14ac:dyDescent="0.35"/>
    <row r="28" spans="7:8" s="7" customFormat="1" ht="13" x14ac:dyDescent="0.35"/>
    <row r="29" spans="7:8" s="7" customFormat="1" ht="13" x14ac:dyDescent="0.35"/>
    <row r="30" spans="7:8" s="7" customFormat="1" ht="13" x14ac:dyDescent="0.35"/>
    <row r="31" spans="7:8" s="7" customFormat="1" ht="13" x14ac:dyDescent="0.35"/>
    <row r="32" spans="7:8" s="7" customFormat="1" ht="13" x14ac:dyDescent="0.35"/>
    <row r="33" s="7" customFormat="1" ht="13" x14ac:dyDescent="0.35"/>
    <row r="34" s="7" customFormat="1" ht="13" x14ac:dyDescent="0.35"/>
    <row r="35" s="7" customFormat="1" ht="13" x14ac:dyDescent="0.35"/>
    <row r="36" s="7" customFormat="1" ht="13" x14ac:dyDescent="0.35"/>
    <row r="37" s="7" customFormat="1" ht="13" x14ac:dyDescent="0.35"/>
    <row r="38" s="7" customFormat="1" ht="13" x14ac:dyDescent="0.35"/>
    <row r="39" s="7" customFormat="1" ht="13" x14ac:dyDescent="0.35"/>
    <row r="40" s="7" customFormat="1" ht="13" x14ac:dyDescent="0.35"/>
    <row r="41" s="7" customFormat="1" ht="13" x14ac:dyDescent="0.35"/>
    <row r="42" s="7" customFormat="1" ht="13" x14ac:dyDescent="0.35"/>
    <row r="43" s="7" customFormat="1" ht="13" x14ac:dyDescent="0.35"/>
    <row r="44" s="7" customFormat="1" ht="13" x14ac:dyDescent="0.35"/>
    <row r="45" s="7" customFormat="1" ht="13" x14ac:dyDescent="0.35"/>
    <row r="46" s="7" customFormat="1" ht="13" x14ac:dyDescent="0.35"/>
    <row r="47" s="7" customFormat="1" ht="13" x14ac:dyDescent="0.35"/>
    <row r="48" s="7" customFormat="1" ht="13" x14ac:dyDescent="0.35"/>
    <row r="49" s="7" customFormat="1" ht="13" x14ac:dyDescent="0.35"/>
    <row r="50" s="7" customFormat="1" ht="13" x14ac:dyDescent="0.35"/>
    <row r="51" s="7" customFormat="1" ht="13" x14ac:dyDescent="0.35"/>
    <row r="52" s="7" customFormat="1" ht="13" x14ac:dyDescent="0.35"/>
    <row r="53" s="7" customFormat="1" ht="13" x14ac:dyDescent="0.35"/>
    <row r="54" s="7" customFormat="1" ht="13" x14ac:dyDescent="0.35"/>
    <row r="55" s="7" customFormat="1" ht="13" x14ac:dyDescent="0.35"/>
    <row r="56" s="7" customFormat="1" ht="13" x14ac:dyDescent="0.35"/>
    <row r="57" s="7" customFormat="1" ht="13" x14ac:dyDescent="0.35"/>
    <row r="58" s="7" customFormat="1" ht="13" x14ac:dyDescent="0.35"/>
    <row r="59" s="7" customFormat="1" ht="13" x14ac:dyDescent="0.35"/>
    <row r="60" s="7" customFormat="1" ht="13" x14ac:dyDescent="0.35"/>
    <row r="61" s="7" customFormat="1" ht="13" x14ac:dyDescent="0.35"/>
    <row r="62" s="7" customFormat="1" ht="13" x14ac:dyDescent="0.35"/>
    <row r="63" s="7" customFormat="1" ht="13" x14ac:dyDescent="0.35"/>
    <row r="64" s="7" customFormat="1" ht="13" x14ac:dyDescent="0.35"/>
    <row r="65" s="7" customFormat="1" ht="13" x14ac:dyDescent="0.35"/>
    <row r="66" s="7" customFormat="1" ht="13" x14ac:dyDescent="0.35"/>
    <row r="67" s="7" customFormat="1" ht="13" x14ac:dyDescent="0.35"/>
    <row r="68" s="7" customFormat="1" ht="13" x14ac:dyDescent="0.35"/>
    <row r="69" s="7" customFormat="1" ht="13" x14ac:dyDescent="0.35"/>
    <row r="70" s="7" customFormat="1" ht="13" x14ac:dyDescent="0.35"/>
    <row r="71" s="7" customFormat="1" ht="13" x14ac:dyDescent="0.35"/>
    <row r="72" s="7" customFormat="1" ht="13" x14ac:dyDescent="0.35"/>
    <row r="73" s="7" customFormat="1" ht="13" x14ac:dyDescent="0.35"/>
    <row r="74" s="7" customFormat="1" ht="13" x14ac:dyDescent="0.35"/>
    <row r="75" s="7" customFormat="1" ht="13" x14ac:dyDescent="0.35"/>
    <row r="76" s="7" customFormat="1" ht="13" x14ac:dyDescent="0.35"/>
    <row r="77" s="7" customFormat="1" ht="13" x14ac:dyDescent="0.35"/>
    <row r="78" s="7" customFormat="1" ht="13" x14ac:dyDescent="0.35"/>
    <row r="79" s="7" customFormat="1" ht="13" x14ac:dyDescent="0.35"/>
    <row r="80" s="7" customFormat="1" ht="13" x14ac:dyDescent="0.35"/>
    <row r="81" s="7" customFormat="1" ht="13" x14ac:dyDescent="0.35"/>
    <row r="82" s="7" customFormat="1" ht="13" x14ac:dyDescent="0.35"/>
    <row r="83" s="7" customFormat="1" ht="13" x14ac:dyDescent="0.35"/>
    <row r="84" s="7" customFormat="1" ht="13" x14ac:dyDescent="0.35"/>
    <row r="85" s="7" customFormat="1" ht="13" x14ac:dyDescent="0.35"/>
    <row r="86" s="7" customFormat="1" ht="13" x14ac:dyDescent="0.35"/>
    <row r="87" s="7" customFormat="1" ht="13" x14ac:dyDescent="0.35"/>
    <row r="88" s="7" customFormat="1" ht="13" x14ac:dyDescent="0.35"/>
    <row r="89" s="7" customFormat="1" ht="13" x14ac:dyDescent="0.35"/>
    <row r="90" s="7" customFormat="1" ht="13" x14ac:dyDescent="0.35"/>
    <row r="91" s="7" customFormat="1" ht="13" x14ac:dyDescent="0.35"/>
    <row r="92" s="7" customFormat="1" ht="13" x14ac:dyDescent="0.35"/>
    <row r="93" s="7" customFormat="1" ht="13" x14ac:dyDescent="0.35"/>
    <row r="94" s="7" customFormat="1" ht="13" x14ac:dyDescent="0.35"/>
    <row r="95" s="7" customFormat="1" ht="13" x14ac:dyDescent="0.35"/>
    <row r="96" s="7" customFormat="1" ht="13" x14ac:dyDescent="0.35"/>
    <row r="97" s="7" customFormat="1" ht="13" x14ac:dyDescent="0.35"/>
    <row r="98" s="7" customFormat="1" ht="13" x14ac:dyDescent="0.35"/>
    <row r="99" s="7" customFormat="1" ht="13" x14ac:dyDescent="0.35"/>
    <row r="100" s="7" customFormat="1" ht="13" x14ac:dyDescent="0.35"/>
    <row r="101" s="7" customFormat="1" ht="13" x14ac:dyDescent="0.35"/>
    <row r="102" s="7" customFormat="1" ht="13" x14ac:dyDescent="0.35"/>
    <row r="103" s="7" customFormat="1" ht="13" x14ac:dyDescent="0.35"/>
    <row r="104" s="7" customFormat="1" ht="13" x14ac:dyDescent="0.35"/>
    <row r="105" s="7" customFormat="1" ht="13" x14ac:dyDescent="0.35"/>
    <row r="106" s="7" customFormat="1" ht="13" x14ac:dyDescent="0.35"/>
    <row r="107" s="7" customFormat="1" ht="13" x14ac:dyDescent="0.35"/>
    <row r="108" s="7" customFormat="1" ht="13" x14ac:dyDescent="0.35"/>
    <row r="109" s="7" customFormat="1" ht="13" x14ac:dyDescent="0.35"/>
    <row r="110" s="7" customFormat="1" ht="13" x14ac:dyDescent="0.35"/>
    <row r="111" s="7" customFormat="1" ht="13" x14ac:dyDescent="0.35"/>
    <row r="112" s="7" customFormat="1" ht="13" x14ac:dyDescent="0.35"/>
    <row r="113" s="7" customFormat="1" ht="13" x14ac:dyDescent="0.35"/>
    <row r="114" s="7" customFormat="1" ht="13" x14ac:dyDescent="0.35"/>
    <row r="115" s="7" customFormat="1" ht="13" x14ac:dyDescent="0.35"/>
    <row r="116" s="7" customFormat="1" ht="13" x14ac:dyDescent="0.35"/>
    <row r="117" s="7" customFormat="1" ht="13" x14ac:dyDescent="0.35"/>
    <row r="118" s="7" customFormat="1" ht="13" x14ac:dyDescent="0.35"/>
    <row r="119" s="7" customFormat="1" ht="13" x14ac:dyDescent="0.35"/>
    <row r="120" s="7" customFormat="1" ht="13" x14ac:dyDescent="0.35"/>
    <row r="121" s="7" customFormat="1" ht="13" x14ac:dyDescent="0.35"/>
    <row r="122" s="7" customFormat="1" ht="13" x14ac:dyDescent="0.35"/>
    <row r="123" s="7" customFormat="1" ht="13" x14ac:dyDescent="0.35"/>
    <row r="124" s="7" customFormat="1" ht="13" x14ac:dyDescent="0.35"/>
    <row r="125" s="7" customFormat="1" ht="13" x14ac:dyDescent="0.35"/>
    <row r="126" s="7" customFormat="1" ht="13" x14ac:dyDescent="0.35"/>
    <row r="127" s="7" customFormat="1" ht="13" x14ac:dyDescent="0.35"/>
    <row r="128" s="7" customFormat="1" ht="13" x14ac:dyDescent="0.35"/>
    <row r="129" s="7" customFormat="1" ht="13" x14ac:dyDescent="0.35"/>
    <row r="130" s="7" customFormat="1" ht="13" x14ac:dyDescent="0.35"/>
    <row r="131" s="7" customFormat="1" ht="13" x14ac:dyDescent="0.35"/>
    <row r="132" s="7" customFormat="1" ht="13" x14ac:dyDescent="0.35"/>
    <row r="133" s="7" customFormat="1" ht="13" x14ac:dyDescent="0.35"/>
    <row r="134" s="7" customFormat="1" ht="13" x14ac:dyDescent="0.35"/>
    <row r="135" s="7" customFormat="1" ht="13" x14ac:dyDescent="0.35"/>
    <row r="136" s="7" customFormat="1" ht="13" x14ac:dyDescent="0.35"/>
    <row r="137" s="7" customFormat="1" ht="13" x14ac:dyDescent="0.35"/>
    <row r="138" s="7" customFormat="1" ht="13" x14ac:dyDescent="0.35"/>
    <row r="139" s="7" customFormat="1" ht="13" x14ac:dyDescent="0.35"/>
    <row r="140" s="7" customFormat="1" ht="13" x14ac:dyDescent="0.35"/>
    <row r="141" s="7" customFormat="1" ht="13" x14ac:dyDescent="0.35"/>
    <row r="142" s="7" customFormat="1" ht="13" x14ac:dyDescent="0.35"/>
    <row r="143" s="7" customFormat="1" ht="13" x14ac:dyDescent="0.35"/>
    <row r="144" s="7" customFormat="1" ht="13" x14ac:dyDescent="0.35"/>
    <row r="145" s="7" customFormat="1" ht="13" x14ac:dyDescent="0.35"/>
    <row r="146" s="7" customFormat="1" ht="13" x14ac:dyDescent="0.35"/>
    <row r="147" s="7" customFormat="1" ht="13" x14ac:dyDescent="0.35"/>
    <row r="148" s="7" customFormat="1" ht="13" x14ac:dyDescent="0.35"/>
    <row r="149" s="7" customFormat="1" ht="13" x14ac:dyDescent="0.35"/>
    <row r="150" s="7" customFormat="1" ht="13" x14ac:dyDescent="0.35"/>
    <row r="151" s="7" customFormat="1" ht="13" x14ac:dyDescent="0.35"/>
    <row r="152" s="7" customFormat="1" ht="13" x14ac:dyDescent="0.35"/>
    <row r="153" s="7" customFormat="1" ht="13" x14ac:dyDescent="0.35"/>
    <row r="154" s="7" customFormat="1" ht="13" x14ac:dyDescent="0.35"/>
    <row r="155" s="7" customFormat="1" ht="13" x14ac:dyDescent="0.35"/>
    <row r="156" s="7" customFormat="1" ht="13" x14ac:dyDescent="0.35"/>
    <row r="157" s="7" customFormat="1" ht="13" x14ac:dyDescent="0.35"/>
    <row r="158" s="7" customFormat="1" ht="13" x14ac:dyDescent="0.35"/>
    <row r="159" s="7" customFormat="1" ht="13" x14ac:dyDescent="0.35"/>
    <row r="160" s="7" customFormat="1" ht="13" x14ac:dyDescent="0.35"/>
    <row r="161" s="7" customFormat="1" ht="13" x14ac:dyDescent="0.35"/>
    <row r="162" s="7" customFormat="1" ht="13" x14ac:dyDescent="0.35"/>
    <row r="163" s="7" customFormat="1" ht="13" x14ac:dyDescent="0.35"/>
    <row r="164" s="7" customFormat="1" ht="13" x14ac:dyDescent="0.35"/>
    <row r="165" s="7" customFormat="1" ht="13" x14ac:dyDescent="0.35"/>
    <row r="166" s="7" customFormat="1" ht="13" x14ac:dyDescent="0.35"/>
    <row r="167" s="7" customFormat="1" ht="13" x14ac:dyDescent="0.35"/>
    <row r="168" s="7" customFormat="1" ht="13" x14ac:dyDescent="0.35"/>
    <row r="169" s="7" customFormat="1" ht="13" x14ac:dyDescent="0.35"/>
    <row r="170" s="7" customFormat="1" ht="13" x14ac:dyDescent="0.35"/>
    <row r="171" s="7" customFormat="1" ht="13" x14ac:dyDescent="0.35"/>
    <row r="172" s="7" customFormat="1" ht="13" x14ac:dyDescent="0.35"/>
    <row r="173" s="7" customFormat="1" ht="13" x14ac:dyDescent="0.35"/>
    <row r="174" s="7" customFormat="1" ht="13" x14ac:dyDescent="0.35"/>
    <row r="175" s="7" customFormat="1" ht="13" x14ac:dyDescent="0.35"/>
    <row r="176" s="7" customFormat="1" ht="13" x14ac:dyDescent="0.35"/>
    <row r="177" s="7" customFormat="1" ht="13" x14ac:dyDescent="0.35"/>
    <row r="178" s="7" customFormat="1" ht="13" x14ac:dyDescent="0.35"/>
    <row r="179" s="7" customFormat="1" ht="13" x14ac:dyDescent="0.35"/>
    <row r="180" s="7" customFormat="1" ht="13" x14ac:dyDescent="0.35"/>
    <row r="181" s="7" customFormat="1" ht="13" x14ac:dyDescent="0.35"/>
    <row r="182" s="7" customFormat="1" ht="13" x14ac:dyDescent="0.35"/>
    <row r="183" s="7" customFormat="1" ht="13" x14ac:dyDescent="0.35"/>
    <row r="184" s="7" customFormat="1" ht="13" x14ac:dyDescent="0.35"/>
    <row r="185" s="7" customFormat="1" ht="13" x14ac:dyDescent="0.35"/>
    <row r="186" s="7" customFormat="1" ht="13" x14ac:dyDescent="0.35"/>
    <row r="187" s="7" customFormat="1" ht="13" x14ac:dyDescent="0.35"/>
    <row r="188" s="7" customFormat="1" ht="13" x14ac:dyDescent="0.35"/>
    <row r="189" s="7" customFormat="1" ht="13" x14ac:dyDescent="0.35"/>
    <row r="190" s="7" customFormat="1" ht="13" x14ac:dyDescent="0.35"/>
    <row r="191" s="7" customFormat="1" ht="13" x14ac:dyDescent="0.35"/>
    <row r="192" s="7" customFormat="1" ht="13" x14ac:dyDescent="0.35"/>
    <row r="193" s="7" customFormat="1" ht="13" x14ac:dyDescent="0.35"/>
    <row r="194" s="7" customFormat="1" ht="13" x14ac:dyDescent="0.35"/>
    <row r="195" s="7" customFormat="1" ht="13" x14ac:dyDescent="0.35"/>
    <row r="196" s="7" customFormat="1" ht="13" x14ac:dyDescent="0.35"/>
    <row r="197" s="7" customFormat="1" ht="13" x14ac:dyDescent="0.35"/>
    <row r="198" s="7" customFormat="1" ht="13" x14ac:dyDescent="0.35"/>
    <row r="199" s="7" customFormat="1" ht="13" x14ac:dyDescent="0.35"/>
    <row r="200" s="7" customFormat="1" ht="13" x14ac:dyDescent="0.35"/>
    <row r="201" s="7" customFormat="1" ht="13" x14ac:dyDescent="0.35"/>
    <row r="202" s="7" customFormat="1" ht="13" x14ac:dyDescent="0.35"/>
    <row r="203" s="7" customFormat="1" ht="13" x14ac:dyDescent="0.35"/>
    <row r="204" s="7" customFormat="1" ht="13" x14ac:dyDescent="0.35"/>
    <row r="205" s="7" customFormat="1" ht="13" x14ac:dyDescent="0.35"/>
    <row r="206" s="7" customFormat="1" ht="13" x14ac:dyDescent="0.35"/>
    <row r="207" s="7" customFormat="1" ht="13" x14ac:dyDescent="0.35"/>
    <row r="208" s="7" customFormat="1" ht="13" x14ac:dyDescent="0.35"/>
    <row r="209" s="7" customFormat="1" ht="13" x14ac:dyDescent="0.35"/>
    <row r="210" s="7" customFormat="1" ht="13" x14ac:dyDescent="0.35"/>
    <row r="211" s="7" customFormat="1" ht="13" x14ac:dyDescent="0.35"/>
    <row r="212" s="7" customFormat="1" ht="13" x14ac:dyDescent="0.35"/>
    <row r="213" s="7" customFormat="1" ht="13" x14ac:dyDescent="0.35"/>
    <row r="214" s="7" customFormat="1" ht="13" x14ac:dyDescent="0.35"/>
    <row r="215" s="7" customFormat="1" ht="13" x14ac:dyDescent="0.35"/>
    <row r="216" s="7" customFormat="1" ht="13" x14ac:dyDescent="0.35"/>
    <row r="217" s="7" customFormat="1" ht="13" x14ac:dyDescent="0.35"/>
    <row r="218" s="7" customFormat="1" ht="13" x14ac:dyDescent="0.35"/>
    <row r="219" s="7" customFormat="1" ht="13" x14ac:dyDescent="0.35"/>
    <row r="220" s="7" customFormat="1" ht="13" x14ac:dyDescent="0.35"/>
    <row r="221" s="7" customFormat="1" ht="13" x14ac:dyDescent="0.35"/>
    <row r="222" s="7" customFormat="1" ht="13" x14ac:dyDescent="0.35"/>
    <row r="223" s="7" customFormat="1" ht="13" x14ac:dyDescent="0.35"/>
    <row r="224" s="7" customFormat="1" ht="13" x14ac:dyDescent="0.35"/>
    <row r="225" s="7" customFormat="1" ht="13" x14ac:dyDescent="0.35"/>
    <row r="226" s="7" customFormat="1" ht="13" x14ac:dyDescent="0.35"/>
    <row r="227" s="7" customFormat="1" ht="13" x14ac:dyDescent="0.35"/>
    <row r="228" s="7" customFormat="1" ht="13" x14ac:dyDescent="0.35"/>
    <row r="229" s="7" customFormat="1" ht="13" x14ac:dyDescent="0.35"/>
    <row r="230" s="7" customFormat="1" ht="13" x14ac:dyDescent="0.35"/>
    <row r="231" s="7" customFormat="1" ht="13" x14ac:dyDescent="0.35"/>
    <row r="232" s="7" customFormat="1" ht="13" x14ac:dyDescent="0.35"/>
    <row r="233" s="7" customFormat="1" ht="13" x14ac:dyDescent="0.35"/>
    <row r="234" s="7" customFormat="1" ht="13" x14ac:dyDescent="0.35"/>
    <row r="235" s="7" customFormat="1" ht="13" x14ac:dyDescent="0.35"/>
    <row r="236" s="7" customFormat="1" ht="13" x14ac:dyDescent="0.35"/>
    <row r="237" s="7" customFormat="1" ht="13" x14ac:dyDescent="0.35"/>
    <row r="238" s="7" customFormat="1" ht="13" x14ac:dyDescent="0.35"/>
    <row r="239" s="7" customFormat="1" ht="13" x14ac:dyDescent="0.35"/>
    <row r="240" s="7" customFormat="1" ht="13" x14ac:dyDescent="0.35"/>
    <row r="241" s="7" customFormat="1" ht="13" x14ac:dyDescent="0.35"/>
    <row r="242" s="7" customFormat="1" ht="13" x14ac:dyDescent="0.35"/>
    <row r="243" s="7" customFormat="1" ht="13" x14ac:dyDescent="0.35"/>
    <row r="244" s="7" customFormat="1" ht="13" x14ac:dyDescent="0.35"/>
    <row r="245" s="7" customFormat="1" ht="13" x14ac:dyDescent="0.35"/>
    <row r="246" s="7" customFormat="1" ht="13" x14ac:dyDescent="0.35"/>
    <row r="247" s="7" customFormat="1" ht="13" x14ac:dyDescent="0.35"/>
    <row r="248" s="7" customFormat="1" ht="13" x14ac:dyDescent="0.35"/>
    <row r="249" s="7" customFormat="1" ht="13" x14ac:dyDescent="0.35"/>
    <row r="250" s="7" customFormat="1" ht="13" x14ac:dyDescent="0.35"/>
    <row r="251" s="7" customFormat="1" ht="13" x14ac:dyDescent="0.35"/>
    <row r="252" s="7" customFormat="1" ht="13" x14ac:dyDescent="0.35"/>
    <row r="253" s="7" customFormat="1" ht="13" x14ac:dyDescent="0.35"/>
    <row r="254" s="7" customFormat="1" ht="13" x14ac:dyDescent="0.35"/>
    <row r="255" s="7" customFormat="1" ht="13" x14ac:dyDescent="0.35"/>
    <row r="256" s="7" customFormat="1" ht="13" x14ac:dyDescent="0.35"/>
    <row r="257" s="7" customFormat="1" ht="13" x14ac:dyDescent="0.35"/>
    <row r="258" s="7" customFormat="1" ht="13" x14ac:dyDescent="0.35"/>
    <row r="259" s="7" customFormat="1" ht="13" x14ac:dyDescent="0.35"/>
    <row r="260" s="7" customFormat="1" ht="13" x14ac:dyDescent="0.35"/>
    <row r="261" s="7" customFormat="1" ht="13" x14ac:dyDescent="0.35"/>
    <row r="262" s="7" customFormat="1" ht="13" x14ac:dyDescent="0.35"/>
    <row r="263" s="7" customFormat="1" ht="13" x14ac:dyDescent="0.35"/>
    <row r="264" s="7" customFormat="1" ht="13" x14ac:dyDescent="0.35"/>
    <row r="265" s="7" customFormat="1" ht="13" x14ac:dyDescent="0.35"/>
    <row r="266" s="7" customFormat="1" ht="13" x14ac:dyDescent="0.35"/>
    <row r="267" s="7" customFormat="1" ht="13" x14ac:dyDescent="0.35"/>
    <row r="268" s="7" customFormat="1" ht="13" x14ac:dyDescent="0.35"/>
    <row r="269" s="7" customFormat="1" ht="13" x14ac:dyDescent="0.35"/>
    <row r="270" s="7" customFormat="1" ht="13" x14ac:dyDescent="0.35"/>
    <row r="271" s="7" customFormat="1" ht="13" x14ac:dyDescent="0.35"/>
    <row r="272" s="7" customFormat="1" ht="13" x14ac:dyDescent="0.35"/>
    <row r="273" s="7" customFormat="1" ht="13" x14ac:dyDescent="0.35"/>
    <row r="274" s="7" customFormat="1" ht="13" x14ac:dyDescent="0.35"/>
    <row r="275" s="7" customFormat="1" ht="13" x14ac:dyDescent="0.35"/>
    <row r="276" s="7" customFormat="1" ht="13" x14ac:dyDescent="0.35"/>
    <row r="277" s="7" customFormat="1" ht="13" x14ac:dyDescent="0.35"/>
    <row r="278" s="7" customFormat="1" ht="13" x14ac:dyDescent="0.35"/>
    <row r="279" s="7" customFormat="1" ht="13" x14ac:dyDescent="0.35"/>
    <row r="280" s="7" customFormat="1" ht="13" x14ac:dyDescent="0.35"/>
    <row r="281" s="7" customFormat="1" ht="13" x14ac:dyDescent="0.35"/>
    <row r="282" s="7" customFormat="1" ht="13" x14ac:dyDescent="0.35"/>
    <row r="283" s="7" customFormat="1" ht="13" x14ac:dyDescent="0.35"/>
    <row r="284" s="7" customFormat="1" ht="13" x14ac:dyDescent="0.35"/>
    <row r="285" s="7" customFormat="1" ht="13" x14ac:dyDescent="0.35"/>
    <row r="286" s="7" customFormat="1" ht="13" x14ac:dyDescent="0.35"/>
    <row r="287" s="7" customFormat="1" ht="13" x14ac:dyDescent="0.35"/>
    <row r="288" s="7" customFormat="1" ht="13" x14ac:dyDescent="0.35"/>
    <row r="289" s="7" customFormat="1" ht="13" x14ac:dyDescent="0.35"/>
    <row r="290" s="7" customFormat="1" ht="13" x14ac:dyDescent="0.35"/>
    <row r="291" s="7" customFormat="1" ht="13" x14ac:dyDescent="0.35"/>
    <row r="292" s="7" customFormat="1" ht="13" x14ac:dyDescent="0.35"/>
    <row r="293" s="7" customFormat="1" ht="13" x14ac:dyDescent="0.35"/>
    <row r="294" s="7" customFormat="1" ht="13" x14ac:dyDescent="0.35"/>
    <row r="295" s="7" customFormat="1" ht="13" x14ac:dyDescent="0.35"/>
    <row r="296" s="7" customFormat="1" ht="13" x14ac:dyDescent="0.35"/>
    <row r="297" s="7" customFormat="1" ht="13" x14ac:dyDescent="0.35"/>
    <row r="298" s="7" customFormat="1" ht="13" x14ac:dyDescent="0.35"/>
    <row r="299" s="7" customFormat="1" ht="13" x14ac:dyDescent="0.35"/>
    <row r="300" s="7" customFormat="1" ht="13" x14ac:dyDescent="0.35"/>
    <row r="301" s="7" customFormat="1" ht="13" x14ac:dyDescent="0.35"/>
    <row r="302" s="7" customFormat="1" ht="13" x14ac:dyDescent="0.35"/>
    <row r="303" s="7" customFormat="1" ht="13" x14ac:dyDescent="0.35"/>
    <row r="304" s="7" customFormat="1" ht="13" x14ac:dyDescent="0.35"/>
    <row r="305" s="7" customFormat="1" ht="13" x14ac:dyDescent="0.35"/>
    <row r="306" s="7" customFormat="1" ht="13" x14ac:dyDescent="0.35"/>
    <row r="307" s="7" customFormat="1" ht="13" x14ac:dyDescent="0.35"/>
    <row r="308" s="7" customFormat="1" ht="13" x14ac:dyDescent="0.35"/>
    <row r="309" s="7" customFormat="1" ht="13" x14ac:dyDescent="0.35"/>
    <row r="310" s="7" customFormat="1" ht="13" x14ac:dyDescent="0.35"/>
    <row r="311" s="7" customFormat="1" ht="13" x14ac:dyDescent="0.35"/>
    <row r="312" s="7" customFormat="1" ht="13" x14ac:dyDescent="0.35"/>
    <row r="313" s="7" customFormat="1" ht="13" x14ac:dyDescent="0.35"/>
    <row r="314" s="7" customFormat="1" ht="13" x14ac:dyDescent="0.35"/>
    <row r="315" s="7" customFormat="1" ht="13" x14ac:dyDescent="0.35"/>
    <row r="316" s="7" customFormat="1" ht="13" x14ac:dyDescent="0.35"/>
    <row r="317" s="7" customFormat="1" ht="13" x14ac:dyDescent="0.35"/>
    <row r="318" s="7" customFormat="1" ht="13" x14ac:dyDescent="0.35"/>
    <row r="319" s="7" customFormat="1" ht="13" x14ac:dyDescent="0.35"/>
    <row r="320" s="7" customFormat="1" ht="13" x14ac:dyDescent="0.35"/>
    <row r="321" s="7" customFormat="1" ht="13" x14ac:dyDescent="0.35"/>
    <row r="322" s="7" customFormat="1" ht="13" x14ac:dyDescent="0.35"/>
    <row r="323" s="7" customFormat="1" ht="13" x14ac:dyDescent="0.35"/>
    <row r="324" s="7" customFormat="1" ht="13" x14ac:dyDescent="0.35"/>
    <row r="325" s="7" customFormat="1" ht="13" x14ac:dyDescent="0.35"/>
    <row r="326" s="7" customFormat="1" ht="13" x14ac:dyDescent="0.35"/>
    <row r="327" s="7" customFormat="1" ht="13" x14ac:dyDescent="0.35"/>
    <row r="328" s="7" customFormat="1" ht="13" x14ac:dyDescent="0.35"/>
    <row r="329" s="7" customFormat="1" ht="13" x14ac:dyDescent="0.35"/>
    <row r="330" s="7" customFormat="1" ht="13" x14ac:dyDescent="0.35"/>
    <row r="331" s="7" customFormat="1" ht="13" x14ac:dyDescent="0.35"/>
    <row r="332" s="7" customFormat="1" ht="13" x14ac:dyDescent="0.35"/>
    <row r="333" s="7" customFormat="1" ht="13" x14ac:dyDescent="0.35"/>
    <row r="334" s="7" customFormat="1" ht="13" x14ac:dyDescent="0.35"/>
    <row r="335" s="7" customFormat="1" ht="13" x14ac:dyDescent="0.35"/>
    <row r="336" s="7" customFormat="1" ht="13" x14ac:dyDescent="0.35"/>
    <row r="337" s="7" customFormat="1" ht="13" x14ac:dyDescent="0.35"/>
    <row r="338" s="7" customFormat="1" ht="13" x14ac:dyDescent="0.35"/>
    <row r="339" s="7" customFormat="1" ht="13" x14ac:dyDescent="0.35"/>
    <row r="340" s="7" customFormat="1" ht="13" x14ac:dyDescent="0.35"/>
    <row r="341" s="7" customFormat="1" ht="13" x14ac:dyDescent="0.35"/>
    <row r="342" s="7" customFormat="1" ht="13" x14ac:dyDescent="0.35"/>
    <row r="343" s="7" customFormat="1" ht="13" x14ac:dyDescent="0.35"/>
    <row r="344" s="7" customFormat="1" ht="13" x14ac:dyDescent="0.35"/>
    <row r="345" s="7" customFormat="1" ht="13" x14ac:dyDescent="0.35"/>
    <row r="346" s="7" customFormat="1" ht="13" x14ac:dyDescent="0.35"/>
    <row r="347" s="7" customFormat="1" ht="13" x14ac:dyDescent="0.35"/>
    <row r="348" s="7" customFormat="1" ht="13" x14ac:dyDescent="0.35"/>
    <row r="349" s="7" customFormat="1" ht="13" x14ac:dyDescent="0.35"/>
    <row r="350" s="7" customFormat="1" ht="13" x14ac:dyDescent="0.35"/>
    <row r="351" s="7" customFormat="1" ht="13" x14ac:dyDescent="0.35"/>
    <row r="352" s="7" customFormat="1" ht="13" x14ac:dyDescent="0.35"/>
    <row r="353" s="7" customFormat="1" ht="13" x14ac:dyDescent="0.35"/>
    <row r="354" s="7" customFormat="1" ht="13" x14ac:dyDescent="0.35"/>
    <row r="355" s="7" customFormat="1" ht="13" x14ac:dyDescent="0.35"/>
    <row r="356" s="7" customFormat="1" ht="13" x14ac:dyDescent="0.35"/>
    <row r="357" s="7" customFormat="1" ht="13" x14ac:dyDescent="0.35"/>
    <row r="358" s="7" customFormat="1" ht="13" x14ac:dyDescent="0.35"/>
    <row r="359" s="7" customFormat="1" ht="13" x14ac:dyDescent="0.35"/>
    <row r="360" s="7" customFormat="1" ht="13" x14ac:dyDescent="0.35"/>
    <row r="361" s="7" customFormat="1" ht="13" x14ac:dyDescent="0.35"/>
    <row r="362" s="7" customFormat="1" ht="13" x14ac:dyDescent="0.35"/>
    <row r="363" s="7" customFormat="1" ht="13" x14ac:dyDescent="0.35"/>
    <row r="364" s="7" customFormat="1" ht="13" x14ac:dyDescent="0.35"/>
    <row r="365" s="7" customFormat="1" ht="13" x14ac:dyDescent="0.35"/>
    <row r="366" s="7" customFormat="1" ht="13" x14ac:dyDescent="0.35"/>
    <row r="367" s="7" customFormat="1" ht="13" x14ac:dyDescent="0.35"/>
    <row r="368" s="7" customFormat="1" ht="13" x14ac:dyDescent="0.35"/>
    <row r="369" s="7" customFormat="1" ht="13" x14ac:dyDescent="0.35"/>
    <row r="370" s="7" customFormat="1" ht="13" x14ac:dyDescent="0.35"/>
    <row r="371" s="7" customFormat="1" ht="13" x14ac:dyDescent="0.35"/>
    <row r="372" s="7" customFormat="1" ht="13" x14ac:dyDescent="0.35"/>
    <row r="373" s="7" customFormat="1" ht="13" x14ac:dyDescent="0.35"/>
    <row r="374" s="7" customFormat="1" ht="13" x14ac:dyDescent="0.35"/>
    <row r="375" s="7" customFormat="1" ht="13" x14ac:dyDescent="0.35"/>
    <row r="376" s="7" customFormat="1" ht="13" x14ac:dyDescent="0.35"/>
    <row r="377" s="7" customFormat="1" ht="13" x14ac:dyDescent="0.35"/>
    <row r="378" s="7" customFormat="1" ht="13" x14ac:dyDescent="0.35"/>
    <row r="379" s="7" customFormat="1" ht="13" x14ac:dyDescent="0.35"/>
    <row r="380" s="7" customFormat="1" ht="13" x14ac:dyDescent="0.35"/>
    <row r="381" s="7" customFormat="1" ht="13" x14ac:dyDescent="0.35"/>
    <row r="382" s="7" customFormat="1" ht="13" x14ac:dyDescent="0.35"/>
    <row r="383" s="7" customFormat="1" ht="13" x14ac:dyDescent="0.35"/>
    <row r="384" s="7" customFormat="1" ht="13" x14ac:dyDescent="0.35"/>
    <row r="385" s="7" customFormat="1" ht="13" x14ac:dyDescent="0.35"/>
    <row r="386" s="7" customFormat="1" ht="13" x14ac:dyDescent="0.35"/>
    <row r="387" s="7" customFormat="1" ht="13" x14ac:dyDescent="0.35"/>
    <row r="388" s="7" customFormat="1" ht="13" x14ac:dyDescent="0.35"/>
    <row r="389" s="7" customFormat="1" ht="13" x14ac:dyDescent="0.35"/>
    <row r="390" s="7" customFormat="1" ht="13" x14ac:dyDescent="0.35"/>
    <row r="391" s="7" customFormat="1" ht="13" x14ac:dyDescent="0.35"/>
    <row r="392" s="7" customFormat="1" ht="13" x14ac:dyDescent="0.35"/>
    <row r="393" s="7" customFormat="1" ht="13" x14ac:dyDescent="0.35"/>
    <row r="394" s="7" customFormat="1" ht="13" x14ac:dyDescent="0.35"/>
    <row r="395" s="7" customFormat="1" ht="13" x14ac:dyDescent="0.35"/>
    <row r="396" s="7" customFormat="1" ht="13" x14ac:dyDescent="0.35"/>
    <row r="397" s="7" customFormat="1" ht="13" x14ac:dyDescent="0.35"/>
    <row r="398" s="7" customFormat="1" ht="13" x14ac:dyDescent="0.35"/>
    <row r="399" s="7" customFormat="1" ht="13" x14ac:dyDescent="0.35"/>
    <row r="400" s="7" customFormat="1" ht="13" x14ac:dyDescent="0.35"/>
    <row r="401" s="7" customFormat="1" ht="13" x14ac:dyDescent="0.35"/>
    <row r="402" s="7" customFormat="1" ht="13" x14ac:dyDescent="0.35"/>
    <row r="403" s="7" customFormat="1" ht="13" x14ac:dyDescent="0.35"/>
    <row r="404" s="7" customFormat="1" ht="13" x14ac:dyDescent="0.35"/>
    <row r="405" s="7" customFormat="1" ht="13" x14ac:dyDescent="0.35"/>
    <row r="406" s="7" customFormat="1" ht="13" x14ac:dyDescent="0.35"/>
    <row r="407" s="7" customFormat="1" ht="13" x14ac:dyDescent="0.35"/>
    <row r="408" s="7" customFormat="1" ht="13" x14ac:dyDescent="0.35"/>
    <row r="409" s="7" customFormat="1" ht="13" x14ac:dyDescent="0.35"/>
    <row r="410" s="7" customFormat="1" ht="13" x14ac:dyDescent="0.35"/>
    <row r="411" s="7" customFormat="1" ht="13" x14ac:dyDescent="0.35"/>
    <row r="412" s="7" customFormat="1" ht="13" x14ac:dyDescent="0.35"/>
    <row r="413" s="7" customFormat="1" ht="13" x14ac:dyDescent="0.35"/>
    <row r="414" s="7" customFormat="1" ht="13" x14ac:dyDescent="0.35"/>
    <row r="415" s="7" customFormat="1" ht="13" x14ac:dyDescent="0.35"/>
    <row r="416" s="7" customFormat="1" ht="13" x14ac:dyDescent="0.35"/>
    <row r="417" s="7" customFormat="1" ht="13" x14ac:dyDescent="0.35"/>
    <row r="418" s="7" customFormat="1" ht="13" x14ac:dyDescent="0.35"/>
    <row r="419" s="7" customFormat="1" ht="13" x14ac:dyDescent="0.35"/>
    <row r="420" s="7" customFormat="1" ht="13" x14ac:dyDescent="0.35"/>
    <row r="421" s="7" customFormat="1" ht="13" x14ac:dyDescent="0.35"/>
    <row r="422" s="7" customFormat="1" ht="13" x14ac:dyDescent="0.35"/>
    <row r="423" s="7" customFormat="1" ht="13" x14ac:dyDescent="0.35"/>
    <row r="424" s="7" customFormat="1" ht="13" x14ac:dyDescent="0.35"/>
    <row r="425" s="7" customFormat="1" ht="13" x14ac:dyDescent="0.35"/>
    <row r="426" s="7" customFormat="1" ht="13" x14ac:dyDescent="0.35"/>
    <row r="427" s="7" customFormat="1" ht="13" x14ac:dyDescent="0.35"/>
    <row r="428" s="7" customFormat="1" ht="13" x14ac:dyDescent="0.35"/>
    <row r="429" s="7" customFormat="1" ht="13" x14ac:dyDescent="0.35"/>
    <row r="430" s="7" customFormat="1" ht="13" x14ac:dyDescent="0.35"/>
    <row r="431" s="7" customFormat="1" ht="13" x14ac:dyDescent="0.35"/>
    <row r="432" s="7" customFormat="1" ht="13" x14ac:dyDescent="0.35"/>
    <row r="433" s="7" customFormat="1" ht="13" x14ac:dyDescent="0.35"/>
    <row r="434" s="7" customFormat="1" ht="13" x14ac:dyDescent="0.35"/>
    <row r="435" s="7" customFormat="1" ht="13" x14ac:dyDescent="0.35"/>
    <row r="436" s="7" customFormat="1" ht="13" x14ac:dyDescent="0.35"/>
    <row r="437" s="7" customFormat="1" ht="13" x14ac:dyDescent="0.35"/>
    <row r="438" s="7" customFormat="1" ht="13" x14ac:dyDescent="0.35"/>
    <row r="439" s="7" customFormat="1" ht="13" x14ac:dyDescent="0.35"/>
    <row r="440" s="7" customFormat="1" ht="13" x14ac:dyDescent="0.35"/>
    <row r="441" s="7" customFormat="1" ht="13" x14ac:dyDescent="0.35"/>
    <row r="442" s="7" customFormat="1" ht="13" x14ac:dyDescent="0.35"/>
    <row r="443" s="7" customFormat="1" ht="13" x14ac:dyDescent="0.35"/>
    <row r="444" s="7" customFormat="1" ht="13" x14ac:dyDescent="0.35"/>
    <row r="445" s="7" customFormat="1" ht="13" x14ac:dyDescent="0.35"/>
    <row r="446" s="7" customFormat="1" ht="13" x14ac:dyDescent="0.35"/>
    <row r="447" s="7" customFormat="1" ht="13" x14ac:dyDescent="0.35"/>
    <row r="448" s="7" customFormat="1" ht="13" x14ac:dyDescent="0.35"/>
    <row r="449" s="7" customFormat="1" ht="13" x14ac:dyDescent="0.35"/>
    <row r="450" s="7" customFormat="1" ht="13" x14ac:dyDescent="0.35"/>
    <row r="451" s="7" customFormat="1" ht="13" x14ac:dyDescent="0.35"/>
    <row r="452" s="7" customFormat="1" ht="13" x14ac:dyDescent="0.35"/>
    <row r="453" s="7" customFormat="1" ht="13" x14ac:dyDescent="0.35"/>
    <row r="454" s="7" customFormat="1" ht="13" x14ac:dyDescent="0.35"/>
    <row r="455" s="7" customFormat="1" ht="13" x14ac:dyDescent="0.35"/>
    <row r="456" s="7" customFormat="1" ht="13" x14ac:dyDescent="0.35"/>
    <row r="457" s="7" customFormat="1" ht="13" x14ac:dyDescent="0.35"/>
    <row r="458" s="7" customFormat="1" ht="13" x14ac:dyDescent="0.35"/>
    <row r="459" s="7" customFormat="1" ht="13" x14ac:dyDescent="0.35"/>
    <row r="460" s="7" customFormat="1" ht="13" x14ac:dyDescent="0.35"/>
    <row r="461" s="7" customFormat="1" ht="13" x14ac:dyDescent="0.35"/>
    <row r="462" s="7" customFormat="1" ht="13" x14ac:dyDescent="0.35"/>
    <row r="463" s="7" customFormat="1" ht="13" x14ac:dyDescent="0.35"/>
    <row r="464" s="7" customFormat="1" ht="13" x14ac:dyDescent="0.35"/>
    <row r="465" s="7" customFormat="1" ht="13" x14ac:dyDescent="0.35"/>
    <row r="466" s="7" customFormat="1" ht="13" x14ac:dyDescent="0.35"/>
    <row r="467" s="7" customFormat="1" ht="13" x14ac:dyDescent="0.35"/>
    <row r="468" s="7" customFormat="1" ht="13" x14ac:dyDescent="0.35"/>
    <row r="469" s="7" customFormat="1" ht="13" x14ac:dyDescent="0.35"/>
    <row r="470" s="7" customFormat="1" ht="13" x14ac:dyDescent="0.35"/>
    <row r="471" s="7" customFormat="1" ht="13" x14ac:dyDescent="0.35"/>
    <row r="472" s="7" customFormat="1" ht="13" x14ac:dyDescent="0.35"/>
    <row r="473" s="7" customFormat="1" ht="13" x14ac:dyDescent="0.35"/>
    <row r="474" s="7" customFormat="1" ht="13" x14ac:dyDescent="0.35"/>
    <row r="475" s="7" customFormat="1" ht="13" x14ac:dyDescent="0.35"/>
    <row r="476" s="7" customFormat="1" ht="13" x14ac:dyDescent="0.35"/>
    <row r="477" s="7" customFormat="1" ht="13" x14ac:dyDescent="0.35"/>
    <row r="478" s="7" customFormat="1" ht="13" x14ac:dyDescent="0.35"/>
    <row r="479" s="7" customFormat="1" ht="13" x14ac:dyDescent="0.35"/>
    <row r="480" s="7" customFormat="1" ht="13" x14ac:dyDescent="0.35"/>
    <row r="481" s="7" customFormat="1" ht="13" x14ac:dyDescent="0.35"/>
    <row r="482" s="7" customFormat="1" ht="13" x14ac:dyDescent="0.35"/>
    <row r="483" s="7" customFormat="1" ht="13" x14ac:dyDescent="0.35"/>
    <row r="484" s="7" customFormat="1" ht="13" x14ac:dyDescent="0.35"/>
    <row r="485" s="7" customFormat="1" ht="13" x14ac:dyDescent="0.35"/>
    <row r="486" s="7" customFormat="1" ht="13" x14ac:dyDescent="0.35"/>
    <row r="487" s="7" customFormat="1" ht="13" x14ac:dyDescent="0.35"/>
    <row r="488" s="7" customFormat="1" ht="13" x14ac:dyDescent="0.35"/>
    <row r="489" s="7" customFormat="1" ht="13" x14ac:dyDescent="0.35"/>
    <row r="490" s="7" customFormat="1" ht="13" x14ac:dyDescent="0.35"/>
    <row r="491" s="7" customFormat="1" ht="13" x14ac:dyDescent="0.35"/>
    <row r="492" s="7" customFormat="1" ht="13" x14ac:dyDescent="0.35"/>
    <row r="493" s="7" customFormat="1" ht="13" x14ac:dyDescent="0.35"/>
    <row r="494" s="7" customFormat="1" ht="13" x14ac:dyDescent="0.35"/>
    <row r="495" s="7" customFormat="1" ht="13" x14ac:dyDescent="0.35"/>
    <row r="496" s="7" customFormat="1" ht="13" x14ac:dyDescent="0.35"/>
    <row r="497" s="7" customFormat="1" ht="13" x14ac:dyDescent="0.35"/>
    <row r="498" s="7" customFormat="1" ht="13" x14ac:dyDescent="0.35"/>
    <row r="499" s="7" customFormat="1" ht="13" x14ac:dyDescent="0.35"/>
    <row r="500" s="7" customFormat="1" ht="13" x14ac:dyDescent="0.35"/>
    <row r="501" s="7" customFormat="1" ht="13" x14ac:dyDescent="0.35"/>
    <row r="502" s="7" customFormat="1" ht="13" x14ac:dyDescent="0.35"/>
    <row r="503" s="7" customFormat="1" ht="13" x14ac:dyDescent="0.35"/>
    <row r="504" s="7" customFormat="1" ht="13" x14ac:dyDescent="0.35"/>
    <row r="505" s="7" customFormat="1" ht="13" x14ac:dyDescent="0.35"/>
    <row r="506" s="7" customFormat="1" ht="13" x14ac:dyDescent="0.35"/>
    <row r="507" s="7" customFormat="1" ht="13" x14ac:dyDescent="0.35"/>
    <row r="508" s="7" customFormat="1" ht="13" x14ac:dyDescent="0.35"/>
    <row r="509" s="7" customFormat="1" ht="13" x14ac:dyDescent="0.35"/>
    <row r="510" s="7" customFormat="1" ht="13" x14ac:dyDescent="0.35"/>
    <row r="511" s="7" customFormat="1" ht="13" x14ac:dyDescent="0.35"/>
    <row r="512" s="7" customFormat="1" ht="13" x14ac:dyDescent="0.35"/>
    <row r="513" s="7" customFormat="1" ht="13" x14ac:dyDescent="0.35"/>
    <row r="514" s="7" customFormat="1" ht="13" x14ac:dyDescent="0.35"/>
    <row r="515" s="7" customFormat="1" ht="13" x14ac:dyDescent="0.35"/>
    <row r="516" s="7" customFormat="1" ht="13" x14ac:dyDescent="0.35"/>
    <row r="517" s="7" customFormat="1" ht="13" x14ac:dyDescent="0.35"/>
    <row r="518" s="7" customFormat="1" ht="13" x14ac:dyDescent="0.35"/>
    <row r="519" s="7" customFormat="1" ht="13" x14ac:dyDescent="0.35"/>
    <row r="520" s="7" customFormat="1" ht="13" x14ac:dyDescent="0.35"/>
    <row r="521" s="7" customFormat="1" ht="13" x14ac:dyDescent="0.35"/>
    <row r="522" s="7" customFormat="1" ht="13" x14ac:dyDescent="0.35"/>
    <row r="523" s="7" customFormat="1" ht="13" x14ac:dyDescent="0.35"/>
    <row r="524" s="7" customFormat="1" ht="13" x14ac:dyDescent="0.35"/>
    <row r="525" s="7" customFormat="1" ht="13" x14ac:dyDescent="0.35"/>
    <row r="526" s="7" customFormat="1" ht="13" x14ac:dyDescent="0.35"/>
    <row r="527" s="7" customFormat="1" ht="13" x14ac:dyDescent="0.35"/>
    <row r="528" s="7" customFormat="1" ht="13" x14ac:dyDescent="0.35"/>
    <row r="529" s="7" customFormat="1" ht="13" x14ac:dyDescent="0.35"/>
    <row r="530" s="7" customFormat="1" ht="13" x14ac:dyDescent="0.35"/>
    <row r="531" s="7" customFormat="1" ht="13" x14ac:dyDescent="0.35"/>
    <row r="532" s="7" customFormat="1" ht="13" x14ac:dyDescent="0.35"/>
    <row r="533" s="7" customFormat="1" ht="13" x14ac:dyDescent="0.35"/>
    <row r="534" s="7" customFormat="1" ht="13" x14ac:dyDescent="0.35"/>
    <row r="535" s="7" customFormat="1" ht="13" x14ac:dyDescent="0.35"/>
    <row r="536" s="7" customFormat="1" ht="13" x14ac:dyDescent="0.35"/>
    <row r="537" s="7" customFormat="1" ht="13" x14ac:dyDescent="0.35"/>
    <row r="538" s="7" customFormat="1" ht="13" x14ac:dyDescent="0.35"/>
    <row r="539" s="7" customFormat="1" ht="13" x14ac:dyDescent="0.35"/>
    <row r="540" s="7" customFormat="1" ht="13" x14ac:dyDescent="0.35"/>
    <row r="541" s="7" customFormat="1" ht="13" x14ac:dyDescent="0.35"/>
    <row r="542" s="7" customFormat="1" ht="13" x14ac:dyDescent="0.35"/>
    <row r="543" s="7" customFormat="1" ht="13" x14ac:dyDescent="0.35"/>
    <row r="544" s="7" customFormat="1" ht="13" x14ac:dyDescent="0.35"/>
    <row r="545" s="7" customFormat="1" ht="13" x14ac:dyDescent="0.35"/>
    <row r="546" s="7" customFormat="1" ht="13" x14ac:dyDescent="0.35"/>
    <row r="547" s="7" customFormat="1" ht="13" x14ac:dyDescent="0.35"/>
    <row r="548" s="7" customFormat="1" ht="13" x14ac:dyDescent="0.35"/>
    <row r="549" s="7" customFormat="1" ht="13" x14ac:dyDescent="0.35"/>
    <row r="550" s="7" customFormat="1" ht="13" x14ac:dyDescent="0.35"/>
    <row r="551" s="7" customFormat="1" ht="13" x14ac:dyDescent="0.35"/>
    <row r="552" s="7" customFormat="1" ht="13" x14ac:dyDescent="0.35"/>
    <row r="553" s="7" customFormat="1" ht="13" x14ac:dyDescent="0.35"/>
    <row r="554" s="7" customFormat="1" ht="13" x14ac:dyDescent="0.35"/>
    <row r="555" s="7" customFormat="1" ht="13" x14ac:dyDescent="0.35"/>
    <row r="556" s="7" customFormat="1" ht="13" x14ac:dyDescent="0.35"/>
    <row r="557" s="7" customFormat="1" ht="13" x14ac:dyDescent="0.35"/>
    <row r="558" s="7" customFormat="1" ht="13" x14ac:dyDescent="0.35"/>
    <row r="559" s="7" customFormat="1" ht="13" x14ac:dyDescent="0.35"/>
    <row r="560" s="7" customFormat="1" ht="13" x14ac:dyDescent="0.35"/>
    <row r="561" s="7" customFormat="1" ht="13" x14ac:dyDescent="0.35"/>
    <row r="562" s="7" customFormat="1" ht="13" x14ac:dyDescent="0.35"/>
    <row r="563" s="7" customFormat="1" ht="13" x14ac:dyDescent="0.35"/>
    <row r="564" s="7" customFormat="1" ht="13" x14ac:dyDescent="0.35"/>
    <row r="565" s="7" customFormat="1" ht="13" x14ac:dyDescent="0.35"/>
    <row r="566" s="7" customFormat="1" ht="13" x14ac:dyDescent="0.35"/>
    <row r="567" s="7" customFormat="1" ht="13" x14ac:dyDescent="0.35"/>
    <row r="568" s="7" customFormat="1" ht="13" x14ac:dyDescent="0.35"/>
    <row r="569" s="7" customFormat="1" ht="13" x14ac:dyDescent="0.35"/>
    <row r="570" s="7" customFormat="1" ht="13" x14ac:dyDescent="0.35"/>
    <row r="571" s="7" customFormat="1" ht="13" x14ac:dyDescent="0.35"/>
    <row r="572" s="7" customFormat="1" ht="13" x14ac:dyDescent="0.35"/>
    <row r="573" s="7" customFormat="1" ht="13" x14ac:dyDescent="0.35"/>
    <row r="574" s="7" customFormat="1" ht="13" x14ac:dyDescent="0.35"/>
    <row r="575" s="7" customFormat="1" ht="13" x14ac:dyDescent="0.35"/>
    <row r="576" s="7" customFormat="1" ht="13" x14ac:dyDescent="0.35"/>
    <row r="577" s="7" customFormat="1" ht="13" x14ac:dyDescent="0.35"/>
    <row r="578" s="7" customFormat="1" ht="13" x14ac:dyDescent="0.35"/>
    <row r="579" s="7" customFormat="1" ht="13" x14ac:dyDescent="0.35"/>
    <row r="580" s="7" customFormat="1" ht="13" x14ac:dyDescent="0.35"/>
    <row r="581" s="7" customFormat="1" ht="13" x14ac:dyDescent="0.35"/>
    <row r="582" s="7" customFormat="1" ht="13" x14ac:dyDescent="0.35"/>
    <row r="583" s="7" customFormat="1" ht="13" x14ac:dyDescent="0.35"/>
    <row r="584" s="7" customFormat="1" ht="13" x14ac:dyDescent="0.35"/>
    <row r="585" s="7" customFormat="1" ht="13" x14ac:dyDescent="0.35"/>
    <row r="586" s="7" customFormat="1" ht="13" x14ac:dyDescent="0.35"/>
    <row r="587" s="7" customFormat="1" ht="13" x14ac:dyDescent="0.35"/>
    <row r="588" s="7" customFormat="1" ht="13" x14ac:dyDescent="0.35"/>
    <row r="589" s="7" customFormat="1" ht="13" x14ac:dyDescent="0.35"/>
    <row r="590" s="7" customFormat="1" ht="13" x14ac:dyDescent="0.35"/>
    <row r="591" s="7" customFormat="1" ht="13" x14ac:dyDescent="0.35"/>
    <row r="592" s="7" customFormat="1" ht="13" x14ac:dyDescent="0.35"/>
    <row r="593" s="7" customFormat="1" ht="13" x14ac:dyDescent="0.35"/>
    <row r="594" s="7" customFormat="1" ht="13" x14ac:dyDescent="0.35"/>
    <row r="595" s="7" customFormat="1" ht="13" x14ac:dyDescent="0.35"/>
    <row r="596" s="7" customFormat="1" ht="13" x14ac:dyDescent="0.35"/>
    <row r="597" s="7" customFormat="1" ht="13" x14ac:dyDescent="0.35"/>
    <row r="598" s="7" customFormat="1" ht="13" x14ac:dyDescent="0.35"/>
    <row r="599" s="7" customFormat="1" ht="13" x14ac:dyDescent="0.35"/>
    <row r="600" s="7" customFormat="1" ht="13" x14ac:dyDescent="0.35"/>
    <row r="601" s="7" customFormat="1" ht="13" x14ac:dyDescent="0.35"/>
    <row r="602" s="7" customFormat="1" ht="13" x14ac:dyDescent="0.35"/>
    <row r="603" s="7" customFormat="1" ht="13" x14ac:dyDescent="0.35"/>
    <row r="604" s="7" customFormat="1" ht="13" x14ac:dyDescent="0.35"/>
    <row r="605" s="7" customFormat="1" ht="13" x14ac:dyDescent="0.35"/>
    <row r="606" s="7" customFormat="1" ht="13" x14ac:dyDescent="0.35"/>
    <row r="607" s="7" customFormat="1" ht="13" x14ac:dyDescent="0.35"/>
    <row r="608" s="7" customFormat="1" ht="13" x14ac:dyDescent="0.35"/>
    <row r="609" s="7" customFormat="1" ht="13" x14ac:dyDescent="0.35"/>
    <row r="610" s="7" customFormat="1" ht="13" x14ac:dyDescent="0.35"/>
    <row r="611" s="7" customFormat="1" ht="13" x14ac:dyDescent="0.35"/>
    <row r="612" s="7" customFormat="1" ht="13" x14ac:dyDescent="0.35"/>
    <row r="613" s="7" customFormat="1" ht="13" x14ac:dyDescent="0.35"/>
    <row r="614" s="7" customFormat="1" ht="13" x14ac:dyDescent="0.35"/>
    <row r="615" s="7" customFormat="1" ht="13" x14ac:dyDescent="0.35"/>
    <row r="616" s="7" customFormat="1" ht="13" x14ac:dyDescent="0.35"/>
    <row r="617" s="7" customFormat="1" ht="13" x14ac:dyDescent="0.35"/>
    <row r="618" s="7" customFormat="1" ht="13" x14ac:dyDescent="0.35"/>
    <row r="619" s="7" customFormat="1" ht="13" x14ac:dyDescent="0.35"/>
    <row r="620" s="7" customFormat="1" ht="13" x14ac:dyDescent="0.35"/>
    <row r="621" s="7" customFormat="1" ht="13" x14ac:dyDescent="0.35"/>
    <row r="622" s="7" customFormat="1" ht="13" x14ac:dyDescent="0.35"/>
    <row r="623" s="7" customFormat="1" ht="13" x14ac:dyDescent="0.35"/>
    <row r="624" s="7" customFormat="1" ht="13" x14ac:dyDescent="0.35"/>
    <row r="625" s="7" customFormat="1" ht="13" x14ac:dyDescent="0.35"/>
    <row r="626" s="7" customFormat="1" ht="13" x14ac:dyDescent="0.35"/>
    <row r="627" s="7" customFormat="1" ht="13" x14ac:dyDescent="0.35"/>
    <row r="628" s="7" customFormat="1" ht="13" x14ac:dyDescent="0.35"/>
    <row r="629" s="7" customFormat="1" ht="13" x14ac:dyDescent="0.35"/>
    <row r="630" s="7" customFormat="1" ht="13" x14ac:dyDescent="0.35"/>
    <row r="631" s="7" customFormat="1" ht="13" x14ac:dyDescent="0.35"/>
    <row r="632" s="7" customFormat="1" ht="13" x14ac:dyDescent="0.35"/>
    <row r="633" s="7" customFormat="1" ht="13" x14ac:dyDescent="0.35"/>
    <row r="634" s="7" customFormat="1" ht="13" x14ac:dyDescent="0.35"/>
    <row r="635" s="7" customFormat="1" ht="13" x14ac:dyDescent="0.35"/>
    <row r="636" s="7" customFormat="1" ht="13" x14ac:dyDescent="0.35"/>
    <row r="637" s="7" customFormat="1" ht="13" x14ac:dyDescent="0.35"/>
    <row r="638" s="7" customFormat="1" ht="13" x14ac:dyDescent="0.35"/>
    <row r="639" s="7" customFormat="1" ht="13" x14ac:dyDescent="0.35"/>
    <row r="640" s="7" customFormat="1" ht="13" x14ac:dyDescent="0.35"/>
    <row r="641" s="7" customFormat="1" ht="13" x14ac:dyDescent="0.35"/>
    <row r="642" s="7" customFormat="1" ht="13" x14ac:dyDescent="0.35"/>
    <row r="643" s="7" customFormat="1" ht="13" x14ac:dyDescent="0.35"/>
    <row r="644" s="7" customFormat="1" ht="13" x14ac:dyDescent="0.35"/>
    <row r="645" s="7" customFormat="1" ht="13" x14ac:dyDescent="0.35"/>
    <row r="646" s="7" customFormat="1" ht="13" x14ac:dyDescent="0.35"/>
    <row r="647" s="7" customFormat="1" ht="13" x14ac:dyDescent="0.35"/>
    <row r="648" s="7" customFormat="1" ht="13" x14ac:dyDescent="0.35"/>
    <row r="649" s="7" customFormat="1" ht="13" x14ac:dyDescent="0.35"/>
    <row r="650" s="7" customFormat="1" ht="13" x14ac:dyDescent="0.35"/>
    <row r="651" s="7" customFormat="1" ht="13" x14ac:dyDescent="0.35"/>
    <row r="652" s="7" customFormat="1" ht="13" x14ac:dyDescent="0.35"/>
    <row r="653" s="7" customFormat="1" ht="13" x14ac:dyDescent="0.35"/>
    <row r="654" s="7" customFormat="1" ht="13" x14ac:dyDescent="0.35"/>
    <row r="655" s="7" customFormat="1" ht="13" x14ac:dyDescent="0.35"/>
    <row r="656" s="7" customFormat="1" ht="13" x14ac:dyDescent="0.35"/>
    <row r="657" s="7" customFormat="1" ht="13" x14ac:dyDescent="0.35"/>
    <row r="658" s="7" customFormat="1" ht="13" x14ac:dyDescent="0.35"/>
    <row r="659" s="7" customFormat="1" ht="13" x14ac:dyDescent="0.35"/>
    <row r="660" s="7" customFormat="1" ht="13" x14ac:dyDescent="0.35"/>
    <row r="661" s="7" customFormat="1" ht="13" x14ac:dyDescent="0.35"/>
    <row r="662" s="7" customFormat="1" ht="13" x14ac:dyDescent="0.35"/>
    <row r="663" s="7" customFormat="1" ht="13" x14ac:dyDescent="0.35"/>
    <row r="664" s="7" customFormat="1" ht="13" x14ac:dyDescent="0.35"/>
    <row r="665" s="7" customFormat="1" ht="13" x14ac:dyDescent="0.35"/>
    <row r="666" s="7" customFormat="1" ht="13" x14ac:dyDescent="0.35"/>
    <row r="667" s="7" customFormat="1" ht="13" x14ac:dyDescent="0.35"/>
    <row r="668" s="7" customFormat="1" ht="13" x14ac:dyDescent="0.35"/>
    <row r="669" s="7" customFormat="1" ht="13" x14ac:dyDescent="0.35"/>
    <row r="670" s="7" customFormat="1" ht="13" x14ac:dyDescent="0.35"/>
    <row r="671" s="7" customFormat="1" ht="13" x14ac:dyDescent="0.35"/>
    <row r="672" s="7" customFormat="1" ht="13" x14ac:dyDescent="0.35"/>
    <row r="673" s="7" customFormat="1" ht="13" x14ac:dyDescent="0.35"/>
    <row r="674" s="7" customFormat="1" ht="13" x14ac:dyDescent="0.35"/>
    <row r="675" s="7" customFormat="1" ht="13" x14ac:dyDescent="0.35"/>
    <row r="676" s="7" customFormat="1" ht="13" x14ac:dyDescent="0.35"/>
    <row r="677" s="7" customFormat="1" ht="13" x14ac:dyDescent="0.35"/>
    <row r="678" s="7" customFormat="1" ht="13" x14ac:dyDescent="0.35"/>
    <row r="679" s="7" customFormat="1" ht="13" x14ac:dyDescent="0.35"/>
    <row r="680" s="7" customFormat="1" ht="13" x14ac:dyDescent="0.35"/>
    <row r="681" s="7" customFormat="1" ht="13" x14ac:dyDescent="0.35"/>
    <row r="682" s="7" customFormat="1" ht="13" x14ac:dyDescent="0.35"/>
    <row r="683" s="7" customFormat="1" ht="13" x14ac:dyDescent="0.35"/>
    <row r="684" s="7" customFormat="1" ht="13" x14ac:dyDescent="0.35"/>
    <row r="685" s="7" customFormat="1" ht="13" x14ac:dyDescent="0.35"/>
    <row r="686" s="7" customFormat="1" ht="13" x14ac:dyDescent="0.35"/>
    <row r="687" s="7" customFormat="1" ht="13" x14ac:dyDescent="0.35"/>
    <row r="688" s="7" customFormat="1" ht="13" x14ac:dyDescent="0.35"/>
    <row r="689" s="7" customFormat="1" ht="13" x14ac:dyDescent="0.35"/>
    <row r="690" s="7" customFormat="1" ht="13" x14ac:dyDescent="0.35"/>
    <row r="691" s="7" customFormat="1" ht="13" x14ac:dyDescent="0.35"/>
    <row r="692" s="7" customFormat="1" ht="13" x14ac:dyDescent="0.35"/>
    <row r="693" s="7" customFormat="1" ht="13" x14ac:dyDescent="0.35"/>
    <row r="694" s="7" customFormat="1" ht="13" x14ac:dyDescent="0.35"/>
    <row r="695" s="7" customFormat="1" ht="13" x14ac:dyDescent="0.35"/>
    <row r="696" s="7" customFormat="1" ht="13" x14ac:dyDescent="0.35"/>
    <row r="697" s="7" customFormat="1" ht="13" x14ac:dyDescent="0.35"/>
    <row r="698" s="7" customFormat="1" ht="13" x14ac:dyDescent="0.35"/>
    <row r="699" s="7" customFormat="1" ht="13" x14ac:dyDescent="0.35"/>
    <row r="700" s="7" customFormat="1" ht="13" x14ac:dyDescent="0.35"/>
    <row r="701" s="7" customFormat="1" ht="13" x14ac:dyDescent="0.35"/>
    <row r="702" s="7" customFormat="1" ht="13" x14ac:dyDescent="0.35"/>
    <row r="703" s="7" customFormat="1" ht="13" x14ac:dyDescent="0.35"/>
    <row r="704" s="7" customFormat="1" ht="13" x14ac:dyDescent="0.35"/>
    <row r="705" s="7" customFormat="1" ht="13" x14ac:dyDescent="0.35"/>
    <row r="706" s="7" customFormat="1" ht="13" x14ac:dyDescent="0.35"/>
    <row r="707" s="7" customFormat="1" ht="13" x14ac:dyDescent="0.35"/>
    <row r="708" s="7" customFormat="1" ht="13" x14ac:dyDescent="0.35"/>
    <row r="709" s="7" customFormat="1" ht="13" x14ac:dyDescent="0.35"/>
    <row r="710" s="7" customFormat="1" ht="13" x14ac:dyDescent="0.35"/>
    <row r="711" s="7" customFormat="1" ht="13" x14ac:dyDescent="0.35"/>
    <row r="712" s="7" customFormat="1" ht="13" x14ac:dyDescent="0.35"/>
    <row r="713" s="7" customFormat="1" ht="13" x14ac:dyDescent="0.35"/>
    <row r="714" s="7" customFormat="1" ht="13" x14ac:dyDescent="0.35"/>
    <row r="715" s="7" customFormat="1" ht="13" x14ac:dyDescent="0.35"/>
    <row r="716" s="7" customFormat="1" ht="13" x14ac:dyDescent="0.35"/>
    <row r="717" s="7" customFormat="1" ht="13" x14ac:dyDescent="0.35"/>
    <row r="718" s="7" customFormat="1" ht="13" x14ac:dyDescent="0.35"/>
    <row r="719" s="7" customFormat="1" ht="13" x14ac:dyDescent="0.35"/>
    <row r="720" s="7" customFormat="1" ht="13" x14ac:dyDescent="0.35"/>
    <row r="721" s="7" customFormat="1" ht="13" x14ac:dyDescent="0.35"/>
    <row r="722" s="7" customFormat="1" ht="13" x14ac:dyDescent="0.35"/>
    <row r="723" s="7" customFormat="1" ht="13" x14ac:dyDescent="0.35"/>
    <row r="724" s="7" customFormat="1" ht="13" x14ac:dyDescent="0.35"/>
    <row r="725" s="7" customFormat="1" ht="13" x14ac:dyDescent="0.35"/>
    <row r="726" s="7" customFormat="1" ht="13" x14ac:dyDescent="0.35"/>
    <row r="727" s="7" customFormat="1" ht="13" x14ac:dyDescent="0.35"/>
    <row r="728" s="7" customFormat="1" ht="13" x14ac:dyDescent="0.35"/>
    <row r="729" s="7" customFormat="1" ht="13" x14ac:dyDescent="0.35"/>
    <row r="730" s="7" customFormat="1" ht="13" x14ac:dyDescent="0.35"/>
    <row r="731" s="7" customFormat="1" ht="13" x14ac:dyDescent="0.35"/>
    <row r="732" s="7" customFormat="1" ht="13" x14ac:dyDescent="0.35"/>
    <row r="733" s="7" customFormat="1" ht="13" x14ac:dyDescent="0.35"/>
    <row r="734" s="7" customFormat="1" ht="13" x14ac:dyDescent="0.35"/>
    <row r="735" s="7" customFormat="1" ht="13" x14ac:dyDescent="0.35"/>
    <row r="736" s="7" customFormat="1" ht="13" x14ac:dyDescent="0.35"/>
    <row r="737" s="7" customFormat="1" ht="13" x14ac:dyDescent="0.35"/>
    <row r="738" s="7" customFormat="1" ht="13" x14ac:dyDescent="0.35"/>
    <row r="739" s="7" customFormat="1" ht="13" x14ac:dyDescent="0.35"/>
    <row r="740" s="7" customFormat="1" ht="13" x14ac:dyDescent="0.35"/>
    <row r="741" s="7" customFormat="1" ht="13" x14ac:dyDescent="0.35"/>
    <row r="742" s="7" customFormat="1" ht="13" x14ac:dyDescent="0.35"/>
    <row r="743" s="7" customFormat="1" ht="13" x14ac:dyDescent="0.35"/>
    <row r="744" s="7" customFormat="1" ht="13" x14ac:dyDescent="0.35"/>
    <row r="745" s="7" customFormat="1" ht="13" x14ac:dyDescent="0.35"/>
    <row r="746" s="7" customFormat="1" ht="13" x14ac:dyDescent="0.35"/>
    <row r="747" s="7" customFormat="1" ht="13" x14ac:dyDescent="0.35"/>
    <row r="748" s="7" customFormat="1" ht="13" x14ac:dyDescent="0.35"/>
    <row r="749" s="7" customFormat="1" ht="13" x14ac:dyDescent="0.35"/>
    <row r="750" s="7" customFormat="1" ht="13" x14ac:dyDescent="0.35"/>
    <row r="751" s="7" customFormat="1" ht="13" x14ac:dyDescent="0.35"/>
    <row r="752" s="7" customFormat="1" ht="13" x14ac:dyDescent="0.35"/>
    <row r="753" s="7" customFormat="1" ht="13" x14ac:dyDescent="0.35"/>
    <row r="754" s="7" customFormat="1" ht="13" x14ac:dyDescent="0.35"/>
    <row r="755" s="7" customFormat="1" ht="13" x14ac:dyDescent="0.35"/>
    <row r="756" s="7" customFormat="1" ht="13" x14ac:dyDescent="0.35"/>
    <row r="757" s="7" customFormat="1" ht="13" x14ac:dyDescent="0.35"/>
    <row r="758" s="7" customFormat="1" ht="13" x14ac:dyDescent="0.35"/>
    <row r="759" s="7" customFormat="1" ht="13" x14ac:dyDescent="0.35"/>
    <row r="760" s="7" customFormat="1" ht="13" x14ac:dyDescent="0.35"/>
    <row r="761" s="7" customFormat="1" ht="13" x14ac:dyDescent="0.35"/>
    <row r="762" s="7" customFormat="1" ht="13" x14ac:dyDescent="0.35"/>
    <row r="763" s="7" customFormat="1" ht="13" x14ac:dyDescent="0.35"/>
    <row r="764" s="7" customFormat="1" ht="13" x14ac:dyDescent="0.35"/>
    <row r="765" s="7" customFormat="1" ht="13" x14ac:dyDescent="0.35"/>
    <row r="766" s="7" customFormat="1" ht="13" x14ac:dyDescent="0.35"/>
    <row r="767" s="7" customFormat="1" ht="13" x14ac:dyDescent="0.35"/>
    <row r="768" s="7" customFormat="1" ht="13" x14ac:dyDescent="0.35"/>
    <row r="769" s="7" customFormat="1" ht="13" x14ac:dyDescent="0.35"/>
    <row r="770" s="7" customFormat="1" ht="13" x14ac:dyDescent="0.35"/>
    <row r="771" s="7" customFormat="1" ht="13" x14ac:dyDescent="0.35"/>
    <row r="772" s="7" customFormat="1" ht="13" x14ac:dyDescent="0.35"/>
    <row r="773" s="7" customFormat="1" ht="13" x14ac:dyDescent="0.35"/>
    <row r="774" s="7" customFormat="1" ht="13" x14ac:dyDescent="0.35"/>
    <row r="775" s="7" customFormat="1" ht="13" x14ac:dyDescent="0.35"/>
    <row r="776" s="7" customFormat="1" ht="13" x14ac:dyDescent="0.35"/>
    <row r="777" s="7" customFormat="1" ht="13" x14ac:dyDescent="0.35"/>
    <row r="778" s="7" customFormat="1" ht="13" x14ac:dyDescent="0.35"/>
    <row r="779" s="7" customFormat="1" ht="13" x14ac:dyDescent="0.35"/>
    <row r="780" s="7" customFormat="1" ht="13" x14ac:dyDescent="0.35"/>
    <row r="781" s="7" customFormat="1" ht="13" x14ac:dyDescent="0.35"/>
    <row r="782" s="7" customFormat="1" ht="13" x14ac:dyDescent="0.35"/>
    <row r="783" s="7" customFormat="1" ht="13" x14ac:dyDescent="0.35"/>
    <row r="784" s="7" customFormat="1" ht="13" x14ac:dyDescent="0.35"/>
    <row r="785" s="7" customFormat="1" ht="13" x14ac:dyDescent="0.35"/>
    <row r="786" s="7" customFormat="1" ht="13" x14ac:dyDescent="0.35"/>
    <row r="787" s="7" customFormat="1" ht="13" x14ac:dyDescent="0.35"/>
    <row r="788" s="7" customFormat="1" ht="13" x14ac:dyDescent="0.35"/>
    <row r="789" s="7" customFormat="1" ht="13" x14ac:dyDescent="0.35"/>
    <row r="790" s="7" customFormat="1" ht="13" x14ac:dyDescent="0.35"/>
    <row r="791" s="7" customFormat="1" ht="13" x14ac:dyDescent="0.35"/>
    <row r="792" s="7" customFormat="1" ht="13" x14ac:dyDescent="0.35"/>
    <row r="793" s="7" customFormat="1" ht="13" x14ac:dyDescent="0.35"/>
    <row r="794" s="7" customFormat="1" ht="13" x14ac:dyDescent="0.35"/>
    <row r="795" s="7" customFormat="1" ht="13" x14ac:dyDescent="0.35"/>
    <row r="796" s="7" customFormat="1" ht="13" x14ac:dyDescent="0.35"/>
    <row r="797" s="7" customFormat="1" ht="13" x14ac:dyDescent="0.35"/>
    <row r="798" s="7" customFormat="1" ht="13" x14ac:dyDescent="0.35"/>
    <row r="799" s="7" customFormat="1" ht="13" x14ac:dyDescent="0.35"/>
    <row r="800" s="7" customFormat="1" ht="13" x14ac:dyDescent="0.35"/>
    <row r="801" s="7" customFormat="1" ht="13" x14ac:dyDescent="0.35"/>
    <row r="802" s="7" customFormat="1" ht="13" x14ac:dyDescent="0.35"/>
    <row r="803" s="7" customFormat="1" ht="13" x14ac:dyDescent="0.35"/>
    <row r="804" s="7" customFormat="1" ht="13" x14ac:dyDescent="0.35"/>
    <row r="805" s="7" customFormat="1" ht="13" x14ac:dyDescent="0.35"/>
    <row r="806" s="7" customFormat="1" ht="13" x14ac:dyDescent="0.35"/>
    <row r="807" s="7" customFormat="1" ht="13" x14ac:dyDescent="0.35"/>
    <row r="808" s="7" customFormat="1" ht="13" x14ac:dyDescent="0.35"/>
    <row r="809" s="7" customFormat="1" ht="13" x14ac:dyDescent="0.35"/>
    <row r="810" s="7" customFormat="1" ht="13" x14ac:dyDescent="0.35"/>
    <row r="811" s="7" customFormat="1" ht="13" x14ac:dyDescent="0.35"/>
    <row r="812" s="7" customFormat="1" ht="13" x14ac:dyDescent="0.35"/>
    <row r="813" s="7" customFormat="1" ht="13" x14ac:dyDescent="0.35"/>
    <row r="814" s="7" customFormat="1" ht="13" x14ac:dyDescent="0.35"/>
    <row r="815" s="7" customFormat="1" ht="13" x14ac:dyDescent="0.35"/>
    <row r="816" s="7" customFormat="1" ht="13" x14ac:dyDescent="0.35"/>
    <row r="817" s="7" customFormat="1" ht="13" x14ac:dyDescent="0.35"/>
    <row r="818" s="7" customFormat="1" ht="13" x14ac:dyDescent="0.35"/>
    <row r="819" s="7" customFormat="1" ht="13" x14ac:dyDescent="0.35"/>
    <row r="820" s="7" customFormat="1" ht="13" x14ac:dyDescent="0.35"/>
    <row r="821" s="7" customFormat="1" ht="13" x14ac:dyDescent="0.35"/>
    <row r="822" s="7" customFormat="1" ht="13" x14ac:dyDescent="0.35"/>
    <row r="823" s="7" customFormat="1" ht="13" x14ac:dyDescent="0.35"/>
    <row r="824" s="7" customFormat="1" ht="13" x14ac:dyDescent="0.35"/>
    <row r="825" s="7" customFormat="1" ht="13" x14ac:dyDescent="0.35"/>
    <row r="826" s="7" customFormat="1" ht="13" x14ac:dyDescent="0.35"/>
    <row r="827" s="7" customFormat="1" ht="13" x14ac:dyDescent="0.35"/>
    <row r="828" s="7" customFormat="1" ht="13" x14ac:dyDescent="0.35"/>
    <row r="829" s="7" customFormat="1" ht="13" x14ac:dyDescent="0.35"/>
    <row r="830" s="7" customFormat="1" ht="13" x14ac:dyDescent="0.35"/>
    <row r="831" s="7" customFormat="1" ht="13" x14ac:dyDescent="0.35"/>
    <row r="832" s="7" customFormat="1" ht="13" x14ac:dyDescent="0.35"/>
    <row r="833" s="7" customFormat="1" ht="13" x14ac:dyDescent="0.35"/>
    <row r="834" s="7" customFormat="1" ht="13" x14ac:dyDescent="0.35"/>
    <row r="835" s="7" customFormat="1" ht="13" x14ac:dyDescent="0.35"/>
    <row r="836" s="7" customFormat="1" ht="13" x14ac:dyDescent="0.35"/>
    <row r="837" s="7" customFormat="1" ht="13" x14ac:dyDescent="0.35"/>
    <row r="838" s="7" customFormat="1" ht="13" x14ac:dyDescent="0.35"/>
    <row r="839" s="7" customFormat="1" ht="13" x14ac:dyDescent="0.35"/>
    <row r="840" s="7" customFormat="1" ht="13" x14ac:dyDescent="0.35"/>
    <row r="841" s="7" customFormat="1" ht="13" x14ac:dyDescent="0.35"/>
    <row r="842" s="7" customFormat="1" ht="13" x14ac:dyDescent="0.35"/>
    <row r="843" s="7" customFormat="1" ht="13" x14ac:dyDescent="0.35"/>
    <row r="844" s="7" customFormat="1" ht="13" x14ac:dyDescent="0.35"/>
    <row r="845" s="7" customFormat="1" ht="13" x14ac:dyDescent="0.35"/>
    <row r="846" s="7" customFormat="1" ht="13" x14ac:dyDescent="0.35"/>
    <row r="847" s="7" customFormat="1" ht="13" x14ac:dyDescent="0.35"/>
    <row r="848" s="7" customFormat="1" ht="13" x14ac:dyDescent="0.35"/>
    <row r="849" s="7" customFormat="1" ht="13" x14ac:dyDescent="0.35"/>
    <row r="850" s="7" customFormat="1" ht="13" x14ac:dyDescent="0.35"/>
    <row r="851" s="7" customFormat="1" ht="13" x14ac:dyDescent="0.35"/>
    <row r="852" s="7" customFormat="1" ht="13" x14ac:dyDescent="0.35"/>
    <row r="853" s="7" customFormat="1" ht="13" x14ac:dyDescent="0.35"/>
    <row r="854" s="7" customFormat="1" ht="13" x14ac:dyDescent="0.35"/>
    <row r="855" s="7" customFormat="1" ht="13" x14ac:dyDescent="0.35"/>
    <row r="856" s="7" customFormat="1" ht="13" x14ac:dyDescent="0.35"/>
    <row r="857" s="7" customFormat="1" ht="13" x14ac:dyDescent="0.35"/>
    <row r="858" s="7" customFormat="1" ht="13" x14ac:dyDescent="0.35"/>
    <row r="859" s="7" customFormat="1" ht="13" x14ac:dyDescent="0.35"/>
    <row r="860" s="7" customFormat="1" ht="13" x14ac:dyDescent="0.35"/>
    <row r="861" s="7" customFormat="1" ht="13" x14ac:dyDescent="0.35"/>
    <row r="862" s="7" customFormat="1" ht="13" x14ac:dyDescent="0.35"/>
    <row r="863" s="7" customFormat="1" ht="13" x14ac:dyDescent="0.35"/>
    <row r="864" s="7" customFormat="1" ht="13" x14ac:dyDescent="0.35"/>
    <row r="865" s="7" customFormat="1" ht="13" x14ac:dyDescent="0.35"/>
    <row r="866" s="7" customFormat="1" ht="13" x14ac:dyDescent="0.35"/>
    <row r="867" s="7" customFormat="1" ht="13" x14ac:dyDescent="0.35"/>
    <row r="868" s="7" customFormat="1" ht="13" x14ac:dyDescent="0.35"/>
    <row r="869" s="7" customFormat="1" ht="13" x14ac:dyDescent="0.35"/>
    <row r="870" s="7" customFormat="1" ht="13" x14ac:dyDescent="0.35"/>
    <row r="871" s="7" customFormat="1" ht="13" x14ac:dyDescent="0.35"/>
    <row r="872" s="7" customFormat="1" ht="13" x14ac:dyDescent="0.35"/>
    <row r="873" s="7" customFormat="1" ht="13" x14ac:dyDescent="0.35"/>
    <row r="874" s="7" customFormat="1" ht="13" x14ac:dyDescent="0.35"/>
    <row r="875" s="7" customFormat="1" ht="13" x14ac:dyDescent="0.35"/>
    <row r="876" s="7" customFormat="1" ht="13" x14ac:dyDescent="0.35"/>
    <row r="877" s="7" customFormat="1" ht="13" x14ac:dyDescent="0.35"/>
    <row r="878" s="7" customFormat="1" ht="13" x14ac:dyDescent="0.35"/>
    <row r="879" s="7" customFormat="1" ht="13" x14ac:dyDescent="0.35"/>
    <row r="880" s="7" customFormat="1" ht="13" x14ac:dyDescent="0.35"/>
    <row r="881" s="7" customFormat="1" ht="13" x14ac:dyDescent="0.35"/>
    <row r="882" s="7" customFormat="1" ht="13" x14ac:dyDescent="0.35"/>
    <row r="883" s="7" customFormat="1" ht="13" x14ac:dyDescent="0.35"/>
    <row r="884" s="7" customFormat="1" ht="13" x14ac:dyDescent="0.35"/>
    <row r="885" s="7" customFormat="1" ht="13" x14ac:dyDescent="0.35"/>
    <row r="886" s="7" customFormat="1" ht="13" x14ac:dyDescent="0.35"/>
    <row r="887" s="7" customFormat="1" ht="13" x14ac:dyDescent="0.35"/>
    <row r="888" s="7" customFormat="1" ht="13" x14ac:dyDescent="0.35"/>
    <row r="889" s="7" customFormat="1" ht="13" x14ac:dyDescent="0.35"/>
    <row r="890" s="7" customFormat="1" ht="13" x14ac:dyDescent="0.35"/>
    <row r="891" s="7" customFormat="1" ht="13" x14ac:dyDescent="0.35"/>
    <row r="892" s="7" customFormat="1" ht="13" x14ac:dyDescent="0.35"/>
    <row r="893" s="7" customFormat="1" ht="13" x14ac:dyDescent="0.35"/>
    <row r="894" s="7" customFormat="1" ht="13" x14ac:dyDescent="0.35"/>
    <row r="895" s="7" customFormat="1" ht="13" x14ac:dyDescent="0.35"/>
    <row r="896" s="7" customFormat="1" ht="13" x14ac:dyDescent="0.35"/>
    <row r="897" s="7" customFormat="1" ht="13" x14ac:dyDescent="0.35"/>
    <row r="898" s="7" customFormat="1" ht="13" x14ac:dyDescent="0.35"/>
    <row r="899" s="7" customFormat="1" ht="13" x14ac:dyDescent="0.35"/>
    <row r="900" s="7" customFormat="1" ht="13" x14ac:dyDescent="0.35"/>
    <row r="901" s="7" customFormat="1" ht="13" x14ac:dyDescent="0.35"/>
    <row r="902" s="7" customFormat="1" ht="13" x14ac:dyDescent="0.35"/>
    <row r="903" s="7" customFormat="1" ht="13" x14ac:dyDescent="0.35"/>
    <row r="904" s="7" customFormat="1" ht="13" x14ac:dyDescent="0.35"/>
    <row r="905" s="7" customFormat="1" ht="13" x14ac:dyDescent="0.35"/>
    <row r="906" s="7" customFormat="1" ht="13" x14ac:dyDescent="0.35"/>
    <row r="907" s="7" customFormat="1" ht="13" x14ac:dyDescent="0.35"/>
    <row r="908" s="7" customFormat="1" ht="13" x14ac:dyDescent="0.35"/>
    <row r="909" s="7" customFormat="1" ht="13" x14ac:dyDescent="0.35"/>
    <row r="910" s="7" customFormat="1" ht="13" x14ac:dyDescent="0.35"/>
    <row r="911" s="7" customFormat="1" ht="13" x14ac:dyDescent="0.35"/>
    <row r="912" s="7" customFormat="1" ht="13" x14ac:dyDescent="0.35"/>
    <row r="913" s="7" customFormat="1" ht="13" x14ac:dyDescent="0.35"/>
    <row r="914" s="7" customFormat="1" ht="13" x14ac:dyDescent="0.35"/>
    <row r="915" s="7" customFormat="1" ht="13" x14ac:dyDescent="0.35"/>
    <row r="916" s="7" customFormat="1" ht="13" x14ac:dyDescent="0.35"/>
    <row r="917" s="7" customFormat="1" ht="13" x14ac:dyDescent="0.35"/>
    <row r="918" s="7" customFormat="1" ht="13" x14ac:dyDescent="0.35"/>
    <row r="919" s="7" customFormat="1" ht="13" x14ac:dyDescent="0.35"/>
    <row r="920" s="7" customFormat="1" ht="13" x14ac:dyDescent="0.35"/>
    <row r="921" s="7" customFormat="1" ht="13" x14ac:dyDescent="0.35"/>
    <row r="922" s="7" customFormat="1" ht="13" x14ac:dyDescent="0.35"/>
    <row r="923" s="7" customFormat="1" ht="13" x14ac:dyDescent="0.35"/>
    <row r="924" s="7" customFormat="1" ht="13" x14ac:dyDescent="0.35"/>
    <row r="925" s="7" customFormat="1" ht="13" x14ac:dyDescent="0.35"/>
    <row r="926" s="7" customFormat="1" ht="13" x14ac:dyDescent="0.35"/>
    <row r="927" s="7" customFormat="1" ht="13" x14ac:dyDescent="0.35"/>
    <row r="928" s="7" customFormat="1" ht="13" x14ac:dyDescent="0.35"/>
    <row r="929" s="7" customFormat="1" ht="13" x14ac:dyDescent="0.35"/>
    <row r="930" s="7" customFormat="1" ht="13" x14ac:dyDescent="0.35"/>
    <row r="931" s="7" customFormat="1" ht="13" x14ac:dyDescent="0.35"/>
    <row r="932" s="7" customFormat="1" ht="13" x14ac:dyDescent="0.35"/>
    <row r="933" s="7" customFormat="1" ht="13" x14ac:dyDescent="0.35"/>
    <row r="934" s="7" customFormat="1" ht="13" x14ac:dyDescent="0.35"/>
    <row r="935" s="7" customFormat="1" ht="13" x14ac:dyDescent="0.35"/>
    <row r="936" s="7" customFormat="1" ht="13" x14ac:dyDescent="0.35"/>
    <row r="937" s="7" customFormat="1" ht="13" x14ac:dyDescent="0.35"/>
    <row r="938" s="7" customFormat="1" ht="13" x14ac:dyDescent="0.35"/>
    <row r="939" s="7" customFormat="1" ht="13" x14ac:dyDescent="0.35"/>
    <row r="940" s="7" customFormat="1" ht="13" x14ac:dyDescent="0.35"/>
    <row r="941" s="7" customFormat="1" ht="13" x14ac:dyDescent="0.35"/>
    <row r="942" s="7" customFormat="1" ht="13" x14ac:dyDescent="0.35"/>
    <row r="943" s="7" customFormat="1" ht="13" x14ac:dyDescent="0.35"/>
    <row r="944" s="7" customFormat="1" ht="13" x14ac:dyDescent="0.35"/>
    <row r="945" s="7" customFormat="1" ht="13" x14ac:dyDescent="0.35"/>
    <row r="946" s="7" customFormat="1" ht="13" x14ac:dyDescent="0.35"/>
    <row r="947" s="7" customFormat="1" ht="13" x14ac:dyDescent="0.35"/>
    <row r="948" s="7" customFormat="1" ht="13" x14ac:dyDescent="0.35"/>
    <row r="949" s="7" customFormat="1" ht="13" x14ac:dyDescent="0.35"/>
    <row r="950" s="7" customFormat="1" ht="13" x14ac:dyDescent="0.35"/>
    <row r="951" s="7" customFormat="1" ht="13" x14ac:dyDescent="0.35"/>
    <row r="952" s="7" customFormat="1" ht="13" x14ac:dyDescent="0.35"/>
    <row r="953" s="7" customFormat="1" ht="13" x14ac:dyDescent="0.35"/>
    <row r="954" s="7" customFormat="1" ht="13" x14ac:dyDescent="0.35"/>
    <row r="955" s="7" customFormat="1" ht="13" x14ac:dyDescent="0.35"/>
    <row r="956" s="7" customFormat="1" ht="13" x14ac:dyDescent="0.35"/>
    <row r="957" s="7" customFormat="1" ht="13" x14ac:dyDescent="0.35"/>
    <row r="958" s="7" customFormat="1" ht="13" x14ac:dyDescent="0.35"/>
    <row r="959" s="7" customFormat="1" ht="13" x14ac:dyDescent="0.35"/>
    <row r="960" s="7" customFormat="1" ht="13" x14ac:dyDescent="0.35"/>
    <row r="961" s="7" customFormat="1" ht="13" x14ac:dyDescent="0.35"/>
    <row r="962" s="7" customFormat="1" ht="13" x14ac:dyDescent="0.35"/>
    <row r="963" s="7" customFormat="1" ht="13" x14ac:dyDescent="0.35"/>
    <row r="964" s="7" customFormat="1" ht="13" x14ac:dyDescent="0.35"/>
    <row r="965" s="7" customFormat="1" ht="13" x14ac:dyDescent="0.35"/>
    <row r="966" s="7" customFormat="1" ht="13" x14ac:dyDescent="0.35"/>
    <row r="967" s="7" customFormat="1" ht="13" x14ac:dyDescent="0.35"/>
    <row r="968" s="7" customFormat="1" ht="13" x14ac:dyDescent="0.35"/>
    <row r="969" s="7" customFormat="1" ht="13" x14ac:dyDescent="0.35"/>
    <row r="970" s="7" customFormat="1" ht="13" x14ac:dyDescent="0.35"/>
    <row r="971" s="7" customFormat="1" ht="13" x14ac:dyDescent="0.35"/>
    <row r="972" s="7" customFormat="1" ht="13" x14ac:dyDescent="0.35"/>
    <row r="973" s="7" customFormat="1" ht="13" x14ac:dyDescent="0.35"/>
    <row r="974" s="7" customFormat="1" ht="13" x14ac:dyDescent="0.35"/>
    <row r="975" s="7" customFormat="1" ht="13" x14ac:dyDescent="0.35"/>
    <row r="976" s="7" customFormat="1" ht="13" x14ac:dyDescent="0.35"/>
    <row r="977" s="7" customFormat="1" ht="13" x14ac:dyDescent="0.35"/>
    <row r="978" s="7" customFormat="1" ht="13" x14ac:dyDescent="0.35"/>
    <row r="979" s="7" customFormat="1" ht="13" x14ac:dyDescent="0.35"/>
    <row r="980" s="7" customFormat="1" ht="13" x14ac:dyDescent="0.35"/>
    <row r="981" s="7" customFormat="1" ht="13" x14ac:dyDescent="0.35"/>
    <row r="982" s="7" customFormat="1" ht="13" x14ac:dyDescent="0.35"/>
    <row r="983" s="7" customFormat="1" ht="13" x14ac:dyDescent="0.35"/>
    <row r="984" s="7" customFormat="1" ht="13" x14ac:dyDescent="0.35"/>
    <row r="985" s="7" customFormat="1" ht="13" x14ac:dyDescent="0.35"/>
    <row r="986" s="7" customFormat="1" ht="13" x14ac:dyDescent="0.35"/>
    <row r="987" s="7" customFormat="1" ht="13" x14ac:dyDescent="0.35"/>
    <row r="988" s="7" customFormat="1" ht="13" x14ac:dyDescent="0.35"/>
    <row r="989" s="7" customFormat="1" ht="13" x14ac:dyDescent="0.35"/>
    <row r="990" s="7" customFormat="1" ht="13" x14ac:dyDescent="0.35"/>
    <row r="991" s="7" customFormat="1" ht="13" x14ac:dyDescent="0.35"/>
    <row r="992" s="7" customFormat="1" ht="13" x14ac:dyDescent="0.35"/>
    <row r="993" s="7" customFormat="1" ht="13" x14ac:dyDescent="0.35"/>
    <row r="994" s="7" customFormat="1" ht="13" x14ac:dyDescent="0.35"/>
    <row r="995" s="7" customFormat="1" ht="13" x14ac:dyDescent="0.35"/>
    <row r="996" s="7" customFormat="1" ht="13" x14ac:dyDescent="0.35"/>
    <row r="997" s="7" customFormat="1" ht="13" x14ac:dyDescent="0.35"/>
    <row r="998" s="7" customFormat="1" ht="13" x14ac:dyDescent="0.35"/>
    <row r="999" s="7" customFormat="1" ht="13" x14ac:dyDescent="0.35"/>
    <row r="1000" s="7" customFormat="1" ht="13" x14ac:dyDescent="0.35"/>
    <row r="1001" s="7" customFormat="1" ht="13" x14ac:dyDescent="0.35"/>
    <row r="1002" s="7" customFormat="1" ht="13" x14ac:dyDescent="0.35"/>
    <row r="1003" s="7" customFormat="1" ht="13" x14ac:dyDescent="0.35"/>
    <row r="1004" s="7" customFormat="1" ht="13" x14ac:dyDescent="0.35"/>
    <row r="1005" s="7" customFormat="1" ht="13" x14ac:dyDescent="0.35"/>
    <row r="1006" s="7" customFormat="1" ht="13" x14ac:dyDescent="0.35"/>
    <row r="1007" s="7" customFormat="1" ht="13" x14ac:dyDescent="0.35"/>
    <row r="1008" s="7" customFormat="1" ht="13" x14ac:dyDescent="0.35"/>
    <row r="1009" s="7" customFormat="1" ht="13" x14ac:dyDescent="0.35"/>
    <row r="1010" s="7" customFormat="1" ht="13" x14ac:dyDescent="0.35"/>
    <row r="1011" s="7" customFormat="1" ht="13" x14ac:dyDescent="0.35"/>
    <row r="1012" s="7" customFormat="1" ht="13" x14ac:dyDescent="0.35"/>
    <row r="1013" s="7" customFormat="1" ht="13" x14ac:dyDescent="0.35"/>
    <row r="1014" s="7" customFormat="1" ht="13" x14ac:dyDescent="0.35"/>
    <row r="1015" s="7" customFormat="1" ht="13" x14ac:dyDescent="0.35"/>
    <row r="1016" s="7" customFormat="1" ht="13" x14ac:dyDescent="0.35"/>
    <row r="1017" s="7" customFormat="1" ht="13" x14ac:dyDescent="0.35"/>
    <row r="1018" s="7" customFormat="1" ht="13" x14ac:dyDescent="0.35"/>
    <row r="1019" s="7" customFormat="1" ht="13" x14ac:dyDescent="0.35"/>
    <row r="1020" s="7" customFormat="1" ht="13" x14ac:dyDescent="0.35"/>
    <row r="1021" s="7" customFormat="1" ht="13" x14ac:dyDescent="0.35"/>
    <row r="1022" s="7" customFormat="1" ht="13" x14ac:dyDescent="0.35"/>
    <row r="1023" s="7" customFormat="1" ht="13" x14ac:dyDescent="0.35"/>
    <row r="1024" s="7" customFormat="1" ht="13" x14ac:dyDescent="0.35"/>
    <row r="1025" s="7" customFormat="1" ht="13" x14ac:dyDescent="0.35"/>
    <row r="1026" s="7" customFormat="1" ht="13" x14ac:dyDescent="0.35"/>
    <row r="1027" s="7" customFormat="1" ht="13" x14ac:dyDescent="0.35"/>
    <row r="1028" s="7" customFormat="1" ht="13" x14ac:dyDescent="0.35"/>
    <row r="1029" s="7" customFormat="1" ht="13" x14ac:dyDescent="0.35"/>
    <row r="1030" s="7" customFormat="1" ht="13" x14ac:dyDescent="0.35"/>
    <row r="1031" s="7" customFormat="1" ht="13" x14ac:dyDescent="0.35"/>
    <row r="1032" s="7" customFormat="1" ht="13" x14ac:dyDescent="0.35"/>
    <row r="1033" s="7" customFormat="1" ht="13" x14ac:dyDescent="0.35"/>
    <row r="1034" s="7" customFormat="1" ht="13" x14ac:dyDescent="0.35"/>
    <row r="1035" s="7" customFormat="1" ht="13" x14ac:dyDescent="0.35"/>
    <row r="1036" s="7" customFormat="1" ht="13" x14ac:dyDescent="0.35"/>
    <row r="1037" s="7" customFormat="1" ht="13" x14ac:dyDescent="0.35"/>
    <row r="1038" s="7" customFormat="1" ht="13" x14ac:dyDescent="0.35"/>
    <row r="1039" s="7" customFormat="1" ht="13" x14ac:dyDescent="0.35"/>
    <row r="1040" s="7" customFormat="1" ht="13" x14ac:dyDescent="0.35"/>
    <row r="1041" s="7" customFormat="1" ht="13" x14ac:dyDescent="0.35"/>
    <row r="1042" s="7" customFormat="1" ht="13" x14ac:dyDescent="0.35"/>
    <row r="1043" s="7" customFormat="1" ht="13" x14ac:dyDescent="0.35"/>
    <row r="1044" s="7" customFormat="1" ht="13" x14ac:dyDescent="0.35"/>
    <row r="1045" s="7" customFormat="1" ht="13" x14ac:dyDescent="0.35"/>
    <row r="1046" s="7" customFormat="1" ht="13" x14ac:dyDescent="0.35"/>
    <row r="1047" s="7" customFormat="1" ht="13" x14ac:dyDescent="0.35"/>
    <row r="1048" s="7" customFormat="1" ht="13" x14ac:dyDescent="0.35"/>
    <row r="1049" s="7" customFormat="1" ht="13" x14ac:dyDescent="0.35"/>
    <row r="1050" s="7" customFormat="1" ht="13" x14ac:dyDescent="0.35"/>
    <row r="1051" s="7" customFormat="1" ht="13" x14ac:dyDescent="0.35"/>
    <row r="1052" s="7" customFormat="1" ht="13" x14ac:dyDescent="0.35"/>
    <row r="1053" s="7" customFormat="1" ht="13" x14ac:dyDescent="0.35"/>
    <row r="1054" s="7" customFormat="1" ht="13" x14ac:dyDescent="0.35"/>
    <row r="1055" s="7" customFormat="1" ht="13" x14ac:dyDescent="0.35"/>
    <row r="1056" s="7" customFormat="1" ht="13" x14ac:dyDescent="0.35"/>
    <row r="1057" s="7" customFormat="1" ht="13" x14ac:dyDescent="0.35"/>
  </sheetData>
  <sheetProtection sheet="1" objects="1" scenarios="1" formatCells="0" formatColumns="0" formatRows="0"/>
  <autoFilter ref="A4:AR11" xr:uid="{4F2846AF-725A-4C20-88D8-E67AA4B06A0C}"/>
  <mergeCells count="20">
    <mergeCell ref="A1:B1"/>
    <mergeCell ref="G2:H3"/>
    <mergeCell ref="I2:N2"/>
    <mergeCell ref="O2:T2"/>
    <mergeCell ref="U2:Z2"/>
    <mergeCell ref="AA2:AF2"/>
    <mergeCell ref="AM3:AP3"/>
    <mergeCell ref="AQ3:AR3"/>
    <mergeCell ref="AM2:AR2"/>
    <mergeCell ref="I3:L3"/>
    <mergeCell ref="M3:N3"/>
    <mergeCell ref="O3:R3"/>
    <mergeCell ref="S3:T3"/>
    <mergeCell ref="U3:X3"/>
    <mergeCell ref="Y3:Z3"/>
    <mergeCell ref="AA3:AD3"/>
    <mergeCell ref="AE3:AF3"/>
    <mergeCell ref="AG3:AJ3"/>
    <mergeCell ref="AG2:AL2"/>
    <mergeCell ref="AK3:AL3"/>
  </mergeCells>
  <conditionalFormatting sqref="G5:H13">
    <cfRule type="cellIs" dxfId="20" priority="48" operator="greaterThan">
      <formula>$G$5</formula>
    </cfRule>
  </conditionalFormatting>
  <conditionalFormatting sqref="I5:AR13">
    <cfRule type="cellIs" dxfId="19" priority="4" operator="between">
      <formula>10</formula>
      <formula>9999.999</formula>
    </cfRule>
    <cfRule type="cellIs" dxfId="18" priority="5" operator="greaterThanOrEqual">
      <formula>10000</formula>
    </cfRule>
    <cfRule type="cellIs" dxfId="17" priority="6" operator="lessThan">
      <formula>0.1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lessThan" id="{FBF3E12C-AE9A-4F1B-8E82-3D7FEE2673D5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M5:M13 S5:S13 Y5:Y13 AE5:AE13 AK5:AK13 AQ5:AQ13</xm:sqref>
        </x14:conditionalFormatting>
        <x14:conditionalFormatting xmlns:xm="http://schemas.microsoft.com/office/excel/2006/main">
          <x14:cfRule type="cellIs" priority="2" operator="lessThan" id="{180C7A47-D20E-4FD6-96A8-8842B3803BBD}">
            <xm:f>'Exposure Inputs'!$F$65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N5:N13 T5:T13 Z5:Z13 AF5:AF13 AL5:AL13 AR5:AR13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2F15-333B-459B-B25A-1639B9833C28}">
  <sheetPr codeName="Sheet4"/>
  <dimension ref="A1:M1070"/>
  <sheetViews>
    <sheetView zoomScale="85" zoomScaleNormal="85" workbookViewId="0">
      <selection sqref="A1:B1"/>
    </sheetView>
  </sheetViews>
  <sheetFormatPr defaultColWidth="8.7265625" defaultRowHeight="14.5" x14ac:dyDescent="0.35"/>
  <cols>
    <col min="1" max="2" width="18.7265625" style="2" customWidth="1"/>
    <col min="3" max="3" width="13.453125" style="2" customWidth="1"/>
    <col min="4" max="4" width="14.453125" style="2" customWidth="1"/>
    <col min="5" max="6" width="11.7265625" style="2" customWidth="1"/>
    <col min="7" max="7" width="18.81640625" style="2" customWidth="1"/>
    <col min="8" max="9" width="11.7265625" style="2" customWidth="1"/>
    <col min="10" max="10" width="19.453125" style="2" customWidth="1"/>
    <col min="11" max="12" width="11.7265625" style="2" customWidth="1"/>
    <col min="13" max="13" width="19.26953125" style="2" customWidth="1"/>
    <col min="14" max="16384" width="8.7265625" style="2"/>
  </cols>
  <sheetData>
    <row r="1" spans="1:13" ht="28.5" customHeight="1" x14ac:dyDescent="0.35">
      <c r="A1" s="127" t="s">
        <v>19</v>
      </c>
      <c r="B1" s="127"/>
      <c r="C1" s="5" t="s">
        <v>56</v>
      </c>
    </row>
    <row r="2" spans="1:13" s="7" customFormat="1" ht="20.65" customHeight="1" x14ac:dyDescent="0.35">
      <c r="A2" s="78" t="s">
        <v>21</v>
      </c>
      <c r="B2" s="6"/>
      <c r="C2" s="99" t="s">
        <v>57</v>
      </c>
      <c r="D2" s="99"/>
      <c r="E2" s="100" t="s">
        <v>23</v>
      </c>
      <c r="F2" s="100"/>
      <c r="G2" s="100"/>
      <c r="H2" s="96" t="s">
        <v>26</v>
      </c>
      <c r="I2" s="96"/>
      <c r="J2" s="96"/>
      <c r="K2" s="96" t="s">
        <v>27</v>
      </c>
      <c r="L2" s="96"/>
      <c r="M2" s="96"/>
    </row>
    <row r="3" spans="1:13" s="7" customFormat="1" ht="20.25" customHeight="1" x14ac:dyDescent="0.35">
      <c r="C3" s="99"/>
      <c r="D3" s="99"/>
      <c r="E3" s="98" t="s">
        <v>29</v>
      </c>
      <c r="F3" s="98"/>
      <c r="G3" s="82" t="s">
        <v>30</v>
      </c>
      <c r="H3" s="97" t="s">
        <v>29</v>
      </c>
      <c r="I3" s="97"/>
      <c r="J3" s="81" t="s">
        <v>30</v>
      </c>
      <c r="K3" s="97" t="s">
        <v>29</v>
      </c>
      <c r="L3" s="97"/>
      <c r="M3" s="81" t="s">
        <v>30</v>
      </c>
    </row>
    <row r="4" spans="1:13" s="7" customFormat="1" ht="51.75" customHeight="1" x14ac:dyDescent="0.35">
      <c r="A4" s="8" t="s">
        <v>58</v>
      </c>
      <c r="B4" s="9" t="s">
        <v>32</v>
      </c>
      <c r="C4" s="8" t="s">
        <v>38</v>
      </c>
      <c r="D4" s="8" t="s">
        <v>37</v>
      </c>
      <c r="E4" s="10" t="s">
        <v>39</v>
      </c>
      <c r="F4" s="10" t="s">
        <v>40</v>
      </c>
      <c r="G4" s="10" t="s">
        <v>43</v>
      </c>
      <c r="H4" s="8" t="s">
        <v>39</v>
      </c>
      <c r="I4" s="8" t="s">
        <v>40</v>
      </c>
      <c r="J4" s="8" t="s">
        <v>43</v>
      </c>
      <c r="K4" s="8" t="s">
        <v>39</v>
      </c>
      <c r="L4" s="8" t="s">
        <v>40</v>
      </c>
      <c r="M4" s="8" t="s">
        <v>43</v>
      </c>
    </row>
    <row r="5" spans="1:13" s="7" customFormat="1" x14ac:dyDescent="0.35">
      <c r="A5" s="11" t="s">
        <v>45</v>
      </c>
      <c r="B5" s="12">
        <v>300</v>
      </c>
      <c r="C5" s="15">
        <v>2690</v>
      </c>
      <c r="D5" s="15">
        <v>2690</v>
      </c>
      <c r="E5" s="16">
        <f>($C5*'Exposure Inputs'!$C$41*'Exposure Inputs'!$C$45/'Exposure Inputs'!$C$39)</f>
        <v>9.2805000000000006E-3</v>
      </c>
      <c r="F5" s="16">
        <f>($D5*'Exposure Inputs'!$C$41*'Exposure Inputs'!$C$43*'Exposure Inputs'!$C$45*B5)/('Exposure Inputs'!$C$39*'Exposure Inputs'!$C$44*'Exposure Inputs'!$C$46)</f>
        <v>7.6278082191780826E-3</v>
      </c>
      <c r="G5" s="16">
        <f>'Exposure Inputs'!$E$64/$E5</f>
        <v>1293.0337805075158</v>
      </c>
      <c r="H5" s="16">
        <f>($C5*'Exposure Inputs'!$D$41*'Exposure Inputs'!$C$45/'Exposure Inputs'!$D$39)</f>
        <v>1.4397183098591551E-2</v>
      </c>
      <c r="I5" s="16">
        <f>($D5*'Exposure Inputs'!$D$41*'Exposure Inputs'!$D$43*'Exposure Inputs'!$C$45*B5)/('Exposure Inputs'!$D$39*'Exposure Inputs'!$D$44*'Exposure Inputs'!$C$46)</f>
        <v>1.1833301176924563E-2</v>
      </c>
      <c r="J5" s="16">
        <f>'Exposure Inputs'!$E$64/$H5</f>
        <v>833.49638035609462</v>
      </c>
      <c r="K5" s="16">
        <f>($C5*'Exposure Inputs'!$E$41*'Exposure Inputs'!$C$45/'Exposure Inputs'!$E$39)</f>
        <v>8.1207547169811333E-3</v>
      </c>
      <c r="L5" s="16">
        <f>($D5*'Exposure Inputs'!$E$41*'Exposure Inputs'!$E$43*'Exposure Inputs'!$C$45*B5)/('Exposure Inputs'!$E$39*'Exposure Inputs'!$E$44*'Exposure Inputs'!$C$46)</f>
        <v>6.6745929180666843E-3</v>
      </c>
      <c r="M5" s="16">
        <f>'Exposure Inputs'!$E$64/$K5</f>
        <v>1477.6951672862451</v>
      </c>
    </row>
    <row r="6" spans="1:13" s="7" customFormat="1" ht="39" x14ac:dyDescent="0.35">
      <c r="A6" s="11" t="s">
        <v>47</v>
      </c>
      <c r="B6" s="12">
        <v>387</v>
      </c>
      <c r="C6" s="15">
        <v>94100</v>
      </c>
      <c r="D6" s="15">
        <v>56000</v>
      </c>
      <c r="E6" s="16">
        <f>($C6*'Exposure Inputs'!$C$41*'Exposure Inputs'!$C$45/'Exposure Inputs'!$C$39)</f>
        <v>0.32464500000000002</v>
      </c>
      <c r="F6" s="16">
        <f>($D6*'Exposure Inputs'!$C$41*'Exposure Inputs'!$C$43*'Exposure Inputs'!$C$45*B6)/('Exposure Inputs'!$C$39*'Exposure Inputs'!$C$44*'Exposure Inputs'!$C$46)</f>
        <v>0.20484493150684938</v>
      </c>
      <c r="G6" s="16">
        <f>'Exposure Inputs'!$E$64/$E6</f>
        <v>36.963452386452893</v>
      </c>
      <c r="H6" s="16">
        <f>($C6*'Exposure Inputs'!$D$41*'Exposure Inputs'!$C$45/'Exposure Inputs'!$D$39)</f>
        <v>0.5036338028169014</v>
      </c>
      <c r="I6" s="16">
        <f>($D6*'Exposure Inputs'!$D$41*'Exposure Inputs'!$D$43*'Exposure Inputs'!$C$45*B6)/('Exposure Inputs'!$D$39*'Exposure Inputs'!$D$44*'Exposure Inputs'!$C$46)</f>
        <v>0.3177835230561451</v>
      </c>
      <c r="J6" s="16">
        <f>'Exposure Inputs'!$E$64/$H6</f>
        <v>23.826835952793783</v>
      </c>
      <c r="K6" s="16">
        <f>($C6*'Exposure Inputs'!$E$41*'Exposure Inputs'!$C$45/'Exposure Inputs'!$E$39)</f>
        <v>0.2840754716981132</v>
      </c>
      <c r="L6" s="16">
        <f>($D6*'Exposure Inputs'!$E$41*'Exposure Inputs'!$E$43*'Exposure Inputs'!$C$45*B6)/('Exposure Inputs'!$E$39*'Exposure Inputs'!$E$44*'Exposure Inputs'!$C$46)</f>
        <v>0.17924631687774617</v>
      </c>
      <c r="M6" s="16">
        <f>'Exposure Inputs'!$E$64/$K6</f>
        <v>42.242295430393199</v>
      </c>
    </row>
    <row r="7" spans="1:13" s="7" customFormat="1" ht="39" x14ac:dyDescent="0.35">
      <c r="A7" s="11" t="s">
        <v>53</v>
      </c>
      <c r="B7" s="12">
        <v>254</v>
      </c>
      <c r="C7" s="14">
        <v>2610</v>
      </c>
      <c r="D7" s="14">
        <v>2490</v>
      </c>
      <c r="E7" s="16">
        <f>($C7*'Exposure Inputs'!$C$41*'Exposure Inputs'!$C$45/'Exposure Inputs'!$C$39)</f>
        <v>9.0045000000000004E-3</v>
      </c>
      <c r="F7" s="16">
        <f>($D7*'Exposure Inputs'!$C$41*'Exposure Inputs'!$C$43*'Exposure Inputs'!$C$45*B7)/('Exposure Inputs'!$C$39*'Exposure Inputs'!$C$44*'Exposure Inputs'!$C$46)</f>
        <v>5.9780465753424663E-3</v>
      </c>
      <c r="G7" s="16">
        <f>'Exposure Inputs'!$E$64/$E7</f>
        <v>1332.6669998334166</v>
      </c>
      <c r="H7" s="16">
        <f>($C7*'Exposure Inputs'!$D$41*'Exposure Inputs'!$C$45/'Exposure Inputs'!$D$39)</f>
        <v>1.3969014084507042E-2</v>
      </c>
      <c r="I7" s="16">
        <f>($D7*'Exposure Inputs'!$D$41*'Exposure Inputs'!$D$43*'Exposure Inputs'!$C$45*B7)/('Exposure Inputs'!$D$39*'Exposure Inputs'!$D$44*'Exposure Inputs'!$C$46)</f>
        <v>9.2739648852016212E-3</v>
      </c>
      <c r="J7" s="16">
        <f>'Exposure Inputs'!$E$64/$H7</f>
        <v>859.0441621294616</v>
      </c>
      <c r="K7" s="16">
        <f>($C7*'Exposure Inputs'!$E$41*'Exposure Inputs'!$C$45/'Exposure Inputs'!$E$39)</f>
        <v>7.8792452830188688E-3</v>
      </c>
      <c r="L7" s="16">
        <f>($D7*'Exposure Inputs'!$E$41*'Exposure Inputs'!$E$43*'Exposure Inputs'!$C$45*B7)/('Exposure Inputs'!$E$39*'Exposure Inputs'!$E$44*'Exposure Inputs'!$C$46)</f>
        <v>5.2309950891703287E-3</v>
      </c>
      <c r="M7" s="16">
        <f>'Exposure Inputs'!$E$64/$K7</f>
        <v>1522.9885057471263</v>
      </c>
    </row>
    <row r="8" spans="1:13" s="7" customFormat="1" x14ac:dyDescent="0.35">
      <c r="A8" s="11" t="s">
        <v>54</v>
      </c>
      <c r="B8" s="12">
        <v>300</v>
      </c>
      <c r="C8" s="15">
        <v>40</v>
      </c>
      <c r="D8" s="15">
        <v>40</v>
      </c>
      <c r="E8" s="16">
        <f>($C8*'Exposure Inputs'!$C$41*'Exposure Inputs'!$C$45/'Exposure Inputs'!$C$39)</f>
        <v>1.3800000000000002E-4</v>
      </c>
      <c r="F8" s="16">
        <f>($D8*'Exposure Inputs'!$C$41*'Exposure Inputs'!$C$43*'Exposure Inputs'!$C$45*B8)/('Exposure Inputs'!$C$39*'Exposure Inputs'!$C$44*'Exposure Inputs'!$C$46)</f>
        <v>1.1342465753424659E-4</v>
      </c>
      <c r="G8" s="16">
        <f>'Exposure Inputs'!$E$64/$E8</f>
        <v>86956.521739130418</v>
      </c>
      <c r="H8" s="16">
        <f>($C8*'Exposure Inputs'!$D$41*'Exposure Inputs'!$C$45/'Exposure Inputs'!$D$39)</f>
        <v>2.1408450704225355E-4</v>
      </c>
      <c r="I8" s="16">
        <f>($D8*'Exposure Inputs'!$D$41*'Exposure Inputs'!$D$43*'Exposure Inputs'!$C$45*B8)/('Exposure Inputs'!$D$39*'Exposure Inputs'!$D$44*'Exposure Inputs'!$C$46)</f>
        <v>1.7595986880185218E-4</v>
      </c>
      <c r="J8" s="16">
        <f>'Exposure Inputs'!$E$64/$H8</f>
        <v>56052.631578947359</v>
      </c>
      <c r="K8" s="16">
        <f>($C8*'Exposure Inputs'!$E$41*'Exposure Inputs'!$C$45/'Exposure Inputs'!$E$39)</f>
        <v>1.2075471698113207E-4</v>
      </c>
      <c r="L8" s="16">
        <f>($D8*'Exposure Inputs'!$E$41*'Exposure Inputs'!$E$43*'Exposure Inputs'!$C$45*B8)/('Exposure Inputs'!$E$39*'Exposure Inputs'!$E$44*'Exposure Inputs'!$C$46)</f>
        <v>9.9250452313259235E-5</v>
      </c>
      <c r="M8" s="16">
        <f>'Exposure Inputs'!$E$64/$K8</f>
        <v>99375</v>
      </c>
    </row>
    <row r="9" spans="1:13" s="7" customFormat="1" ht="13" x14ac:dyDescent="0.35">
      <c r="C9" s="25"/>
      <c r="D9" s="25"/>
    </row>
    <row r="10" spans="1:13" s="7" customFormat="1" ht="13" x14ac:dyDescent="0.35"/>
    <row r="11" spans="1:13" s="7" customFormat="1" ht="13" x14ac:dyDescent="0.35"/>
    <row r="12" spans="1:13" s="7" customFormat="1" ht="13" x14ac:dyDescent="0.35"/>
    <row r="13" spans="1:13" s="7" customFormat="1" ht="13" x14ac:dyDescent="0.35"/>
    <row r="14" spans="1:13" s="7" customFormat="1" ht="13" x14ac:dyDescent="0.35"/>
    <row r="15" spans="1:13" s="7" customFormat="1" ht="13" x14ac:dyDescent="0.35"/>
    <row r="16" spans="1:13" s="7" customFormat="1" ht="13" x14ac:dyDescent="0.35"/>
    <row r="17" s="7" customFormat="1" ht="13" x14ac:dyDescent="0.35"/>
    <row r="18" s="7" customFormat="1" ht="13" x14ac:dyDescent="0.35"/>
    <row r="19" s="7" customFormat="1" ht="13" x14ac:dyDescent="0.35"/>
    <row r="20" s="7" customFormat="1" ht="13" x14ac:dyDescent="0.35"/>
    <row r="21" s="7" customFormat="1" ht="13" x14ac:dyDescent="0.35"/>
    <row r="22" s="7" customFormat="1" ht="13" x14ac:dyDescent="0.35"/>
    <row r="23" s="7" customFormat="1" ht="13" x14ac:dyDescent="0.35"/>
    <row r="24" s="7" customFormat="1" ht="13" x14ac:dyDescent="0.35"/>
    <row r="25" s="7" customFormat="1" ht="13" x14ac:dyDescent="0.35"/>
    <row r="26" s="7" customFormat="1" ht="13" x14ac:dyDescent="0.35"/>
    <row r="27" s="7" customFormat="1" ht="13" x14ac:dyDescent="0.35"/>
    <row r="28" s="7" customFormat="1" ht="13" x14ac:dyDescent="0.35"/>
    <row r="29" s="7" customFormat="1" ht="13" x14ac:dyDescent="0.35"/>
    <row r="30" s="7" customFormat="1" ht="13" x14ac:dyDescent="0.35"/>
    <row r="31" s="7" customFormat="1" ht="13" x14ac:dyDescent="0.35"/>
    <row r="32" s="7" customFormat="1" ht="13" x14ac:dyDescent="0.35"/>
    <row r="33" s="7" customFormat="1" ht="13" x14ac:dyDescent="0.35"/>
    <row r="34" s="7" customFormat="1" ht="13" x14ac:dyDescent="0.35"/>
    <row r="35" s="7" customFormat="1" ht="13" x14ac:dyDescent="0.35"/>
    <row r="36" s="7" customFormat="1" ht="13" x14ac:dyDescent="0.35"/>
    <row r="37" s="7" customFormat="1" ht="13" x14ac:dyDescent="0.35"/>
    <row r="38" s="7" customFormat="1" ht="13" x14ac:dyDescent="0.35"/>
    <row r="39" s="7" customFormat="1" ht="13" x14ac:dyDescent="0.35"/>
    <row r="40" s="7" customFormat="1" ht="13" x14ac:dyDescent="0.35"/>
    <row r="41" s="7" customFormat="1" ht="13" x14ac:dyDescent="0.35"/>
    <row r="42" s="7" customFormat="1" ht="13" x14ac:dyDescent="0.35"/>
    <row r="43" s="7" customFormat="1" ht="13" x14ac:dyDescent="0.35"/>
    <row r="44" s="7" customFormat="1" ht="13" x14ac:dyDescent="0.35"/>
    <row r="45" s="7" customFormat="1" ht="13" x14ac:dyDescent="0.35"/>
    <row r="46" s="7" customFormat="1" ht="13" x14ac:dyDescent="0.35"/>
    <row r="47" s="7" customFormat="1" ht="13" x14ac:dyDescent="0.35"/>
    <row r="48" s="7" customFormat="1" ht="13" x14ac:dyDescent="0.35"/>
    <row r="49" s="7" customFormat="1" ht="13" x14ac:dyDescent="0.35"/>
    <row r="50" s="7" customFormat="1" ht="13" x14ac:dyDescent="0.35"/>
    <row r="51" s="7" customFormat="1" ht="13" x14ac:dyDescent="0.35"/>
    <row r="52" s="7" customFormat="1" ht="13" x14ac:dyDescent="0.35"/>
    <row r="53" s="7" customFormat="1" ht="13" x14ac:dyDescent="0.35"/>
    <row r="54" s="7" customFormat="1" ht="13" x14ac:dyDescent="0.35"/>
    <row r="55" s="7" customFormat="1" ht="13" x14ac:dyDescent="0.35"/>
    <row r="56" s="7" customFormat="1" ht="13" x14ac:dyDescent="0.35"/>
    <row r="57" s="7" customFormat="1" ht="13" x14ac:dyDescent="0.35"/>
    <row r="58" s="7" customFormat="1" ht="13" x14ac:dyDescent="0.35"/>
    <row r="59" s="7" customFormat="1" ht="13" x14ac:dyDescent="0.35"/>
    <row r="60" s="7" customFormat="1" ht="13" x14ac:dyDescent="0.35"/>
    <row r="61" s="7" customFormat="1" ht="13" x14ac:dyDescent="0.35"/>
    <row r="62" s="7" customFormat="1" ht="13" x14ac:dyDescent="0.35"/>
    <row r="63" s="7" customFormat="1" ht="13" x14ac:dyDescent="0.35"/>
    <row r="64" s="7" customFormat="1" ht="13" x14ac:dyDescent="0.35"/>
    <row r="65" s="7" customFormat="1" ht="13" x14ac:dyDescent="0.35"/>
    <row r="66" s="7" customFormat="1" ht="13" x14ac:dyDescent="0.35"/>
    <row r="67" s="7" customFormat="1" ht="13" x14ac:dyDescent="0.35"/>
    <row r="68" s="7" customFormat="1" ht="13" x14ac:dyDescent="0.35"/>
    <row r="69" s="7" customFormat="1" ht="13" x14ac:dyDescent="0.35"/>
    <row r="70" s="7" customFormat="1" ht="13" x14ac:dyDescent="0.35"/>
    <row r="71" s="7" customFormat="1" ht="13" x14ac:dyDescent="0.35"/>
    <row r="72" s="7" customFormat="1" ht="13" x14ac:dyDescent="0.35"/>
    <row r="73" s="7" customFormat="1" ht="13" x14ac:dyDescent="0.35"/>
    <row r="74" s="7" customFormat="1" ht="13" x14ac:dyDescent="0.35"/>
    <row r="75" s="7" customFormat="1" ht="13" x14ac:dyDescent="0.35"/>
    <row r="76" s="7" customFormat="1" ht="13" x14ac:dyDescent="0.35"/>
    <row r="77" s="7" customFormat="1" ht="13" x14ac:dyDescent="0.35"/>
    <row r="78" s="7" customFormat="1" ht="13" x14ac:dyDescent="0.35"/>
    <row r="79" s="7" customFormat="1" ht="13" x14ac:dyDescent="0.35"/>
    <row r="80" s="7" customFormat="1" ht="13" x14ac:dyDescent="0.35"/>
    <row r="81" s="7" customFormat="1" ht="13" x14ac:dyDescent="0.35"/>
    <row r="82" s="7" customFormat="1" ht="13" x14ac:dyDescent="0.35"/>
    <row r="83" s="7" customFormat="1" ht="13" x14ac:dyDescent="0.35"/>
    <row r="84" s="7" customFormat="1" ht="13" x14ac:dyDescent="0.35"/>
    <row r="85" s="7" customFormat="1" ht="13" x14ac:dyDescent="0.35"/>
    <row r="86" s="7" customFormat="1" ht="13" x14ac:dyDescent="0.35"/>
    <row r="87" s="7" customFormat="1" ht="13" x14ac:dyDescent="0.35"/>
    <row r="88" s="7" customFormat="1" ht="13" x14ac:dyDescent="0.35"/>
    <row r="89" s="7" customFormat="1" ht="13" x14ac:dyDescent="0.35"/>
    <row r="90" s="7" customFormat="1" ht="13" x14ac:dyDescent="0.35"/>
    <row r="91" s="7" customFormat="1" ht="13" x14ac:dyDescent="0.35"/>
    <row r="92" s="7" customFormat="1" ht="13" x14ac:dyDescent="0.35"/>
    <row r="93" s="7" customFormat="1" ht="13" x14ac:dyDescent="0.35"/>
    <row r="94" s="7" customFormat="1" ht="13" x14ac:dyDescent="0.35"/>
    <row r="95" s="7" customFormat="1" ht="13" x14ac:dyDescent="0.35"/>
    <row r="96" s="7" customFormat="1" ht="13" x14ac:dyDescent="0.35"/>
    <row r="97" s="7" customFormat="1" ht="13" x14ac:dyDescent="0.35"/>
    <row r="98" s="7" customFormat="1" ht="13" x14ac:dyDescent="0.35"/>
    <row r="99" s="7" customFormat="1" ht="13" x14ac:dyDescent="0.35"/>
    <row r="100" s="7" customFormat="1" ht="13" x14ac:dyDescent="0.35"/>
    <row r="101" s="7" customFormat="1" ht="13" x14ac:dyDescent="0.35"/>
    <row r="102" s="7" customFormat="1" ht="13" x14ac:dyDescent="0.35"/>
    <row r="103" s="7" customFormat="1" ht="13" x14ac:dyDescent="0.35"/>
    <row r="104" s="7" customFormat="1" ht="13" x14ac:dyDescent="0.35"/>
    <row r="105" s="7" customFormat="1" ht="13" x14ac:dyDescent="0.35"/>
    <row r="106" s="7" customFormat="1" ht="13" x14ac:dyDescent="0.35"/>
    <row r="107" s="7" customFormat="1" ht="13" x14ac:dyDescent="0.35"/>
    <row r="108" s="7" customFormat="1" ht="13" x14ac:dyDescent="0.35"/>
    <row r="109" s="7" customFormat="1" ht="13" x14ac:dyDescent="0.35"/>
    <row r="110" s="7" customFormat="1" ht="13" x14ac:dyDescent="0.35"/>
    <row r="111" s="7" customFormat="1" ht="13" x14ac:dyDescent="0.35"/>
    <row r="112" s="7" customFormat="1" ht="13" x14ac:dyDescent="0.35"/>
    <row r="113" s="7" customFormat="1" ht="13" x14ac:dyDescent="0.35"/>
    <row r="114" s="7" customFormat="1" ht="13" x14ac:dyDescent="0.35"/>
    <row r="115" s="7" customFormat="1" ht="13" x14ac:dyDescent="0.35"/>
    <row r="116" s="7" customFormat="1" ht="13" x14ac:dyDescent="0.35"/>
    <row r="117" s="7" customFormat="1" ht="13" x14ac:dyDescent="0.35"/>
    <row r="118" s="7" customFormat="1" ht="13" x14ac:dyDescent="0.35"/>
    <row r="119" s="7" customFormat="1" ht="13" x14ac:dyDescent="0.35"/>
    <row r="120" s="7" customFormat="1" ht="13" x14ac:dyDescent="0.35"/>
    <row r="121" s="7" customFormat="1" ht="13" x14ac:dyDescent="0.35"/>
    <row r="122" s="7" customFormat="1" ht="13" x14ac:dyDescent="0.35"/>
    <row r="123" s="7" customFormat="1" ht="13" x14ac:dyDescent="0.35"/>
    <row r="124" s="7" customFormat="1" ht="13" x14ac:dyDescent="0.35"/>
    <row r="125" s="7" customFormat="1" ht="13" x14ac:dyDescent="0.35"/>
    <row r="126" s="7" customFormat="1" ht="13" x14ac:dyDescent="0.35"/>
    <row r="127" s="7" customFormat="1" ht="13" x14ac:dyDescent="0.35"/>
    <row r="128" s="7" customFormat="1" ht="13" x14ac:dyDescent="0.35"/>
    <row r="129" s="7" customFormat="1" ht="13" x14ac:dyDescent="0.35"/>
    <row r="130" s="7" customFormat="1" ht="13" x14ac:dyDescent="0.35"/>
    <row r="131" s="7" customFormat="1" ht="13" x14ac:dyDescent="0.35"/>
    <row r="132" s="7" customFormat="1" ht="13" x14ac:dyDescent="0.35"/>
    <row r="133" s="7" customFormat="1" ht="13" x14ac:dyDescent="0.35"/>
    <row r="134" s="7" customFormat="1" ht="13" x14ac:dyDescent="0.35"/>
    <row r="135" s="7" customFormat="1" ht="13" x14ac:dyDescent="0.35"/>
    <row r="136" s="7" customFormat="1" ht="13" x14ac:dyDescent="0.35"/>
    <row r="137" s="7" customFormat="1" ht="13" x14ac:dyDescent="0.35"/>
    <row r="138" s="7" customFormat="1" ht="13" x14ac:dyDescent="0.35"/>
    <row r="139" s="7" customFormat="1" ht="13" x14ac:dyDescent="0.35"/>
    <row r="140" s="7" customFormat="1" ht="13" x14ac:dyDescent="0.35"/>
    <row r="141" s="7" customFormat="1" ht="13" x14ac:dyDescent="0.35"/>
    <row r="142" s="7" customFormat="1" ht="13" x14ac:dyDescent="0.35"/>
    <row r="143" s="7" customFormat="1" ht="13" x14ac:dyDescent="0.35"/>
    <row r="144" s="7" customFormat="1" ht="13" x14ac:dyDescent="0.35"/>
    <row r="145" s="7" customFormat="1" ht="13" x14ac:dyDescent="0.35"/>
    <row r="146" s="7" customFormat="1" ht="13" x14ac:dyDescent="0.35"/>
    <row r="147" s="7" customFormat="1" ht="13" x14ac:dyDescent="0.35"/>
    <row r="148" s="7" customFormat="1" ht="13" x14ac:dyDescent="0.35"/>
    <row r="149" s="7" customFormat="1" ht="13" x14ac:dyDescent="0.35"/>
    <row r="150" s="7" customFormat="1" ht="13" x14ac:dyDescent="0.35"/>
    <row r="151" s="7" customFormat="1" ht="13" x14ac:dyDescent="0.35"/>
    <row r="152" s="7" customFormat="1" ht="13" x14ac:dyDescent="0.35"/>
    <row r="153" s="7" customFormat="1" ht="13" x14ac:dyDescent="0.35"/>
    <row r="154" s="7" customFormat="1" ht="13" x14ac:dyDescent="0.35"/>
    <row r="155" s="7" customFormat="1" ht="13" x14ac:dyDescent="0.35"/>
    <row r="156" s="7" customFormat="1" ht="13" x14ac:dyDescent="0.35"/>
    <row r="157" s="7" customFormat="1" ht="13" x14ac:dyDescent="0.35"/>
    <row r="158" s="7" customFormat="1" ht="13" x14ac:dyDescent="0.35"/>
    <row r="159" s="7" customFormat="1" ht="13" x14ac:dyDescent="0.35"/>
    <row r="160" s="7" customFormat="1" ht="13" x14ac:dyDescent="0.35"/>
    <row r="161" s="7" customFormat="1" ht="13" x14ac:dyDescent="0.35"/>
    <row r="162" s="7" customFormat="1" ht="13" x14ac:dyDescent="0.35"/>
    <row r="163" s="7" customFormat="1" ht="13" x14ac:dyDescent="0.35"/>
    <row r="164" s="7" customFormat="1" ht="13" x14ac:dyDescent="0.35"/>
    <row r="165" s="7" customFormat="1" ht="13" x14ac:dyDescent="0.35"/>
    <row r="166" s="7" customFormat="1" ht="13" x14ac:dyDescent="0.35"/>
    <row r="167" s="7" customFormat="1" ht="13" x14ac:dyDescent="0.35"/>
    <row r="168" s="7" customFormat="1" ht="13" x14ac:dyDescent="0.35"/>
    <row r="169" s="7" customFormat="1" ht="13" x14ac:dyDescent="0.35"/>
    <row r="170" s="7" customFormat="1" ht="13" x14ac:dyDescent="0.35"/>
    <row r="171" s="7" customFormat="1" ht="13" x14ac:dyDescent="0.35"/>
    <row r="172" s="7" customFormat="1" ht="13" x14ac:dyDescent="0.35"/>
    <row r="173" s="7" customFormat="1" ht="13" x14ac:dyDescent="0.35"/>
    <row r="174" s="7" customFormat="1" ht="13" x14ac:dyDescent="0.35"/>
    <row r="175" s="7" customFormat="1" ht="13" x14ac:dyDescent="0.35"/>
    <row r="176" s="7" customFormat="1" ht="13" x14ac:dyDescent="0.35"/>
    <row r="177" s="7" customFormat="1" ht="13" x14ac:dyDescent="0.35"/>
    <row r="178" s="7" customFormat="1" ht="13" x14ac:dyDescent="0.35"/>
    <row r="179" s="7" customFormat="1" ht="13" x14ac:dyDescent="0.35"/>
    <row r="180" s="7" customFormat="1" ht="13" x14ac:dyDescent="0.35"/>
    <row r="181" s="7" customFormat="1" ht="13" x14ac:dyDescent="0.35"/>
    <row r="182" s="7" customFormat="1" ht="13" x14ac:dyDescent="0.35"/>
    <row r="183" s="7" customFormat="1" ht="13" x14ac:dyDescent="0.35"/>
    <row r="184" s="7" customFormat="1" ht="13" x14ac:dyDescent="0.35"/>
    <row r="185" s="7" customFormat="1" ht="13" x14ac:dyDescent="0.35"/>
    <row r="186" s="7" customFormat="1" ht="13" x14ac:dyDescent="0.35"/>
    <row r="187" s="7" customFormat="1" ht="13" x14ac:dyDescent="0.35"/>
    <row r="188" s="7" customFormat="1" ht="13" x14ac:dyDescent="0.35"/>
    <row r="189" s="7" customFormat="1" ht="13" x14ac:dyDescent="0.35"/>
    <row r="190" s="7" customFormat="1" ht="13" x14ac:dyDescent="0.35"/>
    <row r="191" s="7" customFormat="1" ht="13" x14ac:dyDescent="0.35"/>
    <row r="192" s="7" customFormat="1" ht="13" x14ac:dyDescent="0.35"/>
    <row r="193" s="7" customFormat="1" ht="13" x14ac:dyDescent="0.35"/>
    <row r="194" s="7" customFormat="1" ht="13" x14ac:dyDescent="0.35"/>
    <row r="195" s="7" customFormat="1" ht="13" x14ac:dyDescent="0.35"/>
    <row r="196" s="7" customFormat="1" ht="13" x14ac:dyDescent="0.35"/>
    <row r="197" s="7" customFormat="1" ht="13" x14ac:dyDescent="0.35"/>
    <row r="198" s="7" customFormat="1" ht="13" x14ac:dyDescent="0.35"/>
    <row r="199" s="7" customFormat="1" ht="13" x14ac:dyDescent="0.35"/>
    <row r="200" s="7" customFormat="1" ht="13" x14ac:dyDescent="0.35"/>
    <row r="201" s="7" customFormat="1" ht="13" x14ac:dyDescent="0.35"/>
    <row r="202" s="7" customFormat="1" ht="13" x14ac:dyDescent="0.35"/>
    <row r="203" s="7" customFormat="1" ht="13" x14ac:dyDescent="0.35"/>
    <row r="204" s="7" customFormat="1" ht="13" x14ac:dyDescent="0.35"/>
    <row r="205" s="7" customFormat="1" ht="13" x14ac:dyDescent="0.35"/>
    <row r="206" s="7" customFormat="1" ht="13" x14ac:dyDescent="0.35"/>
    <row r="207" s="7" customFormat="1" ht="13" x14ac:dyDescent="0.35"/>
    <row r="208" s="7" customFormat="1" ht="13" x14ac:dyDescent="0.35"/>
    <row r="209" s="7" customFormat="1" ht="13" x14ac:dyDescent="0.35"/>
    <row r="210" s="7" customFormat="1" ht="13" x14ac:dyDescent="0.35"/>
    <row r="211" s="7" customFormat="1" ht="13" x14ac:dyDescent="0.35"/>
    <row r="212" s="7" customFormat="1" ht="13" x14ac:dyDescent="0.35"/>
    <row r="213" s="7" customFormat="1" ht="13" x14ac:dyDescent="0.35"/>
    <row r="214" s="7" customFormat="1" ht="13" x14ac:dyDescent="0.35"/>
    <row r="215" s="7" customFormat="1" ht="13" x14ac:dyDescent="0.35"/>
    <row r="216" s="7" customFormat="1" ht="13" x14ac:dyDescent="0.35"/>
    <row r="217" s="7" customFormat="1" ht="13" x14ac:dyDescent="0.35"/>
    <row r="218" s="7" customFormat="1" ht="13" x14ac:dyDescent="0.35"/>
    <row r="219" s="7" customFormat="1" ht="13" x14ac:dyDescent="0.35"/>
    <row r="220" s="7" customFormat="1" ht="13" x14ac:dyDescent="0.35"/>
    <row r="221" s="7" customFormat="1" ht="13" x14ac:dyDescent="0.35"/>
    <row r="222" s="7" customFormat="1" ht="13" x14ac:dyDescent="0.35"/>
    <row r="223" s="7" customFormat="1" ht="13" x14ac:dyDescent="0.35"/>
    <row r="224" s="7" customFormat="1" ht="13" x14ac:dyDescent="0.35"/>
    <row r="225" s="7" customFormat="1" ht="13" x14ac:dyDescent="0.35"/>
    <row r="226" s="7" customFormat="1" ht="13" x14ac:dyDescent="0.35"/>
    <row r="227" s="7" customFormat="1" ht="13" x14ac:dyDescent="0.35"/>
    <row r="228" s="7" customFormat="1" ht="13" x14ac:dyDescent="0.35"/>
    <row r="229" s="7" customFormat="1" ht="13" x14ac:dyDescent="0.35"/>
    <row r="230" s="7" customFormat="1" ht="13" x14ac:dyDescent="0.35"/>
    <row r="231" s="7" customFormat="1" ht="13" x14ac:dyDescent="0.35"/>
    <row r="232" s="7" customFormat="1" ht="13" x14ac:dyDescent="0.35"/>
    <row r="233" s="7" customFormat="1" ht="13" x14ac:dyDescent="0.35"/>
    <row r="234" s="7" customFormat="1" ht="13" x14ac:dyDescent="0.35"/>
    <row r="235" s="7" customFormat="1" ht="13" x14ac:dyDescent="0.35"/>
    <row r="236" s="7" customFormat="1" ht="13" x14ac:dyDescent="0.35"/>
    <row r="237" s="7" customFormat="1" ht="13" x14ac:dyDescent="0.35"/>
    <row r="238" s="7" customFormat="1" ht="13" x14ac:dyDescent="0.35"/>
    <row r="239" s="7" customFormat="1" ht="13" x14ac:dyDescent="0.35"/>
    <row r="240" s="7" customFormat="1" ht="13" x14ac:dyDescent="0.35"/>
    <row r="241" s="7" customFormat="1" ht="13" x14ac:dyDescent="0.35"/>
    <row r="242" s="7" customFormat="1" ht="13" x14ac:dyDescent="0.35"/>
    <row r="243" s="7" customFormat="1" ht="13" x14ac:dyDescent="0.35"/>
    <row r="244" s="7" customFormat="1" ht="13" x14ac:dyDescent="0.35"/>
    <row r="245" s="7" customFormat="1" ht="13" x14ac:dyDescent="0.35"/>
    <row r="246" s="7" customFormat="1" ht="13" x14ac:dyDescent="0.35"/>
    <row r="247" s="7" customFormat="1" ht="13" x14ac:dyDescent="0.35"/>
    <row r="248" s="7" customFormat="1" ht="13" x14ac:dyDescent="0.35"/>
    <row r="249" s="7" customFormat="1" ht="13" x14ac:dyDescent="0.35"/>
    <row r="250" s="7" customFormat="1" ht="13" x14ac:dyDescent="0.35"/>
    <row r="251" s="7" customFormat="1" ht="13" x14ac:dyDescent="0.35"/>
    <row r="252" s="7" customFormat="1" ht="13" x14ac:dyDescent="0.35"/>
    <row r="253" s="7" customFormat="1" ht="13" x14ac:dyDescent="0.35"/>
    <row r="254" s="7" customFormat="1" ht="13" x14ac:dyDescent="0.35"/>
    <row r="255" s="7" customFormat="1" ht="13" x14ac:dyDescent="0.35"/>
    <row r="256" s="7" customFormat="1" ht="13" x14ac:dyDescent="0.35"/>
    <row r="257" s="7" customFormat="1" ht="13" x14ac:dyDescent="0.35"/>
    <row r="258" s="7" customFormat="1" ht="13" x14ac:dyDescent="0.35"/>
    <row r="259" s="7" customFormat="1" ht="13" x14ac:dyDescent="0.35"/>
    <row r="260" s="7" customFormat="1" ht="13" x14ac:dyDescent="0.35"/>
    <row r="261" s="7" customFormat="1" ht="13" x14ac:dyDescent="0.35"/>
    <row r="262" s="7" customFormat="1" ht="13" x14ac:dyDescent="0.35"/>
    <row r="263" s="7" customFormat="1" ht="13" x14ac:dyDescent="0.35"/>
    <row r="264" s="7" customFormat="1" ht="13" x14ac:dyDescent="0.35"/>
    <row r="265" s="7" customFormat="1" ht="13" x14ac:dyDescent="0.35"/>
    <row r="266" s="7" customFormat="1" ht="13" x14ac:dyDescent="0.35"/>
    <row r="267" s="7" customFormat="1" ht="13" x14ac:dyDescent="0.35"/>
    <row r="268" s="7" customFormat="1" ht="13" x14ac:dyDescent="0.35"/>
    <row r="269" s="7" customFormat="1" ht="13" x14ac:dyDescent="0.35"/>
    <row r="270" s="7" customFormat="1" ht="13" x14ac:dyDescent="0.35"/>
    <row r="271" s="7" customFormat="1" ht="13" x14ac:dyDescent="0.35"/>
    <row r="272" s="7" customFormat="1" ht="13" x14ac:dyDescent="0.35"/>
    <row r="273" s="7" customFormat="1" ht="13" x14ac:dyDescent="0.35"/>
    <row r="274" s="7" customFormat="1" ht="13" x14ac:dyDescent="0.35"/>
    <row r="275" s="7" customFormat="1" ht="13" x14ac:dyDescent="0.35"/>
    <row r="276" s="7" customFormat="1" ht="13" x14ac:dyDescent="0.35"/>
    <row r="277" s="7" customFormat="1" ht="13" x14ac:dyDescent="0.35"/>
    <row r="278" s="7" customFormat="1" ht="13" x14ac:dyDescent="0.35"/>
    <row r="279" s="7" customFormat="1" ht="13" x14ac:dyDescent="0.35"/>
    <row r="280" s="7" customFormat="1" ht="13" x14ac:dyDescent="0.35"/>
    <row r="281" s="7" customFormat="1" ht="13" x14ac:dyDescent="0.35"/>
    <row r="282" s="7" customFormat="1" ht="13" x14ac:dyDescent="0.35"/>
    <row r="283" s="7" customFormat="1" ht="13" x14ac:dyDescent="0.35"/>
    <row r="284" s="7" customFormat="1" ht="13" x14ac:dyDescent="0.35"/>
    <row r="285" s="7" customFormat="1" ht="13" x14ac:dyDescent="0.35"/>
    <row r="286" s="7" customFormat="1" ht="13" x14ac:dyDescent="0.35"/>
    <row r="287" s="7" customFormat="1" ht="13" x14ac:dyDescent="0.35"/>
    <row r="288" s="7" customFormat="1" ht="13" x14ac:dyDescent="0.35"/>
    <row r="289" s="7" customFormat="1" ht="13" x14ac:dyDescent="0.35"/>
    <row r="290" s="7" customFormat="1" ht="13" x14ac:dyDescent="0.35"/>
    <row r="291" s="7" customFormat="1" ht="13" x14ac:dyDescent="0.35"/>
    <row r="292" s="7" customFormat="1" ht="13" x14ac:dyDescent="0.35"/>
    <row r="293" s="7" customFormat="1" ht="13" x14ac:dyDescent="0.35"/>
    <row r="294" s="7" customFormat="1" ht="13" x14ac:dyDescent="0.35"/>
    <row r="295" s="7" customFormat="1" ht="13" x14ac:dyDescent="0.35"/>
    <row r="296" s="7" customFormat="1" ht="13" x14ac:dyDescent="0.35"/>
    <row r="297" s="7" customFormat="1" ht="13" x14ac:dyDescent="0.35"/>
    <row r="298" s="7" customFormat="1" ht="13" x14ac:dyDescent="0.35"/>
    <row r="299" s="7" customFormat="1" ht="13" x14ac:dyDescent="0.35"/>
    <row r="300" s="7" customFormat="1" ht="13" x14ac:dyDescent="0.35"/>
    <row r="301" s="7" customFormat="1" ht="13" x14ac:dyDescent="0.35"/>
    <row r="302" s="7" customFormat="1" ht="13" x14ac:dyDescent="0.35"/>
    <row r="303" s="7" customFormat="1" ht="13" x14ac:dyDescent="0.35"/>
    <row r="304" s="7" customFormat="1" ht="13" x14ac:dyDescent="0.35"/>
    <row r="305" s="7" customFormat="1" ht="13" x14ac:dyDescent="0.35"/>
    <row r="306" s="7" customFormat="1" ht="13" x14ac:dyDescent="0.35"/>
    <row r="307" s="7" customFormat="1" ht="13" x14ac:dyDescent="0.35"/>
    <row r="308" s="7" customFormat="1" ht="13" x14ac:dyDescent="0.35"/>
    <row r="309" s="7" customFormat="1" ht="13" x14ac:dyDescent="0.35"/>
    <row r="310" s="7" customFormat="1" ht="13" x14ac:dyDescent="0.35"/>
    <row r="311" s="7" customFormat="1" ht="13" x14ac:dyDescent="0.35"/>
    <row r="312" s="7" customFormat="1" ht="13" x14ac:dyDescent="0.35"/>
    <row r="313" s="7" customFormat="1" ht="13" x14ac:dyDescent="0.35"/>
    <row r="314" s="7" customFormat="1" ht="13" x14ac:dyDescent="0.35"/>
    <row r="315" s="7" customFormat="1" ht="13" x14ac:dyDescent="0.35"/>
    <row r="316" s="7" customFormat="1" ht="13" x14ac:dyDescent="0.35"/>
    <row r="317" s="7" customFormat="1" ht="13" x14ac:dyDescent="0.35"/>
    <row r="318" s="7" customFormat="1" ht="13" x14ac:dyDescent="0.35"/>
    <row r="319" s="7" customFormat="1" ht="13" x14ac:dyDescent="0.35"/>
    <row r="320" s="7" customFormat="1" ht="13" x14ac:dyDescent="0.35"/>
    <row r="321" s="7" customFormat="1" ht="13" x14ac:dyDescent="0.35"/>
    <row r="322" s="7" customFormat="1" ht="13" x14ac:dyDescent="0.35"/>
    <row r="323" s="7" customFormat="1" ht="13" x14ac:dyDescent="0.35"/>
    <row r="324" s="7" customFormat="1" ht="13" x14ac:dyDescent="0.35"/>
    <row r="325" s="7" customFormat="1" ht="13" x14ac:dyDescent="0.35"/>
    <row r="326" s="7" customFormat="1" ht="13" x14ac:dyDescent="0.35"/>
    <row r="327" s="7" customFormat="1" ht="13" x14ac:dyDescent="0.35"/>
    <row r="328" s="7" customFormat="1" ht="13" x14ac:dyDescent="0.35"/>
    <row r="329" s="7" customFormat="1" ht="13" x14ac:dyDescent="0.35"/>
    <row r="330" s="7" customFormat="1" ht="13" x14ac:dyDescent="0.35"/>
    <row r="331" s="7" customFormat="1" ht="13" x14ac:dyDescent="0.35"/>
    <row r="332" s="7" customFormat="1" ht="13" x14ac:dyDescent="0.35"/>
    <row r="333" s="7" customFormat="1" ht="13" x14ac:dyDescent="0.35"/>
    <row r="334" s="7" customFormat="1" ht="13" x14ac:dyDescent="0.35"/>
    <row r="335" s="7" customFormat="1" ht="13" x14ac:dyDescent="0.35"/>
    <row r="336" s="7" customFormat="1" ht="13" x14ac:dyDescent="0.35"/>
    <row r="337" s="7" customFormat="1" ht="13" x14ac:dyDescent="0.35"/>
    <row r="338" s="7" customFormat="1" ht="13" x14ac:dyDescent="0.35"/>
    <row r="339" s="7" customFormat="1" ht="13" x14ac:dyDescent="0.35"/>
    <row r="340" s="7" customFormat="1" ht="13" x14ac:dyDescent="0.35"/>
    <row r="341" s="7" customFormat="1" ht="13" x14ac:dyDescent="0.35"/>
    <row r="342" s="7" customFormat="1" ht="13" x14ac:dyDescent="0.35"/>
    <row r="343" s="7" customFormat="1" ht="13" x14ac:dyDescent="0.35"/>
    <row r="344" s="7" customFormat="1" ht="13" x14ac:dyDescent="0.35"/>
    <row r="345" s="7" customFormat="1" ht="13" x14ac:dyDescent="0.35"/>
    <row r="346" s="7" customFormat="1" ht="13" x14ac:dyDescent="0.35"/>
    <row r="347" s="7" customFormat="1" ht="13" x14ac:dyDescent="0.35"/>
    <row r="348" s="7" customFormat="1" ht="13" x14ac:dyDescent="0.35"/>
    <row r="349" s="7" customFormat="1" ht="13" x14ac:dyDescent="0.35"/>
    <row r="350" s="7" customFormat="1" ht="13" x14ac:dyDescent="0.35"/>
    <row r="351" s="7" customFormat="1" ht="13" x14ac:dyDescent="0.35"/>
    <row r="352" s="7" customFormat="1" ht="13" x14ac:dyDescent="0.35"/>
    <row r="353" s="7" customFormat="1" ht="13" x14ac:dyDescent="0.35"/>
    <row r="354" s="7" customFormat="1" ht="13" x14ac:dyDescent="0.35"/>
    <row r="355" s="7" customFormat="1" ht="13" x14ac:dyDescent="0.35"/>
    <row r="356" s="7" customFormat="1" ht="13" x14ac:dyDescent="0.35"/>
    <row r="357" s="7" customFormat="1" ht="13" x14ac:dyDescent="0.35"/>
    <row r="358" s="7" customFormat="1" ht="13" x14ac:dyDescent="0.35"/>
    <row r="359" s="7" customFormat="1" ht="13" x14ac:dyDescent="0.35"/>
    <row r="360" s="7" customFormat="1" ht="13" x14ac:dyDescent="0.35"/>
    <row r="361" s="7" customFormat="1" ht="13" x14ac:dyDescent="0.35"/>
    <row r="362" s="7" customFormat="1" ht="13" x14ac:dyDescent="0.35"/>
    <row r="363" s="7" customFormat="1" ht="13" x14ac:dyDescent="0.35"/>
    <row r="364" s="7" customFormat="1" ht="13" x14ac:dyDescent="0.35"/>
    <row r="365" s="7" customFormat="1" ht="13" x14ac:dyDescent="0.35"/>
    <row r="366" s="7" customFormat="1" ht="13" x14ac:dyDescent="0.35"/>
    <row r="367" s="7" customFormat="1" ht="13" x14ac:dyDescent="0.35"/>
    <row r="368" s="7" customFormat="1" ht="13" x14ac:dyDescent="0.35"/>
    <row r="369" s="7" customFormat="1" ht="13" x14ac:dyDescent="0.35"/>
    <row r="370" s="7" customFormat="1" ht="13" x14ac:dyDescent="0.35"/>
    <row r="371" s="7" customFormat="1" ht="13" x14ac:dyDescent="0.35"/>
    <row r="372" s="7" customFormat="1" ht="13" x14ac:dyDescent="0.35"/>
    <row r="373" s="7" customFormat="1" ht="13" x14ac:dyDescent="0.35"/>
    <row r="374" s="7" customFormat="1" ht="13" x14ac:dyDescent="0.35"/>
    <row r="375" s="7" customFormat="1" ht="13" x14ac:dyDescent="0.35"/>
    <row r="376" s="7" customFormat="1" ht="13" x14ac:dyDescent="0.35"/>
    <row r="377" s="7" customFormat="1" ht="13" x14ac:dyDescent="0.35"/>
    <row r="378" s="7" customFormat="1" ht="13" x14ac:dyDescent="0.35"/>
    <row r="379" s="7" customFormat="1" ht="13" x14ac:dyDescent="0.35"/>
    <row r="380" s="7" customFormat="1" ht="13" x14ac:dyDescent="0.35"/>
    <row r="381" s="7" customFormat="1" ht="13" x14ac:dyDescent="0.35"/>
    <row r="382" s="7" customFormat="1" ht="13" x14ac:dyDescent="0.35"/>
    <row r="383" s="7" customFormat="1" ht="13" x14ac:dyDescent="0.35"/>
    <row r="384" s="7" customFormat="1" ht="13" x14ac:dyDescent="0.35"/>
    <row r="385" s="7" customFormat="1" ht="13" x14ac:dyDescent="0.35"/>
    <row r="386" s="7" customFormat="1" ht="13" x14ac:dyDescent="0.35"/>
    <row r="387" s="7" customFormat="1" ht="13" x14ac:dyDescent="0.35"/>
    <row r="388" s="7" customFormat="1" ht="13" x14ac:dyDescent="0.35"/>
    <row r="389" s="7" customFormat="1" ht="13" x14ac:dyDescent="0.35"/>
    <row r="390" s="7" customFormat="1" ht="13" x14ac:dyDescent="0.35"/>
    <row r="391" s="7" customFormat="1" ht="13" x14ac:dyDescent="0.35"/>
    <row r="392" s="7" customFormat="1" ht="13" x14ac:dyDescent="0.35"/>
    <row r="393" s="7" customFormat="1" ht="13" x14ac:dyDescent="0.35"/>
    <row r="394" s="7" customFormat="1" ht="13" x14ac:dyDescent="0.35"/>
    <row r="395" s="7" customFormat="1" ht="13" x14ac:dyDescent="0.35"/>
    <row r="396" s="7" customFormat="1" ht="13" x14ac:dyDescent="0.35"/>
    <row r="397" s="7" customFormat="1" ht="13" x14ac:dyDescent="0.35"/>
    <row r="398" s="7" customFormat="1" ht="13" x14ac:dyDescent="0.35"/>
    <row r="399" s="7" customFormat="1" ht="13" x14ac:dyDescent="0.35"/>
    <row r="400" s="7" customFormat="1" ht="13" x14ac:dyDescent="0.35"/>
    <row r="401" s="7" customFormat="1" ht="13" x14ac:dyDescent="0.35"/>
    <row r="402" s="7" customFormat="1" ht="13" x14ac:dyDescent="0.35"/>
    <row r="403" s="7" customFormat="1" ht="13" x14ac:dyDescent="0.35"/>
    <row r="404" s="7" customFormat="1" ht="13" x14ac:dyDescent="0.35"/>
    <row r="405" s="7" customFormat="1" ht="13" x14ac:dyDescent="0.35"/>
    <row r="406" s="7" customFormat="1" ht="13" x14ac:dyDescent="0.35"/>
    <row r="407" s="7" customFormat="1" ht="13" x14ac:dyDescent="0.35"/>
    <row r="408" s="7" customFormat="1" ht="13" x14ac:dyDescent="0.35"/>
    <row r="409" s="7" customFormat="1" ht="13" x14ac:dyDescent="0.35"/>
    <row r="410" s="7" customFormat="1" ht="13" x14ac:dyDescent="0.35"/>
    <row r="411" s="7" customFormat="1" ht="13" x14ac:dyDescent="0.35"/>
    <row r="412" s="7" customFormat="1" ht="13" x14ac:dyDescent="0.35"/>
    <row r="413" s="7" customFormat="1" ht="13" x14ac:dyDescent="0.35"/>
    <row r="414" s="7" customFormat="1" ht="13" x14ac:dyDescent="0.35"/>
    <row r="415" s="7" customFormat="1" ht="13" x14ac:dyDescent="0.35"/>
    <row r="416" s="7" customFormat="1" ht="13" x14ac:dyDescent="0.35"/>
    <row r="417" s="7" customFormat="1" ht="13" x14ac:dyDescent="0.35"/>
    <row r="418" s="7" customFormat="1" ht="13" x14ac:dyDescent="0.35"/>
    <row r="419" s="7" customFormat="1" ht="13" x14ac:dyDescent="0.35"/>
    <row r="420" s="7" customFormat="1" ht="13" x14ac:dyDescent="0.35"/>
    <row r="421" s="7" customFormat="1" ht="13" x14ac:dyDescent="0.35"/>
    <row r="422" s="7" customFormat="1" ht="13" x14ac:dyDescent="0.35"/>
    <row r="423" s="7" customFormat="1" ht="13" x14ac:dyDescent="0.35"/>
    <row r="424" s="7" customFormat="1" ht="13" x14ac:dyDescent="0.35"/>
    <row r="425" s="7" customFormat="1" ht="13" x14ac:dyDescent="0.35"/>
    <row r="426" s="7" customFormat="1" ht="13" x14ac:dyDescent="0.35"/>
    <row r="427" s="7" customFormat="1" ht="13" x14ac:dyDescent="0.35"/>
    <row r="428" s="7" customFormat="1" ht="13" x14ac:dyDescent="0.35"/>
    <row r="429" s="7" customFormat="1" ht="13" x14ac:dyDescent="0.35"/>
    <row r="430" s="7" customFormat="1" ht="13" x14ac:dyDescent="0.35"/>
    <row r="431" s="7" customFormat="1" ht="13" x14ac:dyDescent="0.35"/>
    <row r="432" s="7" customFormat="1" ht="13" x14ac:dyDescent="0.35"/>
    <row r="433" s="7" customFormat="1" ht="13" x14ac:dyDescent="0.35"/>
    <row r="434" s="7" customFormat="1" ht="13" x14ac:dyDescent="0.35"/>
    <row r="435" s="7" customFormat="1" ht="13" x14ac:dyDescent="0.35"/>
    <row r="436" s="7" customFormat="1" ht="13" x14ac:dyDescent="0.35"/>
    <row r="437" s="7" customFormat="1" ht="13" x14ac:dyDescent="0.35"/>
    <row r="438" s="7" customFormat="1" ht="13" x14ac:dyDescent="0.35"/>
    <row r="439" s="7" customFormat="1" ht="13" x14ac:dyDescent="0.35"/>
    <row r="440" s="7" customFormat="1" ht="13" x14ac:dyDescent="0.35"/>
    <row r="441" s="7" customFormat="1" ht="13" x14ac:dyDescent="0.35"/>
    <row r="442" s="7" customFormat="1" ht="13" x14ac:dyDescent="0.35"/>
    <row r="443" s="7" customFormat="1" ht="13" x14ac:dyDescent="0.35"/>
    <row r="444" s="7" customFormat="1" ht="13" x14ac:dyDescent="0.35"/>
    <row r="445" s="7" customFormat="1" ht="13" x14ac:dyDescent="0.35"/>
    <row r="446" s="7" customFormat="1" ht="13" x14ac:dyDescent="0.35"/>
    <row r="447" s="7" customFormat="1" ht="13" x14ac:dyDescent="0.35"/>
    <row r="448" s="7" customFormat="1" ht="13" x14ac:dyDescent="0.35"/>
    <row r="449" s="7" customFormat="1" ht="13" x14ac:dyDescent="0.35"/>
    <row r="450" s="7" customFormat="1" ht="13" x14ac:dyDescent="0.35"/>
    <row r="451" s="7" customFormat="1" ht="13" x14ac:dyDescent="0.35"/>
    <row r="452" s="7" customFormat="1" ht="13" x14ac:dyDescent="0.35"/>
    <row r="453" s="7" customFormat="1" ht="13" x14ac:dyDescent="0.35"/>
    <row r="454" s="7" customFormat="1" ht="13" x14ac:dyDescent="0.35"/>
    <row r="455" s="7" customFormat="1" ht="13" x14ac:dyDescent="0.35"/>
    <row r="456" s="7" customFormat="1" ht="13" x14ac:dyDescent="0.35"/>
    <row r="457" s="7" customFormat="1" ht="13" x14ac:dyDescent="0.35"/>
    <row r="458" s="7" customFormat="1" ht="13" x14ac:dyDescent="0.35"/>
    <row r="459" s="7" customFormat="1" ht="13" x14ac:dyDescent="0.35"/>
    <row r="460" s="7" customFormat="1" ht="13" x14ac:dyDescent="0.35"/>
    <row r="461" s="7" customFormat="1" ht="13" x14ac:dyDescent="0.35"/>
    <row r="462" s="7" customFormat="1" ht="13" x14ac:dyDescent="0.35"/>
    <row r="463" s="7" customFormat="1" ht="13" x14ac:dyDescent="0.35"/>
    <row r="464" s="7" customFormat="1" ht="13" x14ac:dyDescent="0.35"/>
    <row r="465" s="7" customFormat="1" ht="13" x14ac:dyDescent="0.35"/>
    <row r="466" s="7" customFormat="1" ht="13" x14ac:dyDescent="0.35"/>
    <row r="467" s="7" customFormat="1" ht="13" x14ac:dyDescent="0.35"/>
    <row r="468" s="7" customFormat="1" ht="13" x14ac:dyDescent="0.35"/>
    <row r="469" s="7" customFormat="1" ht="13" x14ac:dyDescent="0.35"/>
    <row r="470" s="7" customFormat="1" ht="13" x14ac:dyDescent="0.35"/>
    <row r="471" s="7" customFormat="1" ht="13" x14ac:dyDescent="0.35"/>
    <row r="472" s="7" customFormat="1" ht="13" x14ac:dyDescent="0.35"/>
    <row r="473" s="7" customFormat="1" ht="13" x14ac:dyDescent="0.35"/>
    <row r="474" s="7" customFormat="1" ht="13" x14ac:dyDescent="0.35"/>
    <row r="475" s="7" customFormat="1" ht="13" x14ac:dyDescent="0.35"/>
    <row r="476" s="7" customFormat="1" ht="13" x14ac:dyDescent="0.35"/>
    <row r="477" s="7" customFormat="1" ht="13" x14ac:dyDescent="0.35"/>
    <row r="478" s="7" customFormat="1" ht="13" x14ac:dyDescent="0.35"/>
    <row r="479" s="7" customFormat="1" ht="13" x14ac:dyDescent="0.35"/>
    <row r="480" s="7" customFormat="1" ht="13" x14ac:dyDescent="0.35"/>
    <row r="481" s="7" customFormat="1" ht="13" x14ac:dyDescent="0.35"/>
    <row r="482" s="7" customFormat="1" ht="13" x14ac:dyDescent="0.35"/>
    <row r="483" s="7" customFormat="1" ht="13" x14ac:dyDescent="0.35"/>
    <row r="484" s="7" customFormat="1" ht="13" x14ac:dyDescent="0.35"/>
    <row r="485" s="7" customFormat="1" ht="13" x14ac:dyDescent="0.35"/>
    <row r="486" s="7" customFormat="1" ht="13" x14ac:dyDescent="0.35"/>
    <row r="487" s="7" customFormat="1" ht="13" x14ac:dyDescent="0.35"/>
    <row r="488" s="7" customFormat="1" ht="13" x14ac:dyDescent="0.35"/>
    <row r="489" s="7" customFormat="1" ht="13" x14ac:dyDescent="0.35"/>
    <row r="490" s="7" customFormat="1" ht="13" x14ac:dyDescent="0.35"/>
    <row r="491" s="7" customFormat="1" ht="13" x14ac:dyDescent="0.35"/>
    <row r="492" s="7" customFormat="1" ht="13" x14ac:dyDescent="0.35"/>
    <row r="493" s="7" customFormat="1" ht="13" x14ac:dyDescent="0.35"/>
    <row r="494" s="7" customFormat="1" ht="13" x14ac:dyDescent="0.35"/>
    <row r="495" s="7" customFormat="1" ht="13" x14ac:dyDescent="0.35"/>
    <row r="496" s="7" customFormat="1" ht="13" x14ac:dyDescent="0.35"/>
    <row r="497" s="7" customFormat="1" ht="13" x14ac:dyDescent="0.35"/>
    <row r="498" s="7" customFormat="1" ht="13" x14ac:dyDescent="0.35"/>
    <row r="499" s="7" customFormat="1" ht="13" x14ac:dyDescent="0.35"/>
    <row r="500" s="7" customFormat="1" ht="13" x14ac:dyDescent="0.35"/>
    <row r="501" s="7" customFormat="1" ht="13" x14ac:dyDescent="0.35"/>
    <row r="502" s="7" customFormat="1" ht="13" x14ac:dyDescent="0.35"/>
    <row r="503" s="7" customFormat="1" ht="13" x14ac:dyDescent="0.35"/>
    <row r="504" s="7" customFormat="1" ht="13" x14ac:dyDescent="0.35"/>
    <row r="505" s="7" customFormat="1" ht="13" x14ac:dyDescent="0.35"/>
    <row r="506" s="7" customFormat="1" ht="13" x14ac:dyDescent="0.35"/>
    <row r="507" s="7" customFormat="1" ht="13" x14ac:dyDescent="0.35"/>
    <row r="508" s="7" customFormat="1" ht="13" x14ac:dyDescent="0.35"/>
    <row r="509" s="7" customFormat="1" ht="13" x14ac:dyDescent="0.35"/>
    <row r="510" s="7" customFormat="1" ht="13" x14ac:dyDescent="0.35"/>
    <row r="511" s="7" customFormat="1" ht="13" x14ac:dyDescent="0.35"/>
    <row r="512" s="7" customFormat="1" ht="13" x14ac:dyDescent="0.35"/>
    <row r="513" s="7" customFormat="1" ht="13" x14ac:dyDescent="0.35"/>
    <row r="514" s="7" customFormat="1" ht="13" x14ac:dyDescent="0.35"/>
    <row r="515" s="7" customFormat="1" ht="13" x14ac:dyDescent="0.35"/>
    <row r="516" s="7" customFormat="1" ht="13" x14ac:dyDescent="0.35"/>
    <row r="517" s="7" customFormat="1" ht="13" x14ac:dyDescent="0.35"/>
    <row r="518" s="7" customFormat="1" ht="13" x14ac:dyDescent="0.35"/>
    <row r="519" s="7" customFormat="1" ht="13" x14ac:dyDescent="0.35"/>
    <row r="520" s="7" customFormat="1" ht="13" x14ac:dyDescent="0.35"/>
    <row r="521" s="7" customFormat="1" ht="13" x14ac:dyDescent="0.35"/>
    <row r="522" s="7" customFormat="1" ht="13" x14ac:dyDescent="0.35"/>
    <row r="523" s="7" customFormat="1" ht="13" x14ac:dyDescent="0.35"/>
    <row r="524" s="7" customFormat="1" ht="13" x14ac:dyDescent="0.35"/>
    <row r="525" s="7" customFormat="1" ht="13" x14ac:dyDescent="0.35"/>
    <row r="526" s="7" customFormat="1" ht="13" x14ac:dyDescent="0.35"/>
    <row r="527" s="7" customFormat="1" ht="13" x14ac:dyDescent="0.35"/>
    <row r="528" s="7" customFormat="1" ht="13" x14ac:dyDescent="0.35"/>
    <row r="529" s="7" customFormat="1" ht="13" x14ac:dyDescent="0.35"/>
    <row r="530" s="7" customFormat="1" ht="13" x14ac:dyDescent="0.35"/>
    <row r="531" s="7" customFormat="1" ht="13" x14ac:dyDescent="0.35"/>
    <row r="532" s="7" customFormat="1" ht="13" x14ac:dyDescent="0.35"/>
    <row r="533" s="7" customFormat="1" ht="13" x14ac:dyDescent="0.35"/>
    <row r="534" s="7" customFormat="1" ht="13" x14ac:dyDescent="0.35"/>
    <row r="535" s="7" customFormat="1" ht="13" x14ac:dyDescent="0.35"/>
    <row r="536" s="7" customFormat="1" ht="13" x14ac:dyDescent="0.35"/>
    <row r="537" s="7" customFormat="1" ht="13" x14ac:dyDescent="0.35"/>
    <row r="538" s="7" customFormat="1" ht="13" x14ac:dyDescent="0.35"/>
    <row r="539" s="7" customFormat="1" ht="13" x14ac:dyDescent="0.35"/>
    <row r="540" s="7" customFormat="1" ht="13" x14ac:dyDescent="0.35"/>
    <row r="541" s="7" customFormat="1" ht="13" x14ac:dyDescent="0.35"/>
    <row r="542" s="7" customFormat="1" ht="13" x14ac:dyDescent="0.35"/>
    <row r="543" s="7" customFormat="1" ht="13" x14ac:dyDescent="0.35"/>
    <row r="544" s="7" customFormat="1" ht="13" x14ac:dyDescent="0.35"/>
    <row r="545" s="7" customFormat="1" ht="13" x14ac:dyDescent="0.35"/>
    <row r="546" s="7" customFormat="1" ht="13" x14ac:dyDescent="0.35"/>
    <row r="547" s="7" customFormat="1" ht="13" x14ac:dyDescent="0.35"/>
    <row r="548" s="7" customFormat="1" ht="13" x14ac:dyDescent="0.35"/>
    <row r="549" s="7" customFormat="1" ht="13" x14ac:dyDescent="0.35"/>
    <row r="550" s="7" customFormat="1" ht="13" x14ac:dyDescent="0.35"/>
    <row r="551" s="7" customFormat="1" ht="13" x14ac:dyDescent="0.35"/>
    <row r="552" s="7" customFormat="1" ht="13" x14ac:dyDescent="0.35"/>
    <row r="553" s="7" customFormat="1" ht="13" x14ac:dyDescent="0.35"/>
    <row r="554" s="7" customFormat="1" ht="13" x14ac:dyDescent="0.35"/>
    <row r="555" s="7" customFormat="1" ht="13" x14ac:dyDescent="0.35"/>
    <row r="556" s="7" customFormat="1" ht="13" x14ac:dyDescent="0.35"/>
    <row r="557" s="7" customFormat="1" ht="13" x14ac:dyDescent="0.35"/>
    <row r="558" s="7" customFormat="1" ht="13" x14ac:dyDescent="0.35"/>
    <row r="559" s="7" customFormat="1" ht="13" x14ac:dyDescent="0.35"/>
    <row r="560" s="7" customFormat="1" ht="13" x14ac:dyDescent="0.35"/>
    <row r="561" s="7" customFormat="1" ht="13" x14ac:dyDescent="0.35"/>
    <row r="562" s="7" customFormat="1" ht="13" x14ac:dyDescent="0.35"/>
    <row r="563" s="7" customFormat="1" ht="13" x14ac:dyDescent="0.35"/>
    <row r="564" s="7" customFormat="1" ht="13" x14ac:dyDescent="0.35"/>
    <row r="565" s="7" customFormat="1" ht="13" x14ac:dyDescent="0.35"/>
    <row r="566" s="7" customFormat="1" ht="13" x14ac:dyDescent="0.35"/>
    <row r="567" s="7" customFormat="1" ht="13" x14ac:dyDescent="0.35"/>
    <row r="568" s="7" customFormat="1" ht="13" x14ac:dyDescent="0.35"/>
    <row r="569" s="7" customFormat="1" ht="13" x14ac:dyDescent="0.35"/>
    <row r="570" s="7" customFormat="1" ht="13" x14ac:dyDescent="0.35"/>
    <row r="571" s="7" customFormat="1" ht="13" x14ac:dyDescent="0.35"/>
    <row r="572" s="7" customFormat="1" ht="13" x14ac:dyDescent="0.35"/>
    <row r="573" s="7" customFormat="1" ht="13" x14ac:dyDescent="0.35"/>
    <row r="574" s="7" customFormat="1" ht="13" x14ac:dyDescent="0.35"/>
    <row r="575" s="7" customFormat="1" ht="13" x14ac:dyDescent="0.35"/>
    <row r="576" s="7" customFormat="1" ht="13" x14ac:dyDescent="0.35"/>
    <row r="577" s="7" customFormat="1" ht="13" x14ac:dyDescent="0.35"/>
    <row r="578" s="7" customFormat="1" ht="13" x14ac:dyDescent="0.35"/>
    <row r="579" s="7" customFormat="1" ht="13" x14ac:dyDescent="0.35"/>
    <row r="580" s="7" customFormat="1" ht="13" x14ac:dyDescent="0.35"/>
    <row r="581" s="7" customFormat="1" ht="13" x14ac:dyDescent="0.35"/>
    <row r="582" s="7" customFormat="1" ht="13" x14ac:dyDescent="0.35"/>
    <row r="583" s="7" customFormat="1" ht="13" x14ac:dyDescent="0.35"/>
    <row r="584" s="7" customFormat="1" ht="13" x14ac:dyDescent="0.35"/>
    <row r="585" s="7" customFormat="1" ht="13" x14ac:dyDescent="0.35"/>
    <row r="586" s="7" customFormat="1" ht="13" x14ac:dyDescent="0.35"/>
    <row r="587" s="7" customFormat="1" ht="13" x14ac:dyDescent="0.35"/>
    <row r="588" s="7" customFormat="1" ht="13" x14ac:dyDescent="0.35"/>
    <row r="589" s="7" customFormat="1" ht="13" x14ac:dyDescent="0.35"/>
    <row r="590" s="7" customFormat="1" ht="13" x14ac:dyDescent="0.35"/>
    <row r="591" s="7" customFormat="1" ht="13" x14ac:dyDescent="0.35"/>
    <row r="592" s="7" customFormat="1" ht="13" x14ac:dyDescent="0.35"/>
    <row r="593" s="7" customFormat="1" ht="13" x14ac:dyDescent="0.35"/>
    <row r="594" s="7" customFormat="1" ht="13" x14ac:dyDescent="0.35"/>
    <row r="595" s="7" customFormat="1" ht="13" x14ac:dyDescent="0.35"/>
    <row r="596" s="7" customFormat="1" ht="13" x14ac:dyDescent="0.35"/>
    <row r="597" s="7" customFormat="1" ht="13" x14ac:dyDescent="0.35"/>
    <row r="598" s="7" customFormat="1" ht="13" x14ac:dyDescent="0.35"/>
    <row r="599" s="7" customFormat="1" ht="13" x14ac:dyDescent="0.35"/>
    <row r="600" s="7" customFormat="1" ht="13" x14ac:dyDescent="0.35"/>
    <row r="601" s="7" customFormat="1" ht="13" x14ac:dyDescent="0.35"/>
    <row r="602" s="7" customFormat="1" ht="13" x14ac:dyDescent="0.35"/>
    <row r="603" s="7" customFormat="1" ht="13" x14ac:dyDescent="0.35"/>
    <row r="604" s="7" customFormat="1" ht="13" x14ac:dyDescent="0.35"/>
    <row r="605" s="7" customFormat="1" ht="13" x14ac:dyDescent="0.35"/>
    <row r="606" s="7" customFormat="1" ht="13" x14ac:dyDescent="0.35"/>
    <row r="607" s="7" customFormat="1" ht="13" x14ac:dyDescent="0.35"/>
    <row r="608" s="7" customFormat="1" ht="13" x14ac:dyDescent="0.35"/>
    <row r="609" s="7" customFormat="1" ht="13" x14ac:dyDescent="0.35"/>
    <row r="610" s="7" customFormat="1" ht="13" x14ac:dyDescent="0.35"/>
    <row r="611" s="7" customFormat="1" ht="13" x14ac:dyDescent="0.35"/>
    <row r="612" s="7" customFormat="1" ht="13" x14ac:dyDescent="0.35"/>
    <row r="613" s="7" customFormat="1" ht="13" x14ac:dyDescent="0.35"/>
    <row r="614" s="7" customFormat="1" ht="13" x14ac:dyDescent="0.35"/>
    <row r="615" s="7" customFormat="1" ht="13" x14ac:dyDescent="0.35"/>
    <row r="616" s="7" customFormat="1" ht="13" x14ac:dyDescent="0.35"/>
    <row r="617" s="7" customFormat="1" ht="13" x14ac:dyDescent="0.35"/>
    <row r="618" s="7" customFormat="1" ht="13" x14ac:dyDescent="0.35"/>
    <row r="619" s="7" customFormat="1" ht="13" x14ac:dyDescent="0.35"/>
    <row r="620" s="7" customFormat="1" ht="13" x14ac:dyDescent="0.35"/>
    <row r="621" s="7" customFormat="1" ht="13" x14ac:dyDescent="0.35"/>
    <row r="622" s="7" customFormat="1" ht="13" x14ac:dyDescent="0.35"/>
    <row r="623" s="7" customFormat="1" ht="13" x14ac:dyDescent="0.35"/>
    <row r="624" s="7" customFormat="1" ht="13" x14ac:dyDescent="0.35"/>
    <row r="625" s="7" customFormat="1" ht="13" x14ac:dyDescent="0.35"/>
    <row r="626" s="7" customFormat="1" ht="13" x14ac:dyDescent="0.35"/>
    <row r="627" s="7" customFormat="1" ht="13" x14ac:dyDescent="0.35"/>
    <row r="628" s="7" customFormat="1" ht="13" x14ac:dyDescent="0.35"/>
    <row r="629" s="7" customFormat="1" ht="13" x14ac:dyDescent="0.35"/>
    <row r="630" s="7" customFormat="1" ht="13" x14ac:dyDescent="0.35"/>
    <row r="631" s="7" customFormat="1" ht="13" x14ac:dyDescent="0.35"/>
    <row r="632" s="7" customFormat="1" ht="13" x14ac:dyDescent="0.35"/>
    <row r="633" s="7" customFormat="1" ht="13" x14ac:dyDescent="0.35"/>
    <row r="634" s="7" customFormat="1" ht="13" x14ac:dyDescent="0.35"/>
    <row r="635" s="7" customFormat="1" ht="13" x14ac:dyDescent="0.35"/>
    <row r="636" s="7" customFormat="1" ht="13" x14ac:dyDescent="0.35"/>
    <row r="637" s="7" customFormat="1" ht="13" x14ac:dyDescent="0.35"/>
    <row r="638" s="7" customFormat="1" ht="13" x14ac:dyDescent="0.35"/>
    <row r="639" s="7" customFormat="1" ht="13" x14ac:dyDescent="0.35"/>
    <row r="640" s="7" customFormat="1" ht="13" x14ac:dyDescent="0.35"/>
    <row r="641" s="7" customFormat="1" ht="13" x14ac:dyDescent="0.35"/>
    <row r="642" s="7" customFormat="1" ht="13" x14ac:dyDescent="0.35"/>
    <row r="643" s="7" customFormat="1" ht="13" x14ac:dyDescent="0.35"/>
    <row r="644" s="7" customFormat="1" ht="13" x14ac:dyDescent="0.35"/>
    <row r="645" s="7" customFormat="1" ht="13" x14ac:dyDescent="0.35"/>
    <row r="646" s="7" customFormat="1" ht="13" x14ac:dyDescent="0.35"/>
    <row r="647" s="7" customFormat="1" ht="13" x14ac:dyDescent="0.35"/>
    <row r="648" s="7" customFormat="1" ht="13" x14ac:dyDescent="0.35"/>
    <row r="649" s="7" customFormat="1" ht="13" x14ac:dyDescent="0.35"/>
    <row r="650" s="7" customFormat="1" ht="13" x14ac:dyDescent="0.35"/>
    <row r="651" s="7" customFormat="1" ht="13" x14ac:dyDescent="0.35"/>
    <row r="652" s="7" customFormat="1" ht="13" x14ac:dyDescent="0.35"/>
    <row r="653" s="7" customFormat="1" ht="13" x14ac:dyDescent="0.35"/>
    <row r="654" s="7" customFormat="1" ht="13" x14ac:dyDescent="0.35"/>
    <row r="655" s="7" customFormat="1" ht="13" x14ac:dyDescent="0.35"/>
    <row r="656" s="7" customFormat="1" ht="13" x14ac:dyDescent="0.35"/>
    <row r="657" s="7" customFormat="1" ht="13" x14ac:dyDescent="0.35"/>
    <row r="658" s="7" customFormat="1" ht="13" x14ac:dyDescent="0.35"/>
    <row r="659" s="7" customFormat="1" ht="13" x14ac:dyDescent="0.35"/>
    <row r="660" s="7" customFormat="1" ht="13" x14ac:dyDescent="0.35"/>
    <row r="661" s="7" customFormat="1" ht="13" x14ac:dyDescent="0.35"/>
    <row r="662" s="7" customFormat="1" ht="13" x14ac:dyDescent="0.35"/>
    <row r="663" s="7" customFormat="1" ht="13" x14ac:dyDescent="0.35"/>
    <row r="664" s="7" customFormat="1" ht="13" x14ac:dyDescent="0.35"/>
    <row r="665" s="7" customFormat="1" ht="13" x14ac:dyDescent="0.35"/>
    <row r="666" s="7" customFormat="1" ht="13" x14ac:dyDescent="0.35"/>
    <row r="667" s="7" customFormat="1" ht="13" x14ac:dyDescent="0.35"/>
    <row r="668" s="7" customFormat="1" ht="13" x14ac:dyDescent="0.35"/>
    <row r="669" s="7" customFormat="1" ht="13" x14ac:dyDescent="0.35"/>
    <row r="670" s="7" customFormat="1" ht="13" x14ac:dyDescent="0.35"/>
    <row r="671" s="7" customFormat="1" ht="13" x14ac:dyDescent="0.35"/>
    <row r="672" s="7" customFormat="1" ht="13" x14ac:dyDescent="0.35"/>
    <row r="673" s="7" customFormat="1" ht="13" x14ac:dyDescent="0.35"/>
    <row r="674" s="7" customFormat="1" ht="13" x14ac:dyDescent="0.35"/>
    <row r="675" s="7" customFormat="1" ht="13" x14ac:dyDescent="0.35"/>
    <row r="676" s="7" customFormat="1" ht="13" x14ac:dyDescent="0.35"/>
    <row r="677" s="7" customFormat="1" ht="13" x14ac:dyDescent="0.35"/>
    <row r="678" s="7" customFormat="1" ht="13" x14ac:dyDescent="0.35"/>
    <row r="679" s="7" customFormat="1" ht="13" x14ac:dyDescent="0.35"/>
    <row r="680" s="7" customFormat="1" ht="13" x14ac:dyDescent="0.35"/>
    <row r="681" s="7" customFormat="1" ht="13" x14ac:dyDescent="0.35"/>
    <row r="682" s="7" customFormat="1" ht="13" x14ac:dyDescent="0.35"/>
    <row r="683" s="7" customFormat="1" ht="13" x14ac:dyDescent="0.35"/>
    <row r="684" s="7" customFormat="1" ht="13" x14ac:dyDescent="0.35"/>
    <row r="685" s="7" customFormat="1" ht="13" x14ac:dyDescent="0.35"/>
    <row r="686" s="7" customFormat="1" ht="13" x14ac:dyDescent="0.35"/>
    <row r="687" s="7" customFormat="1" ht="13" x14ac:dyDescent="0.35"/>
    <row r="688" s="7" customFormat="1" ht="13" x14ac:dyDescent="0.35"/>
    <row r="689" s="7" customFormat="1" ht="13" x14ac:dyDescent="0.35"/>
    <row r="690" s="7" customFormat="1" ht="13" x14ac:dyDescent="0.35"/>
    <row r="691" s="7" customFormat="1" ht="13" x14ac:dyDescent="0.35"/>
    <row r="692" s="7" customFormat="1" ht="13" x14ac:dyDescent="0.35"/>
    <row r="693" s="7" customFormat="1" ht="13" x14ac:dyDescent="0.35"/>
    <row r="694" s="7" customFormat="1" ht="13" x14ac:dyDescent="0.35"/>
    <row r="695" s="7" customFormat="1" ht="13" x14ac:dyDescent="0.35"/>
    <row r="696" s="7" customFormat="1" ht="13" x14ac:dyDescent="0.35"/>
    <row r="697" s="7" customFormat="1" ht="13" x14ac:dyDescent="0.35"/>
    <row r="698" s="7" customFormat="1" ht="13" x14ac:dyDescent="0.35"/>
    <row r="699" s="7" customFormat="1" ht="13" x14ac:dyDescent="0.35"/>
    <row r="700" s="7" customFormat="1" ht="13" x14ac:dyDescent="0.35"/>
    <row r="701" s="7" customFormat="1" ht="13" x14ac:dyDescent="0.35"/>
    <row r="702" s="7" customFormat="1" ht="13" x14ac:dyDescent="0.35"/>
    <row r="703" s="7" customFormat="1" ht="13" x14ac:dyDescent="0.35"/>
    <row r="704" s="7" customFormat="1" ht="13" x14ac:dyDescent="0.35"/>
    <row r="705" s="7" customFormat="1" ht="13" x14ac:dyDescent="0.35"/>
    <row r="706" s="7" customFormat="1" ht="13" x14ac:dyDescent="0.35"/>
    <row r="707" s="7" customFormat="1" ht="13" x14ac:dyDescent="0.35"/>
    <row r="708" s="7" customFormat="1" ht="13" x14ac:dyDescent="0.35"/>
    <row r="709" s="7" customFormat="1" ht="13" x14ac:dyDescent="0.35"/>
    <row r="710" s="7" customFormat="1" ht="13" x14ac:dyDescent="0.35"/>
    <row r="711" s="7" customFormat="1" ht="13" x14ac:dyDescent="0.35"/>
    <row r="712" s="7" customFormat="1" ht="13" x14ac:dyDescent="0.35"/>
    <row r="713" s="7" customFormat="1" ht="13" x14ac:dyDescent="0.35"/>
    <row r="714" s="7" customFormat="1" ht="13" x14ac:dyDescent="0.35"/>
    <row r="715" s="7" customFormat="1" ht="13" x14ac:dyDescent="0.35"/>
    <row r="716" s="7" customFormat="1" ht="13" x14ac:dyDescent="0.35"/>
    <row r="717" s="7" customFormat="1" ht="13" x14ac:dyDescent="0.35"/>
    <row r="718" s="7" customFormat="1" ht="13" x14ac:dyDescent="0.35"/>
    <row r="719" s="7" customFormat="1" ht="13" x14ac:dyDescent="0.35"/>
    <row r="720" s="7" customFormat="1" ht="13" x14ac:dyDescent="0.35"/>
    <row r="721" s="7" customFormat="1" ht="13" x14ac:dyDescent="0.35"/>
    <row r="722" s="7" customFormat="1" ht="13" x14ac:dyDescent="0.35"/>
    <row r="723" s="7" customFormat="1" ht="13" x14ac:dyDescent="0.35"/>
    <row r="724" s="7" customFormat="1" ht="13" x14ac:dyDescent="0.35"/>
    <row r="725" s="7" customFormat="1" ht="13" x14ac:dyDescent="0.35"/>
    <row r="726" s="7" customFormat="1" ht="13" x14ac:dyDescent="0.35"/>
    <row r="727" s="7" customFormat="1" ht="13" x14ac:dyDescent="0.35"/>
    <row r="728" s="7" customFormat="1" ht="13" x14ac:dyDescent="0.35"/>
    <row r="729" s="7" customFormat="1" ht="13" x14ac:dyDescent="0.35"/>
    <row r="730" s="7" customFormat="1" ht="13" x14ac:dyDescent="0.35"/>
    <row r="731" s="7" customFormat="1" ht="13" x14ac:dyDescent="0.35"/>
    <row r="732" s="7" customFormat="1" ht="13" x14ac:dyDescent="0.35"/>
    <row r="733" s="7" customFormat="1" ht="13" x14ac:dyDescent="0.35"/>
    <row r="734" s="7" customFormat="1" ht="13" x14ac:dyDescent="0.35"/>
    <row r="735" s="7" customFormat="1" ht="13" x14ac:dyDescent="0.35"/>
    <row r="736" s="7" customFormat="1" ht="13" x14ac:dyDescent="0.35"/>
    <row r="737" s="7" customFormat="1" ht="13" x14ac:dyDescent="0.35"/>
    <row r="738" s="7" customFormat="1" ht="13" x14ac:dyDescent="0.35"/>
    <row r="739" s="7" customFormat="1" ht="13" x14ac:dyDescent="0.35"/>
    <row r="740" s="7" customFormat="1" ht="13" x14ac:dyDescent="0.35"/>
    <row r="741" s="7" customFormat="1" ht="13" x14ac:dyDescent="0.35"/>
    <row r="742" s="7" customFormat="1" ht="13" x14ac:dyDescent="0.35"/>
    <row r="743" s="7" customFormat="1" ht="13" x14ac:dyDescent="0.35"/>
    <row r="744" s="7" customFormat="1" ht="13" x14ac:dyDescent="0.35"/>
    <row r="745" s="7" customFormat="1" ht="13" x14ac:dyDescent="0.35"/>
    <row r="746" s="7" customFormat="1" ht="13" x14ac:dyDescent="0.35"/>
    <row r="747" s="7" customFormat="1" ht="13" x14ac:dyDescent="0.35"/>
    <row r="748" s="7" customFormat="1" ht="13" x14ac:dyDescent="0.35"/>
    <row r="749" s="7" customFormat="1" ht="13" x14ac:dyDescent="0.35"/>
    <row r="750" s="7" customFormat="1" ht="13" x14ac:dyDescent="0.35"/>
    <row r="751" s="7" customFormat="1" ht="13" x14ac:dyDescent="0.35"/>
    <row r="752" s="7" customFormat="1" ht="13" x14ac:dyDescent="0.35"/>
    <row r="753" s="7" customFormat="1" ht="13" x14ac:dyDescent="0.35"/>
    <row r="754" s="7" customFormat="1" ht="13" x14ac:dyDescent="0.35"/>
    <row r="755" s="7" customFormat="1" ht="13" x14ac:dyDescent="0.35"/>
    <row r="756" s="7" customFormat="1" ht="13" x14ac:dyDescent="0.35"/>
    <row r="757" s="7" customFormat="1" ht="13" x14ac:dyDescent="0.35"/>
    <row r="758" s="7" customFormat="1" ht="13" x14ac:dyDescent="0.35"/>
    <row r="759" s="7" customFormat="1" ht="13" x14ac:dyDescent="0.35"/>
    <row r="760" s="7" customFormat="1" ht="13" x14ac:dyDescent="0.35"/>
    <row r="761" s="7" customFormat="1" ht="13" x14ac:dyDescent="0.35"/>
    <row r="762" s="7" customFormat="1" ht="13" x14ac:dyDescent="0.35"/>
    <row r="763" s="7" customFormat="1" ht="13" x14ac:dyDescent="0.35"/>
    <row r="764" s="7" customFormat="1" ht="13" x14ac:dyDescent="0.35"/>
    <row r="765" s="7" customFormat="1" ht="13" x14ac:dyDescent="0.35"/>
    <row r="766" s="7" customFormat="1" ht="13" x14ac:dyDescent="0.35"/>
    <row r="767" s="7" customFormat="1" ht="13" x14ac:dyDescent="0.35"/>
    <row r="768" s="7" customFormat="1" ht="13" x14ac:dyDescent="0.35"/>
    <row r="769" s="7" customFormat="1" ht="13" x14ac:dyDescent="0.35"/>
    <row r="770" s="7" customFormat="1" ht="13" x14ac:dyDescent="0.35"/>
    <row r="771" s="7" customFormat="1" ht="13" x14ac:dyDescent="0.35"/>
    <row r="772" s="7" customFormat="1" ht="13" x14ac:dyDescent="0.35"/>
    <row r="773" s="7" customFormat="1" ht="13" x14ac:dyDescent="0.35"/>
    <row r="774" s="7" customFormat="1" ht="13" x14ac:dyDescent="0.35"/>
    <row r="775" s="7" customFormat="1" ht="13" x14ac:dyDescent="0.35"/>
    <row r="776" s="7" customFormat="1" ht="13" x14ac:dyDescent="0.35"/>
    <row r="777" s="7" customFormat="1" ht="13" x14ac:dyDescent="0.35"/>
    <row r="778" s="7" customFormat="1" ht="13" x14ac:dyDescent="0.35"/>
    <row r="779" s="7" customFormat="1" ht="13" x14ac:dyDescent="0.35"/>
    <row r="780" s="7" customFormat="1" ht="13" x14ac:dyDescent="0.35"/>
    <row r="781" s="7" customFormat="1" ht="13" x14ac:dyDescent="0.35"/>
    <row r="782" s="7" customFormat="1" ht="13" x14ac:dyDescent="0.35"/>
    <row r="783" s="7" customFormat="1" ht="13" x14ac:dyDescent="0.35"/>
    <row r="784" s="7" customFormat="1" ht="13" x14ac:dyDescent="0.35"/>
    <row r="785" s="7" customFormat="1" ht="13" x14ac:dyDescent="0.35"/>
    <row r="786" s="7" customFormat="1" ht="13" x14ac:dyDescent="0.35"/>
    <row r="787" s="7" customFormat="1" ht="13" x14ac:dyDescent="0.35"/>
    <row r="788" s="7" customFormat="1" ht="13" x14ac:dyDescent="0.35"/>
    <row r="789" s="7" customFormat="1" ht="13" x14ac:dyDescent="0.35"/>
    <row r="790" s="7" customFormat="1" ht="13" x14ac:dyDescent="0.35"/>
    <row r="791" s="7" customFormat="1" ht="13" x14ac:dyDescent="0.35"/>
    <row r="792" s="7" customFormat="1" ht="13" x14ac:dyDescent="0.35"/>
    <row r="793" s="7" customFormat="1" ht="13" x14ac:dyDescent="0.35"/>
    <row r="794" s="7" customFormat="1" ht="13" x14ac:dyDescent="0.35"/>
    <row r="795" s="7" customFormat="1" ht="13" x14ac:dyDescent="0.35"/>
    <row r="796" s="7" customFormat="1" ht="13" x14ac:dyDescent="0.35"/>
    <row r="797" s="7" customFormat="1" ht="13" x14ac:dyDescent="0.35"/>
    <row r="798" s="7" customFormat="1" ht="13" x14ac:dyDescent="0.35"/>
    <row r="799" s="7" customFormat="1" ht="13" x14ac:dyDescent="0.35"/>
    <row r="800" s="7" customFormat="1" ht="13" x14ac:dyDescent="0.35"/>
    <row r="801" s="7" customFormat="1" ht="13" x14ac:dyDescent="0.35"/>
    <row r="802" s="7" customFormat="1" ht="13" x14ac:dyDescent="0.35"/>
    <row r="803" s="7" customFormat="1" ht="13" x14ac:dyDescent="0.35"/>
    <row r="804" s="7" customFormat="1" ht="13" x14ac:dyDescent="0.35"/>
    <row r="805" s="7" customFormat="1" ht="13" x14ac:dyDescent="0.35"/>
    <row r="806" s="7" customFormat="1" ht="13" x14ac:dyDescent="0.35"/>
    <row r="807" s="7" customFormat="1" ht="13" x14ac:dyDescent="0.35"/>
    <row r="808" s="7" customFormat="1" ht="13" x14ac:dyDescent="0.35"/>
    <row r="809" s="7" customFormat="1" ht="13" x14ac:dyDescent="0.35"/>
    <row r="810" s="7" customFormat="1" ht="13" x14ac:dyDescent="0.35"/>
    <row r="811" s="7" customFormat="1" ht="13" x14ac:dyDescent="0.35"/>
    <row r="812" s="7" customFormat="1" ht="13" x14ac:dyDescent="0.35"/>
    <row r="813" s="7" customFormat="1" ht="13" x14ac:dyDescent="0.35"/>
    <row r="814" s="7" customFormat="1" ht="13" x14ac:dyDescent="0.35"/>
    <row r="815" s="7" customFormat="1" ht="13" x14ac:dyDescent="0.35"/>
    <row r="816" s="7" customFormat="1" ht="13" x14ac:dyDescent="0.35"/>
    <row r="817" s="7" customFormat="1" ht="13" x14ac:dyDescent="0.35"/>
    <row r="818" s="7" customFormat="1" ht="13" x14ac:dyDescent="0.35"/>
    <row r="819" s="7" customFormat="1" ht="13" x14ac:dyDescent="0.35"/>
    <row r="820" s="7" customFormat="1" ht="13" x14ac:dyDescent="0.35"/>
    <row r="821" s="7" customFormat="1" ht="13" x14ac:dyDescent="0.35"/>
    <row r="822" s="7" customFormat="1" ht="13" x14ac:dyDescent="0.35"/>
    <row r="823" s="7" customFormat="1" ht="13" x14ac:dyDescent="0.35"/>
    <row r="824" s="7" customFormat="1" ht="13" x14ac:dyDescent="0.35"/>
    <row r="825" s="7" customFormat="1" ht="13" x14ac:dyDescent="0.35"/>
    <row r="826" s="7" customFormat="1" ht="13" x14ac:dyDescent="0.35"/>
    <row r="827" s="7" customFormat="1" ht="13" x14ac:dyDescent="0.35"/>
    <row r="828" s="7" customFormat="1" ht="13" x14ac:dyDescent="0.35"/>
    <row r="829" s="7" customFormat="1" ht="13" x14ac:dyDescent="0.35"/>
    <row r="830" s="7" customFormat="1" ht="13" x14ac:dyDescent="0.35"/>
    <row r="831" s="7" customFormat="1" ht="13" x14ac:dyDescent="0.35"/>
    <row r="832" s="7" customFormat="1" ht="13" x14ac:dyDescent="0.35"/>
    <row r="833" s="7" customFormat="1" ht="13" x14ac:dyDescent="0.35"/>
    <row r="834" s="7" customFormat="1" ht="13" x14ac:dyDescent="0.35"/>
    <row r="835" s="7" customFormat="1" ht="13" x14ac:dyDescent="0.35"/>
    <row r="836" s="7" customFormat="1" ht="13" x14ac:dyDescent="0.35"/>
    <row r="837" s="7" customFormat="1" ht="13" x14ac:dyDescent="0.35"/>
    <row r="838" s="7" customFormat="1" ht="13" x14ac:dyDescent="0.35"/>
    <row r="839" s="7" customFormat="1" ht="13" x14ac:dyDescent="0.35"/>
    <row r="840" s="7" customFormat="1" ht="13" x14ac:dyDescent="0.35"/>
    <row r="841" s="7" customFormat="1" ht="13" x14ac:dyDescent="0.35"/>
    <row r="842" s="7" customFormat="1" ht="13" x14ac:dyDescent="0.35"/>
    <row r="843" s="7" customFormat="1" ht="13" x14ac:dyDescent="0.35"/>
    <row r="844" s="7" customFormat="1" ht="13" x14ac:dyDescent="0.35"/>
    <row r="845" s="7" customFormat="1" ht="13" x14ac:dyDescent="0.35"/>
    <row r="846" s="7" customFormat="1" ht="13" x14ac:dyDescent="0.35"/>
    <row r="847" s="7" customFormat="1" ht="13" x14ac:dyDescent="0.35"/>
    <row r="848" s="7" customFormat="1" ht="13" x14ac:dyDescent="0.35"/>
    <row r="849" s="7" customFormat="1" ht="13" x14ac:dyDescent="0.35"/>
    <row r="850" s="7" customFormat="1" ht="13" x14ac:dyDescent="0.35"/>
    <row r="851" s="7" customFormat="1" ht="13" x14ac:dyDescent="0.35"/>
    <row r="852" s="7" customFormat="1" ht="13" x14ac:dyDescent="0.35"/>
    <row r="853" s="7" customFormat="1" ht="13" x14ac:dyDescent="0.35"/>
    <row r="854" s="7" customFormat="1" ht="13" x14ac:dyDescent="0.35"/>
    <row r="855" s="7" customFormat="1" ht="13" x14ac:dyDescent="0.35"/>
    <row r="856" s="7" customFormat="1" ht="13" x14ac:dyDescent="0.35"/>
    <row r="857" s="7" customFormat="1" ht="13" x14ac:dyDescent="0.35"/>
    <row r="858" s="7" customFormat="1" ht="13" x14ac:dyDescent="0.35"/>
    <row r="859" s="7" customFormat="1" ht="13" x14ac:dyDescent="0.35"/>
    <row r="860" s="7" customFormat="1" ht="13" x14ac:dyDescent="0.35"/>
    <row r="861" s="7" customFormat="1" ht="13" x14ac:dyDescent="0.35"/>
    <row r="862" s="7" customFormat="1" ht="13" x14ac:dyDescent="0.35"/>
    <row r="863" s="7" customFormat="1" ht="13" x14ac:dyDescent="0.35"/>
    <row r="864" s="7" customFormat="1" ht="13" x14ac:dyDescent="0.35"/>
    <row r="865" s="7" customFormat="1" ht="13" x14ac:dyDescent="0.35"/>
    <row r="866" s="7" customFormat="1" ht="13" x14ac:dyDescent="0.35"/>
    <row r="867" s="7" customFormat="1" ht="13" x14ac:dyDescent="0.35"/>
    <row r="868" s="7" customFormat="1" ht="13" x14ac:dyDescent="0.35"/>
    <row r="869" s="7" customFormat="1" ht="13" x14ac:dyDescent="0.35"/>
    <row r="870" s="7" customFormat="1" ht="13" x14ac:dyDescent="0.35"/>
    <row r="871" s="7" customFormat="1" ht="13" x14ac:dyDescent="0.35"/>
    <row r="872" s="7" customFormat="1" ht="13" x14ac:dyDescent="0.35"/>
    <row r="873" s="7" customFormat="1" ht="13" x14ac:dyDescent="0.35"/>
    <row r="874" s="7" customFormat="1" ht="13" x14ac:dyDescent="0.35"/>
    <row r="875" s="7" customFormat="1" ht="13" x14ac:dyDescent="0.35"/>
    <row r="876" s="7" customFormat="1" ht="13" x14ac:dyDescent="0.35"/>
    <row r="877" s="7" customFormat="1" ht="13" x14ac:dyDescent="0.35"/>
    <row r="878" s="7" customFormat="1" ht="13" x14ac:dyDescent="0.35"/>
    <row r="879" s="7" customFormat="1" ht="13" x14ac:dyDescent="0.35"/>
    <row r="880" s="7" customFormat="1" ht="13" x14ac:dyDescent="0.35"/>
    <row r="881" s="7" customFormat="1" ht="13" x14ac:dyDescent="0.35"/>
    <row r="882" s="7" customFormat="1" ht="13" x14ac:dyDescent="0.35"/>
    <row r="883" s="7" customFormat="1" ht="13" x14ac:dyDescent="0.35"/>
    <row r="884" s="7" customFormat="1" ht="13" x14ac:dyDescent="0.35"/>
    <row r="885" s="7" customFormat="1" ht="13" x14ac:dyDescent="0.35"/>
    <row r="886" s="7" customFormat="1" ht="13" x14ac:dyDescent="0.35"/>
    <row r="887" s="7" customFormat="1" ht="13" x14ac:dyDescent="0.35"/>
    <row r="888" s="7" customFormat="1" ht="13" x14ac:dyDescent="0.35"/>
    <row r="889" s="7" customFormat="1" ht="13" x14ac:dyDescent="0.35"/>
    <row r="890" s="7" customFormat="1" ht="13" x14ac:dyDescent="0.35"/>
    <row r="891" s="7" customFormat="1" ht="13" x14ac:dyDescent="0.35"/>
    <row r="892" s="7" customFormat="1" ht="13" x14ac:dyDescent="0.35"/>
    <row r="893" s="7" customFormat="1" ht="13" x14ac:dyDescent="0.35"/>
    <row r="894" s="7" customFormat="1" ht="13" x14ac:dyDescent="0.35"/>
    <row r="895" s="7" customFormat="1" ht="13" x14ac:dyDescent="0.35"/>
    <row r="896" s="7" customFormat="1" ht="13" x14ac:dyDescent="0.35"/>
    <row r="897" s="7" customFormat="1" ht="13" x14ac:dyDescent="0.35"/>
    <row r="898" s="7" customFormat="1" ht="13" x14ac:dyDescent="0.35"/>
    <row r="899" s="7" customFormat="1" ht="13" x14ac:dyDescent="0.35"/>
    <row r="900" s="7" customFormat="1" ht="13" x14ac:dyDescent="0.35"/>
    <row r="901" s="7" customFormat="1" ht="13" x14ac:dyDescent="0.35"/>
    <row r="902" s="7" customFormat="1" ht="13" x14ac:dyDescent="0.35"/>
    <row r="903" s="7" customFormat="1" ht="13" x14ac:dyDescent="0.35"/>
    <row r="904" s="7" customFormat="1" ht="13" x14ac:dyDescent="0.35"/>
    <row r="905" s="7" customFormat="1" ht="13" x14ac:dyDescent="0.35"/>
    <row r="906" s="7" customFormat="1" ht="13" x14ac:dyDescent="0.35"/>
    <row r="907" s="7" customFormat="1" ht="13" x14ac:dyDescent="0.35"/>
    <row r="908" s="7" customFormat="1" ht="13" x14ac:dyDescent="0.35"/>
    <row r="909" s="7" customFormat="1" ht="13" x14ac:dyDescent="0.35"/>
    <row r="910" s="7" customFormat="1" ht="13" x14ac:dyDescent="0.35"/>
    <row r="911" s="7" customFormat="1" ht="13" x14ac:dyDescent="0.35"/>
    <row r="912" s="7" customFormat="1" ht="13" x14ac:dyDescent="0.35"/>
    <row r="913" s="7" customFormat="1" ht="13" x14ac:dyDescent="0.35"/>
    <row r="914" s="7" customFormat="1" ht="13" x14ac:dyDescent="0.35"/>
    <row r="915" s="7" customFormat="1" ht="13" x14ac:dyDescent="0.35"/>
    <row r="916" s="7" customFormat="1" ht="13" x14ac:dyDescent="0.35"/>
    <row r="917" s="7" customFormat="1" ht="13" x14ac:dyDescent="0.35"/>
    <row r="918" s="7" customFormat="1" ht="13" x14ac:dyDescent="0.35"/>
    <row r="919" s="7" customFormat="1" ht="13" x14ac:dyDescent="0.35"/>
    <row r="920" s="7" customFormat="1" ht="13" x14ac:dyDescent="0.35"/>
    <row r="921" s="7" customFormat="1" ht="13" x14ac:dyDescent="0.35"/>
    <row r="922" s="7" customFormat="1" ht="13" x14ac:dyDescent="0.35"/>
    <row r="923" s="7" customFormat="1" ht="13" x14ac:dyDescent="0.35"/>
    <row r="924" s="7" customFormat="1" ht="13" x14ac:dyDescent="0.35"/>
    <row r="925" s="7" customFormat="1" ht="13" x14ac:dyDescent="0.35"/>
    <row r="926" s="7" customFormat="1" ht="13" x14ac:dyDescent="0.35"/>
    <row r="927" s="7" customFormat="1" ht="13" x14ac:dyDescent="0.35"/>
    <row r="928" s="7" customFormat="1" ht="13" x14ac:dyDescent="0.35"/>
    <row r="929" s="7" customFormat="1" ht="13" x14ac:dyDescent="0.35"/>
    <row r="930" s="7" customFormat="1" ht="13" x14ac:dyDescent="0.35"/>
    <row r="931" s="7" customFormat="1" ht="13" x14ac:dyDescent="0.35"/>
    <row r="932" s="7" customFormat="1" ht="13" x14ac:dyDescent="0.35"/>
    <row r="933" s="7" customFormat="1" ht="13" x14ac:dyDescent="0.35"/>
    <row r="934" s="7" customFormat="1" ht="13" x14ac:dyDescent="0.35"/>
    <row r="935" s="7" customFormat="1" ht="13" x14ac:dyDescent="0.35"/>
    <row r="936" s="7" customFormat="1" ht="13" x14ac:dyDescent="0.35"/>
    <row r="937" s="7" customFormat="1" ht="13" x14ac:dyDescent="0.35"/>
    <row r="938" s="7" customFormat="1" ht="13" x14ac:dyDescent="0.35"/>
    <row r="939" s="7" customFormat="1" ht="13" x14ac:dyDescent="0.35"/>
    <row r="940" s="7" customFormat="1" ht="13" x14ac:dyDescent="0.35"/>
    <row r="941" s="7" customFormat="1" ht="13" x14ac:dyDescent="0.35"/>
    <row r="942" s="7" customFormat="1" ht="13" x14ac:dyDescent="0.35"/>
    <row r="943" s="7" customFormat="1" ht="13" x14ac:dyDescent="0.35"/>
    <row r="944" s="7" customFormat="1" ht="13" x14ac:dyDescent="0.35"/>
    <row r="945" s="7" customFormat="1" ht="13" x14ac:dyDescent="0.35"/>
    <row r="946" s="7" customFormat="1" ht="13" x14ac:dyDescent="0.35"/>
    <row r="947" s="7" customFormat="1" ht="13" x14ac:dyDescent="0.35"/>
    <row r="948" s="7" customFormat="1" ht="13" x14ac:dyDescent="0.35"/>
    <row r="949" s="7" customFormat="1" ht="13" x14ac:dyDescent="0.35"/>
    <row r="950" s="7" customFormat="1" ht="13" x14ac:dyDescent="0.35"/>
    <row r="951" s="7" customFormat="1" ht="13" x14ac:dyDescent="0.35"/>
    <row r="952" s="7" customFormat="1" ht="13" x14ac:dyDescent="0.35"/>
    <row r="953" s="7" customFormat="1" ht="13" x14ac:dyDescent="0.35"/>
    <row r="954" s="7" customFormat="1" ht="13" x14ac:dyDescent="0.35"/>
    <row r="955" s="7" customFormat="1" ht="13" x14ac:dyDescent="0.35"/>
    <row r="956" s="7" customFormat="1" ht="13" x14ac:dyDescent="0.35"/>
    <row r="957" s="7" customFormat="1" ht="13" x14ac:dyDescent="0.35"/>
    <row r="958" s="7" customFormat="1" ht="13" x14ac:dyDescent="0.35"/>
    <row r="959" s="7" customFormat="1" ht="13" x14ac:dyDescent="0.35"/>
    <row r="960" s="7" customFormat="1" ht="13" x14ac:dyDescent="0.35"/>
    <row r="961" s="7" customFormat="1" ht="13" x14ac:dyDescent="0.35"/>
    <row r="962" s="7" customFormat="1" ht="13" x14ac:dyDescent="0.35"/>
    <row r="963" s="7" customFormat="1" ht="13" x14ac:dyDescent="0.35"/>
    <row r="964" s="7" customFormat="1" ht="13" x14ac:dyDescent="0.35"/>
    <row r="965" s="7" customFormat="1" ht="13" x14ac:dyDescent="0.35"/>
    <row r="966" s="7" customFormat="1" ht="13" x14ac:dyDescent="0.35"/>
    <row r="967" s="7" customFormat="1" ht="13" x14ac:dyDescent="0.35"/>
    <row r="968" s="7" customFormat="1" ht="13" x14ac:dyDescent="0.35"/>
    <row r="969" s="7" customFormat="1" ht="13" x14ac:dyDescent="0.35"/>
    <row r="970" s="7" customFormat="1" ht="13" x14ac:dyDescent="0.35"/>
    <row r="971" s="7" customFormat="1" ht="13" x14ac:dyDescent="0.35"/>
    <row r="972" s="7" customFormat="1" ht="13" x14ac:dyDescent="0.35"/>
    <row r="973" s="7" customFormat="1" ht="13" x14ac:dyDescent="0.35"/>
    <row r="974" s="7" customFormat="1" ht="13" x14ac:dyDescent="0.35"/>
    <row r="975" s="7" customFormat="1" ht="13" x14ac:dyDescent="0.35"/>
    <row r="976" s="7" customFormat="1" ht="13" x14ac:dyDescent="0.35"/>
    <row r="977" s="7" customFormat="1" ht="13" x14ac:dyDescent="0.35"/>
    <row r="978" s="7" customFormat="1" ht="13" x14ac:dyDescent="0.35"/>
    <row r="979" s="7" customFormat="1" ht="13" x14ac:dyDescent="0.35"/>
    <row r="980" s="7" customFormat="1" ht="13" x14ac:dyDescent="0.35"/>
    <row r="981" s="7" customFormat="1" ht="13" x14ac:dyDescent="0.35"/>
    <row r="982" s="7" customFormat="1" ht="13" x14ac:dyDescent="0.35"/>
    <row r="983" s="7" customFormat="1" ht="13" x14ac:dyDescent="0.35"/>
    <row r="984" s="7" customFormat="1" ht="13" x14ac:dyDescent="0.35"/>
    <row r="985" s="7" customFormat="1" ht="13" x14ac:dyDescent="0.35"/>
    <row r="986" s="7" customFormat="1" ht="13" x14ac:dyDescent="0.35"/>
    <row r="987" s="7" customFormat="1" ht="13" x14ac:dyDescent="0.35"/>
    <row r="988" s="7" customFormat="1" ht="13" x14ac:dyDescent="0.35"/>
    <row r="989" s="7" customFormat="1" ht="13" x14ac:dyDescent="0.35"/>
    <row r="990" s="7" customFormat="1" ht="13" x14ac:dyDescent="0.35"/>
    <row r="991" s="7" customFormat="1" ht="13" x14ac:dyDescent="0.35"/>
    <row r="992" s="7" customFormat="1" ht="13" x14ac:dyDescent="0.35"/>
    <row r="993" s="7" customFormat="1" ht="13" x14ac:dyDescent="0.35"/>
    <row r="994" s="7" customFormat="1" ht="13" x14ac:dyDescent="0.35"/>
    <row r="995" s="7" customFormat="1" ht="13" x14ac:dyDescent="0.35"/>
    <row r="996" s="7" customFormat="1" ht="13" x14ac:dyDescent="0.35"/>
    <row r="997" s="7" customFormat="1" ht="13" x14ac:dyDescent="0.35"/>
    <row r="998" s="7" customFormat="1" ht="13" x14ac:dyDescent="0.35"/>
    <row r="999" s="7" customFormat="1" ht="13" x14ac:dyDescent="0.35"/>
    <row r="1000" s="7" customFormat="1" ht="13" x14ac:dyDescent="0.35"/>
    <row r="1001" s="7" customFormat="1" ht="13" x14ac:dyDescent="0.35"/>
    <row r="1002" s="7" customFormat="1" ht="13" x14ac:dyDescent="0.35"/>
    <row r="1003" s="7" customFormat="1" ht="13" x14ac:dyDescent="0.35"/>
    <row r="1004" s="7" customFormat="1" ht="13" x14ac:dyDescent="0.35"/>
    <row r="1005" s="7" customFormat="1" ht="13" x14ac:dyDescent="0.35"/>
    <row r="1006" s="7" customFormat="1" ht="13" x14ac:dyDescent="0.35"/>
    <row r="1007" s="7" customFormat="1" ht="13" x14ac:dyDescent="0.35"/>
    <row r="1008" s="7" customFormat="1" ht="13" x14ac:dyDescent="0.35"/>
    <row r="1009" s="7" customFormat="1" ht="13" x14ac:dyDescent="0.35"/>
    <row r="1010" s="7" customFormat="1" ht="13" x14ac:dyDescent="0.35"/>
    <row r="1011" s="7" customFormat="1" ht="13" x14ac:dyDescent="0.35"/>
    <row r="1012" s="7" customFormat="1" ht="13" x14ac:dyDescent="0.35"/>
    <row r="1013" s="7" customFormat="1" ht="13" x14ac:dyDescent="0.35"/>
    <row r="1014" s="7" customFormat="1" ht="13" x14ac:dyDescent="0.35"/>
    <row r="1015" s="7" customFormat="1" ht="13" x14ac:dyDescent="0.35"/>
    <row r="1016" s="7" customFormat="1" ht="13" x14ac:dyDescent="0.35"/>
    <row r="1017" s="7" customFormat="1" ht="13" x14ac:dyDescent="0.35"/>
    <row r="1018" s="7" customFormat="1" ht="13" x14ac:dyDescent="0.35"/>
    <row r="1019" s="7" customFormat="1" ht="13" x14ac:dyDescent="0.35"/>
    <row r="1020" s="7" customFormat="1" ht="13" x14ac:dyDescent="0.35"/>
    <row r="1021" s="7" customFormat="1" ht="13" x14ac:dyDescent="0.35"/>
    <row r="1022" s="7" customFormat="1" ht="13" x14ac:dyDescent="0.35"/>
    <row r="1023" s="7" customFormat="1" ht="13" x14ac:dyDescent="0.35"/>
    <row r="1024" s="7" customFormat="1" ht="13" x14ac:dyDescent="0.35"/>
    <row r="1025" s="7" customFormat="1" ht="13" x14ac:dyDescent="0.35"/>
    <row r="1026" s="7" customFormat="1" ht="13" x14ac:dyDescent="0.35"/>
    <row r="1027" s="7" customFormat="1" ht="13" x14ac:dyDescent="0.35"/>
    <row r="1028" s="7" customFormat="1" ht="13" x14ac:dyDescent="0.35"/>
    <row r="1029" s="7" customFormat="1" ht="13" x14ac:dyDescent="0.35"/>
    <row r="1030" s="7" customFormat="1" ht="13" x14ac:dyDescent="0.35"/>
    <row r="1031" s="7" customFormat="1" ht="13" x14ac:dyDescent="0.35"/>
    <row r="1032" s="7" customFormat="1" ht="13" x14ac:dyDescent="0.35"/>
    <row r="1033" s="7" customFormat="1" ht="13" x14ac:dyDescent="0.35"/>
    <row r="1034" s="7" customFormat="1" ht="13" x14ac:dyDescent="0.35"/>
    <row r="1035" s="7" customFormat="1" ht="13" x14ac:dyDescent="0.35"/>
    <row r="1036" s="7" customFormat="1" ht="13" x14ac:dyDescent="0.35"/>
    <row r="1037" s="7" customFormat="1" ht="13" x14ac:dyDescent="0.35"/>
    <row r="1038" s="7" customFormat="1" ht="13" x14ac:dyDescent="0.35"/>
    <row r="1039" s="7" customFormat="1" ht="13" x14ac:dyDescent="0.35"/>
    <row r="1040" s="7" customFormat="1" ht="13" x14ac:dyDescent="0.35"/>
    <row r="1041" s="7" customFormat="1" ht="13" x14ac:dyDescent="0.35"/>
    <row r="1042" s="7" customFormat="1" ht="13" x14ac:dyDescent="0.35"/>
    <row r="1043" s="7" customFormat="1" ht="13" x14ac:dyDescent="0.35"/>
    <row r="1044" s="7" customFormat="1" ht="13" x14ac:dyDescent="0.35"/>
    <row r="1045" s="7" customFormat="1" ht="13" x14ac:dyDescent="0.35"/>
    <row r="1046" s="7" customFormat="1" ht="13" x14ac:dyDescent="0.35"/>
    <row r="1047" s="7" customFormat="1" ht="13" x14ac:dyDescent="0.35"/>
    <row r="1048" s="7" customFormat="1" ht="13" x14ac:dyDescent="0.35"/>
    <row r="1049" s="7" customFormat="1" ht="13" x14ac:dyDescent="0.35"/>
    <row r="1050" s="7" customFormat="1" ht="13" x14ac:dyDescent="0.35"/>
    <row r="1051" s="7" customFormat="1" ht="13" x14ac:dyDescent="0.35"/>
    <row r="1052" s="7" customFormat="1" ht="13" x14ac:dyDescent="0.35"/>
    <row r="1053" s="7" customFormat="1" ht="13" x14ac:dyDescent="0.35"/>
    <row r="1054" s="7" customFormat="1" ht="13" x14ac:dyDescent="0.35"/>
    <row r="1055" s="7" customFormat="1" ht="13" x14ac:dyDescent="0.35"/>
    <row r="1056" s="7" customFormat="1" ht="13" x14ac:dyDescent="0.35"/>
    <row r="1057" s="7" customFormat="1" ht="13" x14ac:dyDescent="0.35"/>
    <row r="1058" s="7" customFormat="1" ht="13" x14ac:dyDescent="0.35"/>
    <row r="1059" s="7" customFormat="1" ht="13" x14ac:dyDescent="0.35"/>
    <row r="1060" s="7" customFormat="1" ht="13" x14ac:dyDescent="0.35"/>
    <row r="1061" s="7" customFormat="1" ht="13" x14ac:dyDescent="0.35"/>
    <row r="1062" s="7" customFormat="1" ht="13" x14ac:dyDescent="0.35"/>
    <row r="1063" s="7" customFormat="1" ht="13" x14ac:dyDescent="0.35"/>
    <row r="1064" s="7" customFormat="1" ht="13" x14ac:dyDescent="0.35"/>
    <row r="1065" s="7" customFormat="1" ht="13" x14ac:dyDescent="0.35"/>
    <row r="1066" s="7" customFormat="1" ht="13" x14ac:dyDescent="0.35"/>
    <row r="1067" s="7" customFormat="1" ht="13" x14ac:dyDescent="0.35"/>
    <row r="1068" s="7" customFormat="1" ht="13" x14ac:dyDescent="0.35"/>
    <row r="1069" s="7" customFormat="1" ht="13" x14ac:dyDescent="0.35"/>
    <row r="1070" s="7" customFormat="1" ht="13" x14ac:dyDescent="0.35"/>
  </sheetData>
  <sheetProtection sheet="1" objects="1" scenarios="1" formatCells="0" formatColumns="0" formatRows="0"/>
  <autoFilter ref="A4:M8" xr:uid="{20952F15-333B-459B-B25A-1639B9833C28}"/>
  <mergeCells count="8">
    <mergeCell ref="A1:B1"/>
    <mergeCell ref="C2:D3"/>
    <mergeCell ref="K2:M2"/>
    <mergeCell ref="H3:I3"/>
    <mergeCell ref="E2:G2"/>
    <mergeCell ref="H2:J2"/>
    <mergeCell ref="E3:F3"/>
    <mergeCell ref="K3:L3"/>
  </mergeCells>
  <conditionalFormatting sqref="C5:D8">
    <cfRule type="cellIs" dxfId="14" priority="45" operator="greaterThan">
      <formula>$C$5</formula>
    </cfRule>
  </conditionalFormatting>
  <conditionalFormatting sqref="E5:G6 I5:M8">
    <cfRule type="cellIs" dxfId="13" priority="3" operator="between">
      <formula>10</formula>
      <formula>9999.999</formula>
    </cfRule>
    <cfRule type="cellIs" dxfId="12" priority="4" operator="greaterThanOrEqual">
      <formula>10000</formula>
    </cfRule>
    <cfRule type="cellIs" dxfId="11" priority="5" operator="lessThan">
      <formula>0.1</formula>
    </cfRule>
  </conditionalFormatting>
  <conditionalFormatting sqref="G7 E7:F8 G8:H8">
    <cfRule type="cellIs" dxfId="9" priority="42" operator="between">
      <formula>10</formula>
      <formula>9999.999</formula>
    </cfRule>
    <cfRule type="cellIs" dxfId="8" priority="43" operator="greaterThanOrEqual">
      <formula>10000</formula>
    </cfRule>
    <cfRule type="cellIs" dxfId="7" priority="44" operator="lessThan">
      <formula>0.1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7249307A-FFDC-4088-B0F7-B094DCE775D1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G5:G8 J5:J8 M5:M8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F4D0-2121-4DBD-8B3F-CA04C3C4B3FA}">
  <sheetPr codeName="Sheet5"/>
  <dimension ref="A1:M1154"/>
  <sheetViews>
    <sheetView zoomScaleNormal="100" workbookViewId="0">
      <selection sqref="A1:B1"/>
    </sheetView>
  </sheetViews>
  <sheetFormatPr defaultColWidth="8.7265625" defaultRowHeight="14.5" x14ac:dyDescent="0.35"/>
  <cols>
    <col min="1" max="1" width="17" style="2" bestFit="1" customWidth="1"/>
    <col min="2" max="2" width="18.7265625" style="2" customWidth="1"/>
    <col min="3" max="3" width="13.453125" style="2" customWidth="1"/>
    <col min="4" max="4" width="15" style="2" customWidth="1"/>
    <col min="5" max="5" width="15.7265625" style="2" customWidth="1"/>
    <col min="6" max="6" width="11.7265625" style="2" customWidth="1"/>
    <col min="7" max="7" width="18.7265625" style="2" customWidth="1"/>
    <col min="8" max="12" width="11.7265625" style="2" customWidth="1"/>
    <col min="13" max="13" width="19.1796875" style="2" customWidth="1"/>
    <col min="14" max="16384" width="8.7265625" style="2"/>
  </cols>
  <sheetData>
    <row r="1" spans="1:13" ht="26.25" customHeight="1" x14ac:dyDescent="0.35">
      <c r="A1" s="127" t="s">
        <v>19</v>
      </c>
      <c r="B1" s="127"/>
      <c r="C1" s="5" t="s">
        <v>59</v>
      </c>
    </row>
    <row r="2" spans="1:13" s="7" customFormat="1" ht="20.25" customHeight="1" x14ac:dyDescent="0.35">
      <c r="A2" s="78" t="s">
        <v>21</v>
      </c>
      <c r="B2" s="6"/>
      <c r="C2" s="99" t="s">
        <v>57</v>
      </c>
      <c r="D2" s="99"/>
      <c r="E2" s="100" t="s">
        <v>23</v>
      </c>
      <c r="F2" s="100"/>
      <c r="G2" s="100"/>
      <c r="H2" s="96" t="s">
        <v>26</v>
      </c>
      <c r="I2" s="96"/>
      <c r="J2" s="96"/>
      <c r="K2" s="96" t="s">
        <v>27</v>
      </c>
      <c r="L2" s="96"/>
      <c r="M2" s="96"/>
    </row>
    <row r="3" spans="1:13" s="7" customFormat="1" ht="24.75" customHeight="1" x14ac:dyDescent="0.35">
      <c r="C3" s="99"/>
      <c r="D3" s="99"/>
      <c r="E3" s="98" t="s">
        <v>29</v>
      </c>
      <c r="F3" s="98"/>
      <c r="G3" s="82" t="s">
        <v>30</v>
      </c>
      <c r="H3" s="97" t="s">
        <v>29</v>
      </c>
      <c r="I3" s="97"/>
      <c r="J3" s="81" t="s">
        <v>30</v>
      </c>
      <c r="K3" s="97" t="s">
        <v>29</v>
      </c>
      <c r="L3" s="97"/>
      <c r="M3" s="81" t="s">
        <v>30</v>
      </c>
    </row>
    <row r="4" spans="1:13" s="7" customFormat="1" ht="48" customHeight="1" x14ac:dyDescent="0.35">
      <c r="A4" s="8" t="s">
        <v>58</v>
      </c>
      <c r="B4" s="9" t="s">
        <v>32</v>
      </c>
      <c r="C4" s="8" t="s">
        <v>38</v>
      </c>
      <c r="D4" s="8" t="s">
        <v>37</v>
      </c>
      <c r="E4" s="10" t="s">
        <v>39</v>
      </c>
      <c r="F4" s="10" t="s">
        <v>40</v>
      </c>
      <c r="G4" s="10" t="s">
        <v>43</v>
      </c>
      <c r="H4" s="8" t="s">
        <v>39</v>
      </c>
      <c r="I4" s="8" t="s">
        <v>40</v>
      </c>
      <c r="J4" s="8" t="s">
        <v>43</v>
      </c>
      <c r="K4" s="8" t="s">
        <v>39</v>
      </c>
      <c r="L4" s="8" t="s">
        <v>40</v>
      </c>
      <c r="M4" s="8" t="s">
        <v>43</v>
      </c>
    </row>
    <row r="5" spans="1:13" s="7" customFormat="1" ht="27" customHeight="1" x14ac:dyDescent="0.35">
      <c r="A5" s="11" t="s">
        <v>45</v>
      </c>
      <c r="B5" s="12">
        <v>300</v>
      </c>
      <c r="C5" s="79">
        <v>2690</v>
      </c>
      <c r="D5" s="79">
        <v>2690</v>
      </c>
      <c r="E5" s="26">
        <f>($C5*'Exposure Inputs'!$C$57*'Exposure Inputs'!$C$51*'Exposure Inputs'!$C$54*'Exposure Inputs'!$C$58*'Exposure Inputs'!$C$59)/'Exposure Inputs'!$C$50</f>
        <v>2.7125791875000006E-2</v>
      </c>
      <c r="F5" s="16">
        <f>($D5*'Exposure Inputs'!$C$57*'Exposure Inputs'!$C$51*'Exposure Inputs'!$C$54*'Exposure Inputs'!$C$55*'Exposure Inputs'!$C$58*'Exposure Inputs'!$C$59*B5)/('Exposure Inputs'!$C$50*'Exposure Inputs'!$C$56*'Exposure Inputs'!$C$60)</f>
        <v>2.2295171404109589E-2</v>
      </c>
      <c r="G5" s="16">
        <f>'Exposure Inputs'!$E$64/$E5</f>
        <v>442.38339862290184</v>
      </c>
      <c r="H5" s="16">
        <f>($C5*'Exposure Inputs'!$C$57*'Exposure Inputs'!$D$51*'Exposure Inputs'!$D$54*'Exposure Inputs'!$C$58*'Exposure Inputs'!$C$59)/'Exposure Inputs'!$D$50</f>
        <v>2.0768031338028174E-2</v>
      </c>
      <c r="I5" s="16">
        <f>($D5*'Exposure Inputs'!$C$57*'Exposure Inputs'!$D$51*'Exposure Inputs'!$D$54*'Exposure Inputs'!$D$55*'Exposure Inputs'!$C$58*'Exposure Inputs'!$C$59)/('Exposure Inputs'!$D$50*'Exposure Inputs'!$D$56*'Exposure Inputs'!$C$60)</f>
        <v>5.6898715994597734E-5</v>
      </c>
      <c r="J5" s="16">
        <f>'Exposure Inputs'!$E$64/$H5</f>
        <v>577.8111465975544</v>
      </c>
      <c r="K5" s="16">
        <f>($C5*'Exposure Inputs'!$C$57*'Exposure Inputs'!$E$51*'Exposure Inputs'!$E$54*'Exposure Inputs'!$C$58*'Exposure Inputs'!$C$59)/'Exposure Inputs'!$E$50</f>
        <v>1.2598335849056605E-2</v>
      </c>
      <c r="L5" s="16">
        <f>($D5*'Exposure Inputs'!$C$57*'Exposure Inputs'!$E$51*'Exposure Inputs'!$E$54*'Exposure Inputs'!$E$55*'Exposure Inputs'!$C$58*'Exposure Inputs'!$C$59)/('Exposure Inputs'!$E$50*'Exposure Inputs'!$E$56*'Exposure Inputs'!$C$60)</f>
        <v>3.4515988627552338E-5</v>
      </c>
      <c r="M5" s="16">
        <f>'Exposure Inputs'!$E$64/$K5</f>
        <v>952.50675515993566</v>
      </c>
    </row>
    <row r="6" spans="1:13" s="7" customFormat="1" ht="39" x14ac:dyDescent="0.35">
      <c r="A6" s="11" t="s">
        <v>47</v>
      </c>
      <c r="B6" s="12">
        <v>387</v>
      </c>
      <c r="C6" s="15">
        <v>94100</v>
      </c>
      <c r="D6" s="15">
        <v>56000</v>
      </c>
      <c r="E6" s="26">
        <f>($C6*'Exposure Inputs'!$C$57*'Exposure Inputs'!$C$51*'Exposure Inputs'!$C$54*'Exposure Inputs'!$C$58*'Exposure Inputs'!$C$59)/'Exposure Inputs'!$C$50</f>
        <v>0.94889851875000031</v>
      </c>
      <c r="F6" s="16">
        <f>($D6*'Exposure Inputs'!$C$57*'Exposure Inputs'!$C$51*'Exposure Inputs'!$C$54*'Exposure Inputs'!$C$55*'Exposure Inputs'!$C$58*'Exposure Inputs'!$C$59*B6)/('Exposure Inputs'!$C$50*'Exposure Inputs'!$C$56*'Exposure Inputs'!$C$60)</f>
        <v>0.59873724246575355</v>
      </c>
      <c r="G6" s="16">
        <f>'Exposure Inputs'!$E$64/$E6</f>
        <v>12.646241682206226</v>
      </c>
      <c r="H6" s="16">
        <f>($C6*'Exposure Inputs'!$C$57*'Exposure Inputs'!$D$51*'Exposure Inputs'!$D$54*'Exposure Inputs'!$C$58*'Exposure Inputs'!$C$59)/'Exposure Inputs'!$D$50</f>
        <v>0.72649507394366197</v>
      </c>
      <c r="I6" s="16">
        <f>($D6*'Exposure Inputs'!$C$57*'Exposure Inputs'!$D$51*'Exposure Inputs'!$D$54*'Exposure Inputs'!$D$55*'Exposure Inputs'!$C$58*'Exposure Inputs'!$C$59)/('Exposure Inputs'!$D$50*'Exposure Inputs'!$D$56*'Exposure Inputs'!$C$60)</f>
        <v>1.1845085857611422E-3</v>
      </c>
      <c r="J6" s="16">
        <f>'Exposure Inputs'!$E$64/$H6</f>
        <v>16.517661895296722</v>
      </c>
      <c r="K6" s="16">
        <f>($C6*'Exposure Inputs'!$C$57*'Exposure Inputs'!$E$51*'Exposure Inputs'!$E$54*'Exposure Inputs'!$C$58*'Exposure Inputs'!$C$59)/'Exposure Inputs'!$E$50</f>
        <v>0.44070758490566042</v>
      </c>
      <c r="L6" s="16">
        <f>($D6*'Exposure Inputs'!$C$57*'Exposure Inputs'!$E$51*'Exposure Inputs'!$E$54*'Exposure Inputs'!$E$55*'Exposure Inputs'!$C$58*'Exposure Inputs'!$C$59)/('Exposure Inputs'!$E$50*'Exposure Inputs'!$E$56*'Exposure Inputs'!$C$60)</f>
        <v>7.1854846213491861E-4</v>
      </c>
      <c r="M6" s="16">
        <f>'Exposure Inputs'!$E$64/$K6</f>
        <v>27.228939122000288</v>
      </c>
    </row>
    <row r="7" spans="1:13" s="7" customFormat="1" ht="39" x14ac:dyDescent="0.35">
      <c r="A7" s="11" t="s">
        <v>53</v>
      </c>
      <c r="B7" s="12">
        <v>254</v>
      </c>
      <c r="C7" s="14">
        <v>2610</v>
      </c>
      <c r="D7" s="14">
        <v>2490</v>
      </c>
      <c r="E7" s="27">
        <f>($C7*'Exposure Inputs'!$C$57*'Exposure Inputs'!$C$51*'Exposure Inputs'!$C$54*'Exposure Inputs'!$C$58*'Exposure Inputs'!$C$59)/'Exposure Inputs'!$C$50</f>
        <v>2.6319076875000007E-2</v>
      </c>
      <c r="F7" s="16">
        <f>($D7*'Exposure Inputs'!$C$57*'Exposure Inputs'!$C$51*'Exposure Inputs'!$C$54*'Exposure Inputs'!$C$55*'Exposure Inputs'!$C$58*'Exposure Inputs'!$C$59*B7)/('Exposure Inputs'!$C$50*'Exposure Inputs'!$C$56*'Exposure Inputs'!$C$60)</f>
        <v>1.7473115373287672E-2</v>
      </c>
      <c r="G7" s="16">
        <f>'Exposure Inputs'!$E$64/$E7</f>
        <v>455.94304302513638</v>
      </c>
      <c r="H7" s="16">
        <f>($C7*'Exposure Inputs'!$C$57*'Exposure Inputs'!$D$51*'Exposure Inputs'!$D$54*'Exposure Inputs'!$C$58*'Exposure Inputs'!$C$59)/'Exposure Inputs'!$D$50</f>
        <v>2.0150394718309862E-2</v>
      </c>
      <c r="I7" s="16">
        <f>($D7*'Exposure Inputs'!$C$57*'Exposure Inputs'!$D$51*'Exposure Inputs'!$D$54*'Exposure Inputs'!$D$55*'Exposure Inputs'!$C$58*'Exposure Inputs'!$C$59)/('Exposure Inputs'!$D$50*'Exposure Inputs'!$D$56*'Exposure Inputs'!$C$60)</f>
        <v>5.2668328188307942E-5</v>
      </c>
      <c r="J7" s="16">
        <f>'Exposure Inputs'!$E$64/$H7</f>
        <v>595.52183308330325</v>
      </c>
      <c r="K7" s="16">
        <f>($C7*'Exposure Inputs'!$C$57*'Exposure Inputs'!$E$51*'Exposure Inputs'!$E$54*'Exposure Inputs'!$C$58*'Exposure Inputs'!$C$59)/'Exposure Inputs'!$E$50</f>
        <v>1.2223664150943397E-2</v>
      </c>
      <c r="L7" s="16">
        <f>($D7*'Exposure Inputs'!$C$57*'Exposure Inputs'!$E$51*'Exposure Inputs'!$E$54*'Exposure Inputs'!$E$55*'Exposure Inputs'!$C$58*'Exposure Inputs'!$C$59)/('Exposure Inputs'!$E$50*'Exposure Inputs'!$E$56*'Exposure Inputs'!$C$60)</f>
        <v>3.1949744119927624E-5</v>
      </c>
      <c r="M7" s="16">
        <f>'Exposure Inputs'!$E$64/$K7</f>
        <v>981.70236451349695</v>
      </c>
    </row>
    <row r="8" spans="1:13" s="7" customFormat="1" ht="26" x14ac:dyDescent="0.35">
      <c r="A8" s="11" t="s">
        <v>54</v>
      </c>
      <c r="B8" s="12">
        <v>300</v>
      </c>
      <c r="C8" s="15">
        <v>40</v>
      </c>
      <c r="D8" s="15">
        <v>40</v>
      </c>
      <c r="E8" s="26">
        <f>($C8*'Exposure Inputs'!$C$57*'Exposure Inputs'!$C$51*'Exposure Inputs'!$C$54*'Exposure Inputs'!$C$58*'Exposure Inputs'!$C$59)/'Exposure Inputs'!$C$50</f>
        <v>4.0335750000000003E-4</v>
      </c>
      <c r="F8" s="16">
        <f>($D8*'Exposure Inputs'!$C$57*'Exposure Inputs'!$C$51*'Exposure Inputs'!$C$54*'Exposure Inputs'!$C$55*'Exposure Inputs'!$C$58*'Exposure Inputs'!$C$59*B8)/('Exposure Inputs'!$C$50*'Exposure Inputs'!$C$56*'Exposure Inputs'!$C$60)</f>
        <v>3.3152671232876711E-4</v>
      </c>
      <c r="G8" s="16">
        <f>'Exposure Inputs'!$E$64/$E8</f>
        <v>29750.283557390154</v>
      </c>
      <c r="H8" s="16">
        <f>($C8*'Exposure Inputs'!$C$57*'Exposure Inputs'!$D$51*'Exposure Inputs'!$D$54*'Exposure Inputs'!$C$58*'Exposure Inputs'!$C$59)/'Exposure Inputs'!$D$50</f>
        <v>3.0881830985915497E-4</v>
      </c>
      <c r="I8" s="16">
        <f>($D8*'Exposure Inputs'!$C$57*'Exposure Inputs'!$D$51*'Exposure Inputs'!$D$54*'Exposure Inputs'!$D$55*'Exposure Inputs'!$C$58*'Exposure Inputs'!$C$59)/('Exposure Inputs'!$D$50*'Exposure Inputs'!$D$56*'Exposure Inputs'!$C$60)</f>
        <v>8.4607756125795876E-7</v>
      </c>
      <c r="J8" s="16">
        <f>'Exposure Inputs'!$E$64/$H8</f>
        <v>38857.799608685535</v>
      </c>
      <c r="K8" s="16">
        <f>($C8*'Exposure Inputs'!$C$57*'Exposure Inputs'!$E$51*'Exposure Inputs'!$E$54*'Exposure Inputs'!$C$58*'Exposure Inputs'!$C$59)/'Exposure Inputs'!$E$50</f>
        <v>1.8733584905660376E-4</v>
      </c>
      <c r="L8" s="16">
        <f>($D8*'Exposure Inputs'!$C$57*'Exposure Inputs'!$E$51*'Exposure Inputs'!$E$54*'Exposure Inputs'!$E$55*'Exposure Inputs'!$C$58*'Exposure Inputs'!$C$59)/('Exposure Inputs'!$E$50*'Exposure Inputs'!$E$56*'Exposure Inputs'!$C$60)</f>
        <v>5.1324890152494184E-7</v>
      </c>
      <c r="M8" s="16">
        <f>'Exposure Inputs'!$E$64/$K8</f>
        <v>64056.079284505686</v>
      </c>
    </row>
    <row r="9" spans="1:13" s="7" customFormat="1" ht="13" hidden="1" x14ac:dyDescent="0.35">
      <c r="C9" s="25"/>
      <c r="D9" s="25"/>
      <c r="E9" s="16">
        <f>($C9*'Exposure Inputs'!$C$57*'Exposure Inputs'!$C$51*'Exposure Inputs'!$C$54*'Exposure Inputs'!$C$58*'Exposure Inputs'!$C$59)/'Exposure Inputs'!$C$50</f>
        <v>0</v>
      </c>
      <c r="F9" s="16">
        <f>($D9*'Exposure Inputs'!$C$57*'Exposure Inputs'!$C$51*'Exposure Inputs'!$C$54*'Exposure Inputs'!$C$55*'Exposure Inputs'!$C$58*'Exposure Inputs'!$C$59*B9)/('Exposure Inputs'!$C$50*'Exposure Inputs'!$C$56*'Exposure Inputs'!$C$60)</f>
        <v>0</v>
      </c>
      <c r="G9" s="16" t="e">
        <f>'Exposure Inputs'!$E$64/$E9</f>
        <v>#DIV/0!</v>
      </c>
      <c r="H9" s="16">
        <f>($C9*'Exposure Inputs'!$C$57*'Exposure Inputs'!$D$51*'Exposure Inputs'!$D$54*'Exposure Inputs'!$C$58*'Exposure Inputs'!$C$59)/'Exposure Inputs'!$D$50</f>
        <v>0</v>
      </c>
      <c r="I9" s="16">
        <f>($D9*'Exposure Inputs'!$C$57*'Exposure Inputs'!$D$51*'Exposure Inputs'!$D$54*'Exposure Inputs'!$D$55*'Exposure Inputs'!$C$58*'Exposure Inputs'!$C$59)/('Exposure Inputs'!$D$50*'Exposure Inputs'!$D$56*'Exposure Inputs'!$C$60)</f>
        <v>0</v>
      </c>
      <c r="J9" s="16" t="e">
        <f>'Exposure Inputs'!$E$64/$H9</f>
        <v>#DIV/0!</v>
      </c>
      <c r="K9" s="16">
        <f>($C9*'Exposure Inputs'!$C$57*'Exposure Inputs'!$E$51*'Exposure Inputs'!$E$54*'Exposure Inputs'!$C$58*'Exposure Inputs'!$C$59)/'Exposure Inputs'!$E$50</f>
        <v>0</v>
      </c>
      <c r="L9" s="16">
        <f>($D9*'Exposure Inputs'!$C$57*'Exposure Inputs'!$E$51*'Exposure Inputs'!$E$54*'Exposure Inputs'!$E$55*'Exposure Inputs'!$C$58*'Exposure Inputs'!$C$59)/('Exposure Inputs'!$E$50*'Exposure Inputs'!$E$56*'Exposure Inputs'!$C$60)</f>
        <v>0</v>
      </c>
      <c r="M9" s="16" t="e">
        <f>'Exposure Inputs'!$E$64/$K9</f>
        <v>#DIV/0!</v>
      </c>
    </row>
    <row r="10" spans="1:13" s="7" customFormat="1" ht="13" hidden="1" x14ac:dyDescent="0.35">
      <c r="C10" s="25"/>
      <c r="D10" s="25"/>
      <c r="E10" s="16">
        <f>($C10*'Exposure Inputs'!$C$57*'Exposure Inputs'!$C$51*'Exposure Inputs'!$C$54*'Exposure Inputs'!$C$58*'Exposure Inputs'!$C$59)/'Exposure Inputs'!$C$50</f>
        <v>0</v>
      </c>
      <c r="F10" s="16">
        <f>($D10*'Exposure Inputs'!$C$57*'Exposure Inputs'!$C$51*'Exposure Inputs'!$C$54*'Exposure Inputs'!$C$55*'Exposure Inputs'!$C$58*'Exposure Inputs'!$C$59*B10)/('Exposure Inputs'!$C$50*'Exposure Inputs'!$C$56*'Exposure Inputs'!$C$60)</f>
        <v>0</v>
      </c>
      <c r="G10" s="16" t="e">
        <f>'Exposure Inputs'!$E$64/$E10</f>
        <v>#DIV/0!</v>
      </c>
      <c r="H10" s="16">
        <f>($C10*'Exposure Inputs'!$C$57*'Exposure Inputs'!$D$51*'Exposure Inputs'!$D$54*'Exposure Inputs'!$C$58*'Exposure Inputs'!$C$59)/'Exposure Inputs'!$D$50</f>
        <v>0</v>
      </c>
      <c r="I10" s="16">
        <f>($D10*'Exposure Inputs'!$C$57*'Exposure Inputs'!$D$51*'Exposure Inputs'!$D$54*'Exposure Inputs'!$D$55*'Exposure Inputs'!$C$58*'Exposure Inputs'!$C$59)/('Exposure Inputs'!$D$50*'Exposure Inputs'!$D$56*'Exposure Inputs'!$C$60)</f>
        <v>0</v>
      </c>
      <c r="J10" s="16" t="e">
        <f>'Exposure Inputs'!$E$64/$H10</f>
        <v>#DIV/0!</v>
      </c>
      <c r="K10" s="16">
        <f>($C10*'Exposure Inputs'!$C$57*'Exposure Inputs'!$E$51*'Exposure Inputs'!$E$54*'Exposure Inputs'!$C$58*'Exposure Inputs'!$C$59)/'Exposure Inputs'!$E$50</f>
        <v>0</v>
      </c>
      <c r="L10" s="16">
        <f>($D10*'Exposure Inputs'!$C$57*'Exposure Inputs'!$E$51*'Exposure Inputs'!$E$54*'Exposure Inputs'!$E$55*'Exposure Inputs'!$C$58*'Exposure Inputs'!$C$59)/('Exposure Inputs'!$E$50*'Exposure Inputs'!$E$56*'Exposure Inputs'!$C$60)</f>
        <v>0</v>
      </c>
      <c r="M10" s="16" t="e">
        <f>'Exposure Inputs'!$E$64/$K10</f>
        <v>#DIV/0!</v>
      </c>
    </row>
    <row r="11" spans="1:13" s="7" customFormat="1" ht="13" hidden="1" x14ac:dyDescent="0.35">
      <c r="C11" s="25"/>
      <c r="D11" s="25"/>
      <c r="E11" s="16">
        <f>($C11*'Exposure Inputs'!$C$57*'Exposure Inputs'!$C$51*'Exposure Inputs'!$C$54*'Exposure Inputs'!$C$58*'Exposure Inputs'!$C$59)/'Exposure Inputs'!$C$50</f>
        <v>0</v>
      </c>
      <c r="F11" s="16">
        <f>($D11*'Exposure Inputs'!$C$57*'Exposure Inputs'!$C$51*'Exposure Inputs'!$C$54*'Exposure Inputs'!$C$55*'Exposure Inputs'!$C$58*'Exposure Inputs'!$C$59*B11)/('Exposure Inputs'!$C$50*'Exposure Inputs'!$C$56*'Exposure Inputs'!$C$60)</f>
        <v>0</v>
      </c>
      <c r="G11" s="16" t="e">
        <f>'Exposure Inputs'!$E$64/$E11</f>
        <v>#DIV/0!</v>
      </c>
      <c r="H11" s="16">
        <f>($C11*'Exposure Inputs'!$C$57*'Exposure Inputs'!$D$51*'Exposure Inputs'!$D$54*'Exposure Inputs'!$C$58*'Exposure Inputs'!$C$59)/'Exposure Inputs'!$D$50</f>
        <v>0</v>
      </c>
      <c r="I11" s="16">
        <f>($D11*'Exposure Inputs'!$C$57*'Exposure Inputs'!$D$51*'Exposure Inputs'!$D$54*'Exposure Inputs'!$D$55*'Exposure Inputs'!$C$58*'Exposure Inputs'!$C$59)/('Exposure Inputs'!$D$50*'Exposure Inputs'!$D$56*'Exposure Inputs'!$C$60)</f>
        <v>0</v>
      </c>
      <c r="J11" s="16" t="e">
        <f>'Exposure Inputs'!$E$64/$H11</f>
        <v>#DIV/0!</v>
      </c>
      <c r="K11" s="16">
        <f>($C11*'Exposure Inputs'!$C$57*'Exposure Inputs'!$E$51*'Exposure Inputs'!$E$54*'Exposure Inputs'!$C$58*'Exposure Inputs'!$C$59)/'Exposure Inputs'!$E$50</f>
        <v>0</v>
      </c>
      <c r="L11" s="16">
        <f>($D11*'Exposure Inputs'!$C$57*'Exposure Inputs'!$E$51*'Exposure Inputs'!$E$54*'Exposure Inputs'!$E$55*'Exposure Inputs'!$C$58*'Exposure Inputs'!$C$59)/('Exposure Inputs'!$E$50*'Exposure Inputs'!$E$56*'Exposure Inputs'!$C$60)</f>
        <v>0</v>
      </c>
      <c r="M11" s="16" t="e">
        <f>'Exposure Inputs'!$E$64/$K11</f>
        <v>#DIV/0!</v>
      </c>
    </row>
    <row r="12" spans="1:13" s="7" customFormat="1" ht="13" hidden="1" x14ac:dyDescent="0.35">
      <c r="C12" s="25"/>
      <c r="D12" s="25"/>
      <c r="E12" s="16">
        <f>($C12*'Exposure Inputs'!$C$57*'Exposure Inputs'!$C$51*'Exposure Inputs'!$C$54*'Exposure Inputs'!$C$58*'Exposure Inputs'!$C$59)/'Exposure Inputs'!$C$50</f>
        <v>0</v>
      </c>
      <c r="F12" s="16">
        <f>($D12*'Exposure Inputs'!$C$57*'Exposure Inputs'!$C$51*'Exposure Inputs'!$C$54*'Exposure Inputs'!$C$55*'Exposure Inputs'!$C$58*'Exposure Inputs'!$C$59*B12)/('Exposure Inputs'!$C$50*'Exposure Inputs'!$C$56*'Exposure Inputs'!$C$60)</f>
        <v>0</v>
      </c>
      <c r="G12" s="16" t="e">
        <f>'Exposure Inputs'!$E$64/$E12</f>
        <v>#DIV/0!</v>
      </c>
      <c r="H12" s="16">
        <f>($C12*'Exposure Inputs'!$C$57*'Exposure Inputs'!$D$51*'Exposure Inputs'!$D$54*'Exposure Inputs'!$C$58*'Exposure Inputs'!$C$59)/'Exposure Inputs'!$D$50</f>
        <v>0</v>
      </c>
      <c r="I12" s="16">
        <f>($D12*'Exposure Inputs'!$C$57*'Exposure Inputs'!$D$51*'Exposure Inputs'!$D$54*'Exposure Inputs'!$D$55*'Exposure Inputs'!$C$58*'Exposure Inputs'!$C$59)/('Exposure Inputs'!$D$50*'Exposure Inputs'!$D$56*'Exposure Inputs'!$C$60)</f>
        <v>0</v>
      </c>
      <c r="J12" s="16" t="e">
        <f>'Exposure Inputs'!$E$64/$H12</f>
        <v>#DIV/0!</v>
      </c>
      <c r="K12" s="16">
        <f>($C12*'Exposure Inputs'!$C$57*'Exposure Inputs'!$E$51*'Exposure Inputs'!$E$54*'Exposure Inputs'!$C$58*'Exposure Inputs'!$C$59)/'Exposure Inputs'!$E$50</f>
        <v>0</v>
      </c>
      <c r="L12" s="16">
        <f>($D12*'Exposure Inputs'!$C$57*'Exposure Inputs'!$E$51*'Exposure Inputs'!$E$54*'Exposure Inputs'!$E$55*'Exposure Inputs'!$C$58*'Exposure Inputs'!$C$59)/('Exposure Inputs'!$E$50*'Exposure Inputs'!$E$56*'Exposure Inputs'!$C$60)</f>
        <v>0</v>
      </c>
      <c r="M12" s="16" t="e">
        <f>'Exposure Inputs'!$E$64/$K12</f>
        <v>#DIV/0!</v>
      </c>
    </row>
    <row r="13" spans="1:13" s="7" customFormat="1" ht="13" hidden="1" x14ac:dyDescent="0.35">
      <c r="C13" s="25"/>
      <c r="D13" s="25"/>
      <c r="E13" s="16">
        <f>($C13*'Exposure Inputs'!$C$57*'Exposure Inputs'!$C$51*'Exposure Inputs'!$C$54*'Exposure Inputs'!$C$58*'Exposure Inputs'!$C$59)/'Exposure Inputs'!$C$50</f>
        <v>0</v>
      </c>
      <c r="F13" s="16">
        <f>($D13*'Exposure Inputs'!$C$57*'Exposure Inputs'!$C$51*'Exposure Inputs'!$C$54*'Exposure Inputs'!$C$55*'Exposure Inputs'!$C$58*'Exposure Inputs'!$C$59*B13)/('Exposure Inputs'!$C$50*'Exposure Inputs'!$C$56*'Exposure Inputs'!$C$60)</f>
        <v>0</v>
      </c>
      <c r="G13" s="16" t="e">
        <f>'Exposure Inputs'!$E$64/$E13</f>
        <v>#DIV/0!</v>
      </c>
      <c r="H13" s="16">
        <f>($C13*'Exposure Inputs'!$C$57*'Exposure Inputs'!$D$51*'Exposure Inputs'!$D$54*'Exposure Inputs'!$C$58*'Exposure Inputs'!$C$59)/'Exposure Inputs'!$D$50</f>
        <v>0</v>
      </c>
      <c r="I13" s="16">
        <f>($D13*'Exposure Inputs'!$C$57*'Exposure Inputs'!$D$51*'Exposure Inputs'!$D$54*'Exposure Inputs'!$D$55*'Exposure Inputs'!$C$58*'Exposure Inputs'!$C$59)/('Exposure Inputs'!$D$50*'Exposure Inputs'!$D$56*'Exposure Inputs'!$C$60)</f>
        <v>0</v>
      </c>
      <c r="J13" s="16" t="e">
        <f>'Exposure Inputs'!$E$64/$H13</f>
        <v>#DIV/0!</v>
      </c>
      <c r="K13" s="16">
        <f>($C13*'Exposure Inputs'!$C$57*'Exposure Inputs'!$E$51*'Exposure Inputs'!$E$54*'Exposure Inputs'!$C$58*'Exposure Inputs'!$C$59)/'Exposure Inputs'!$E$50</f>
        <v>0</v>
      </c>
      <c r="L13" s="16">
        <f>($D13*'Exposure Inputs'!$C$57*'Exposure Inputs'!$E$51*'Exposure Inputs'!$E$54*'Exposure Inputs'!$E$55*'Exposure Inputs'!$C$58*'Exposure Inputs'!$C$59)/('Exposure Inputs'!$E$50*'Exposure Inputs'!$E$56*'Exposure Inputs'!$C$60)</f>
        <v>0</v>
      </c>
      <c r="M13" s="16" t="e">
        <f>'Exposure Inputs'!$E$64/$K13</f>
        <v>#DIV/0!</v>
      </c>
    </row>
    <row r="14" spans="1:13" s="7" customFormat="1" ht="13" hidden="1" x14ac:dyDescent="0.35">
      <c r="C14" s="25"/>
      <c r="D14" s="25"/>
      <c r="E14" s="16">
        <f>($C14*'Exposure Inputs'!$C$57*'Exposure Inputs'!$C$51*'Exposure Inputs'!$C$54*'Exposure Inputs'!$C$58*'Exposure Inputs'!$C$59)/'Exposure Inputs'!$C$50</f>
        <v>0</v>
      </c>
      <c r="F14" s="16">
        <f>($D14*'Exposure Inputs'!$C$57*'Exposure Inputs'!$C$51*'Exposure Inputs'!$C$54*'Exposure Inputs'!$C$55*'Exposure Inputs'!$C$58*'Exposure Inputs'!$C$59*B14)/('Exposure Inputs'!$C$50*'Exposure Inputs'!$C$56*'Exposure Inputs'!$C$60)</f>
        <v>0</v>
      </c>
      <c r="G14" s="16" t="e">
        <f>'Exposure Inputs'!$E$64/$E14</f>
        <v>#DIV/0!</v>
      </c>
      <c r="H14" s="16">
        <f>($C14*'Exposure Inputs'!$C$57*'Exposure Inputs'!$D$51*'Exposure Inputs'!$D$54*'Exposure Inputs'!$C$58*'Exposure Inputs'!$C$59)/'Exposure Inputs'!$D$50</f>
        <v>0</v>
      </c>
      <c r="I14" s="16">
        <f>($D14*'Exposure Inputs'!$C$57*'Exposure Inputs'!$D$51*'Exposure Inputs'!$D$54*'Exposure Inputs'!$D$55*'Exposure Inputs'!$C$58*'Exposure Inputs'!$C$59)/('Exposure Inputs'!$D$50*'Exposure Inputs'!$D$56*'Exposure Inputs'!$C$60)</f>
        <v>0</v>
      </c>
      <c r="J14" s="16" t="e">
        <f>'Exposure Inputs'!$E$64/$H14</f>
        <v>#DIV/0!</v>
      </c>
      <c r="K14" s="16">
        <f>($C14*'Exposure Inputs'!$C$57*'Exposure Inputs'!$E$51*'Exposure Inputs'!$E$54*'Exposure Inputs'!$C$58*'Exposure Inputs'!$C$59)/'Exposure Inputs'!$E$50</f>
        <v>0</v>
      </c>
      <c r="L14" s="16">
        <f>($D14*'Exposure Inputs'!$C$57*'Exposure Inputs'!$E$51*'Exposure Inputs'!$E$54*'Exposure Inputs'!$E$55*'Exposure Inputs'!$C$58*'Exposure Inputs'!$C$59)/('Exposure Inputs'!$E$50*'Exposure Inputs'!$E$56*'Exposure Inputs'!$C$60)</f>
        <v>0</v>
      </c>
      <c r="M14" s="16" t="e">
        <f>'Exposure Inputs'!$E$64/$K14</f>
        <v>#DIV/0!</v>
      </c>
    </row>
    <row r="15" spans="1:13" s="7" customFormat="1" ht="13" hidden="1" x14ac:dyDescent="0.35">
      <c r="C15" s="25"/>
      <c r="D15" s="25"/>
      <c r="E15" s="16">
        <f>($C15*'Exposure Inputs'!$C$57*'Exposure Inputs'!$C$51*'Exposure Inputs'!$C$54*'Exposure Inputs'!$C$58*'Exposure Inputs'!$C$59)/'Exposure Inputs'!$C$50</f>
        <v>0</v>
      </c>
      <c r="F15" s="16">
        <f>($D15*'Exposure Inputs'!$C$57*'Exposure Inputs'!$C$51*'Exposure Inputs'!$C$54*'Exposure Inputs'!$C$55*'Exposure Inputs'!$C$58*'Exposure Inputs'!$C$59*B15)/('Exposure Inputs'!$C$50*'Exposure Inputs'!$C$56*'Exposure Inputs'!$C$60)</f>
        <v>0</v>
      </c>
      <c r="G15" s="16" t="e">
        <f>'Exposure Inputs'!$E$64/$E15</f>
        <v>#DIV/0!</v>
      </c>
      <c r="H15" s="16">
        <f>($C15*'Exposure Inputs'!$C$57*'Exposure Inputs'!$D$51*'Exposure Inputs'!$D$54*'Exposure Inputs'!$C$58*'Exposure Inputs'!$C$59)/'Exposure Inputs'!$D$50</f>
        <v>0</v>
      </c>
      <c r="I15" s="16">
        <f>($D15*'Exposure Inputs'!$C$57*'Exposure Inputs'!$D$51*'Exposure Inputs'!$D$54*'Exposure Inputs'!$D$55*'Exposure Inputs'!$C$58*'Exposure Inputs'!$C$59)/('Exposure Inputs'!$D$50*'Exposure Inputs'!$D$56*'Exposure Inputs'!$C$60)</f>
        <v>0</v>
      </c>
      <c r="J15" s="16" t="e">
        <f>'Exposure Inputs'!$E$64/$H15</f>
        <v>#DIV/0!</v>
      </c>
      <c r="K15" s="16">
        <f>($C15*'Exposure Inputs'!$C$57*'Exposure Inputs'!$E$51*'Exposure Inputs'!$E$54*'Exposure Inputs'!$C$58*'Exposure Inputs'!$C$59)/'Exposure Inputs'!$E$50</f>
        <v>0</v>
      </c>
      <c r="L15" s="16">
        <f>($D15*'Exposure Inputs'!$C$57*'Exposure Inputs'!$E$51*'Exposure Inputs'!$E$54*'Exposure Inputs'!$E$55*'Exposure Inputs'!$C$58*'Exposure Inputs'!$C$59)/('Exposure Inputs'!$E$50*'Exposure Inputs'!$E$56*'Exposure Inputs'!$C$60)</f>
        <v>0</v>
      </c>
      <c r="M15" s="16" t="e">
        <f>'Exposure Inputs'!$E$64/$K15</f>
        <v>#DIV/0!</v>
      </c>
    </row>
    <row r="16" spans="1:13" s="7" customFormat="1" ht="13" hidden="1" x14ac:dyDescent="0.35">
      <c r="C16" s="25"/>
      <c r="D16" s="25"/>
      <c r="E16" s="16">
        <f>($C16*'Exposure Inputs'!$C$57*'Exposure Inputs'!$C$51*'Exposure Inputs'!$C$54*'Exposure Inputs'!$C$58*'Exposure Inputs'!$C$59)/'Exposure Inputs'!$C$50</f>
        <v>0</v>
      </c>
      <c r="F16" s="16">
        <f>($D16*'Exposure Inputs'!$C$57*'Exposure Inputs'!$C$51*'Exposure Inputs'!$C$54*'Exposure Inputs'!$C$55*'Exposure Inputs'!$C$58*'Exposure Inputs'!$C$59*B16)/('Exposure Inputs'!$C$50*'Exposure Inputs'!$C$56*'Exposure Inputs'!$C$60)</f>
        <v>0</v>
      </c>
      <c r="G16" s="16" t="e">
        <f>'Exposure Inputs'!$E$64/$E16</f>
        <v>#DIV/0!</v>
      </c>
      <c r="H16" s="16">
        <f>($C16*'Exposure Inputs'!$C$57*'Exposure Inputs'!$D$51*'Exposure Inputs'!$D$54*'Exposure Inputs'!$C$58*'Exposure Inputs'!$C$59)/'Exposure Inputs'!$D$50</f>
        <v>0</v>
      </c>
      <c r="I16" s="16">
        <f>($D16*'Exposure Inputs'!$C$57*'Exposure Inputs'!$D$51*'Exposure Inputs'!$D$54*'Exposure Inputs'!$D$55*'Exposure Inputs'!$C$58*'Exposure Inputs'!$C$59)/('Exposure Inputs'!$D$50*'Exposure Inputs'!$D$56*'Exposure Inputs'!$C$60)</f>
        <v>0</v>
      </c>
      <c r="J16" s="16" t="e">
        <f>'Exposure Inputs'!$E$64/$H16</f>
        <v>#DIV/0!</v>
      </c>
      <c r="K16" s="16">
        <f>($C16*'Exposure Inputs'!$C$57*'Exposure Inputs'!$E$51*'Exposure Inputs'!$E$54*'Exposure Inputs'!$C$58*'Exposure Inputs'!$C$59)/'Exposure Inputs'!$E$50</f>
        <v>0</v>
      </c>
      <c r="L16" s="16">
        <f>($D16*'Exposure Inputs'!$C$57*'Exposure Inputs'!$E$51*'Exposure Inputs'!$E$54*'Exposure Inputs'!$E$55*'Exposure Inputs'!$C$58*'Exposure Inputs'!$C$59)/('Exposure Inputs'!$E$50*'Exposure Inputs'!$E$56*'Exposure Inputs'!$C$60)</f>
        <v>0</v>
      </c>
      <c r="M16" s="16" t="e">
        <f>'Exposure Inputs'!$E$64/$K16</f>
        <v>#DIV/0!</v>
      </c>
    </row>
    <row r="17" spans="3:13" s="7" customFormat="1" ht="13" hidden="1" x14ac:dyDescent="0.35">
      <c r="C17" s="25"/>
      <c r="D17" s="25"/>
      <c r="E17" s="16">
        <f>($C17*'Exposure Inputs'!$C$57*'Exposure Inputs'!$C$51*'Exposure Inputs'!$C$54*'Exposure Inputs'!$C$58*'Exposure Inputs'!$C$59)/'Exposure Inputs'!$C$50</f>
        <v>0</v>
      </c>
      <c r="F17" s="16">
        <f>($D17*'Exposure Inputs'!$C$57*'Exposure Inputs'!$C$51*'Exposure Inputs'!$C$54*'Exposure Inputs'!$C$55*'Exposure Inputs'!$C$58*'Exposure Inputs'!$C$59*B17)/('Exposure Inputs'!$C$50*'Exposure Inputs'!$C$56*'Exposure Inputs'!$C$60)</f>
        <v>0</v>
      </c>
      <c r="G17" s="16" t="e">
        <f>'Exposure Inputs'!$E$64/$E17</f>
        <v>#DIV/0!</v>
      </c>
      <c r="H17" s="16">
        <f>($C17*'Exposure Inputs'!$C$57*'Exposure Inputs'!$D$51*'Exposure Inputs'!$D$54*'Exposure Inputs'!$C$58*'Exposure Inputs'!$C$59)/'Exposure Inputs'!$D$50</f>
        <v>0</v>
      </c>
      <c r="I17" s="16">
        <f>($D17*'Exposure Inputs'!$C$57*'Exposure Inputs'!$D$51*'Exposure Inputs'!$D$54*'Exposure Inputs'!$D$55*'Exposure Inputs'!$C$58*'Exposure Inputs'!$C$59)/('Exposure Inputs'!$D$50*'Exposure Inputs'!$D$56*'Exposure Inputs'!$C$60)</f>
        <v>0</v>
      </c>
      <c r="J17" s="16" t="e">
        <f>'Exposure Inputs'!$E$64/$H17</f>
        <v>#DIV/0!</v>
      </c>
      <c r="K17" s="16">
        <f>($C17*'Exposure Inputs'!$C$57*'Exposure Inputs'!$E$51*'Exposure Inputs'!$E$54*'Exposure Inputs'!$C$58*'Exposure Inputs'!$C$59)/'Exposure Inputs'!$E$50</f>
        <v>0</v>
      </c>
      <c r="L17" s="16">
        <f>($D17*'Exposure Inputs'!$C$57*'Exposure Inputs'!$E$51*'Exposure Inputs'!$E$54*'Exposure Inputs'!$E$55*'Exposure Inputs'!$C$58*'Exposure Inputs'!$C$59)/('Exposure Inputs'!$E$50*'Exposure Inputs'!$E$56*'Exposure Inputs'!$C$60)</f>
        <v>0</v>
      </c>
      <c r="M17" s="16" t="e">
        <f>'Exposure Inputs'!$E$64/$K17</f>
        <v>#DIV/0!</v>
      </c>
    </row>
    <row r="18" spans="3:13" s="7" customFormat="1" ht="13" hidden="1" x14ac:dyDescent="0.35">
      <c r="C18" s="25"/>
      <c r="D18" s="25"/>
      <c r="E18" s="16">
        <f>($C18*'Exposure Inputs'!$C$57*'Exposure Inputs'!$C$51*'Exposure Inputs'!$C$54*'Exposure Inputs'!$C$58*'Exposure Inputs'!$C$59)/'Exposure Inputs'!$C$50</f>
        <v>0</v>
      </c>
      <c r="F18" s="16">
        <f>($D18*'Exposure Inputs'!$C$57*'Exposure Inputs'!$C$51*'Exposure Inputs'!$C$54*'Exposure Inputs'!$C$55*'Exposure Inputs'!$C$58*'Exposure Inputs'!$C$59*B18)/('Exposure Inputs'!$C$50*'Exposure Inputs'!$C$56*'Exposure Inputs'!$C$60)</f>
        <v>0</v>
      </c>
      <c r="G18" s="16" t="e">
        <f>'Exposure Inputs'!$E$64/$E18</f>
        <v>#DIV/0!</v>
      </c>
      <c r="H18" s="16">
        <f>($C18*'Exposure Inputs'!$C$57*'Exposure Inputs'!$D$51*'Exposure Inputs'!$D$54*'Exposure Inputs'!$C$58*'Exposure Inputs'!$C$59)/'Exposure Inputs'!$D$50</f>
        <v>0</v>
      </c>
      <c r="I18" s="16">
        <f>($D18*'Exposure Inputs'!$C$57*'Exposure Inputs'!$D$51*'Exposure Inputs'!$D$54*'Exposure Inputs'!$D$55*'Exposure Inputs'!$C$58*'Exposure Inputs'!$C$59)/('Exposure Inputs'!$D$50*'Exposure Inputs'!$D$56*'Exposure Inputs'!$C$60)</f>
        <v>0</v>
      </c>
      <c r="J18" s="16" t="e">
        <f>'Exposure Inputs'!$E$64/$H18</f>
        <v>#DIV/0!</v>
      </c>
      <c r="K18" s="16">
        <f>($C18*'Exposure Inputs'!$C$57*'Exposure Inputs'!$E$51*'Exposure Inputs'!$E$54*'Exposure Inputs'!$C$58*'Exposure Inputs'!$C$59)/'Exposure Inputs'!$E$50</f>
        <v>0</v>
      </c>
      <c r="L18" s="16">
        <f>($D18*'Exposure Inputs'!$C$57*'Exposure Inputs'!$E$51*'Exposure Inputs'!$E$54*'Exposure Inputs'!$E$55*'Exposure Inputs'!$C$58*'Exposure Inputs'!$C$59)/('Exposure Inputs'!$E$50*'Exposure Inputs'!$E$56*'Exposure Inputs'!$C$60)</f>
        <v>0</v>
      </c>
      <c r="M18" s="16" t="e">
        <f>'Exposure Inputs'!$E$64/$K18</f>
        <v>#DIV/0!</v>
      </c>
    </row>
    <row r="19" spans="3:13" s="7" customFormat="1" ht="13" hidden="1" x14ac:dyDescent="0.35">
      <c r="C19" s="25"/>
      <c r="D19" s="25"/>
      <c r="E19" s="16">
        <f>($C19*'Exposure Inputs'!$C$57*'Exposure Inputs'!$C$51*'Exposure Inputs'!$C$54*'Exposure Inputs'!$C$58*'Exposure Inputs'!$C$59)/'Exposure Inputs'!$C$50</f>
        <v>0</v>
      </c>
      <c r="F19" s="16">
        <f>($D19*'Exposure Inputs'!$C$57*'Exposure Inputs'!$C$51*'Exposure Inputs'!$C$54*'Exposure Inputs'!$C$55*'Exposure Inputs'!$C$58*'Exposure Inputs'!$C$59*B19)/('Exposure Inputs'!$C$50*'Exposure Inputs'!$C$56*'Exposure Inputs'!$C$60)</f>
        <v>0</v>
      </c>
      <c r="G19" s="16" t="e">
        <f>'Exposure Inputs'!$E$64/$E19</f>
        <v>#DIV/0!</v>
      </c>
      <c r="H19" s="16">
        <f>($C19*'Exposure Inputs'!$C$57*'Exposure Inputs'!$D$51*'Exposure Inputs'!$D$54*'Exposure Inputs'!$C$58*'Exposure Inputs'!$C$59)/'Exposure Inputs'!$D$50</f>
        <v>0</v>
      </c>
      <c r="I19" s="16">
        <f>($D19*'Exposure Inputs'!$C$57*'Exposure Inputs'!$D$51*'Exposure Inputs'!$D$54*'Exposure Inputs'!$D$55*'Exposure Inputs'!$C$58*'Exposure Inputs'!$C$59)/('Exposure Inputs'!$D$50*'Exposure Inputs'!$D$56*'Exposure Inputs'!$C$60)</f>
        <v>0</v>
      </c>
      <c r="J19" s="16" t="e">
        <f>'Exposure Inputs'!$E$64/$H19</f>
        <v>#DIV/0!</v>
      </c>
      <c r="K19" s="16">
        <f>($C19*'Exposure Inputs'!$C$57*'Exposure Inputs'!$E$51*'Exposure Inputs'!$E$54*'Exposure Inputs'!$C$58*'Exposure Inputs'!$C$59)/'Exposure Inputs'!$E$50</f>
        <v>0</v>
      </c>
      <c r="L19" s="16">
        <f>($D19*'Exposure Inputs'!$C$57*'Exposure Inputs'!$E$51*'Exposure Inputs'!$E$54*'Exposure Inputs'!$E$55*'Exposure Inputs'!$C$58*'Exposure Inputs'!$C$59)/('Exposure Inputs'!$E$50*'Exposure Inputs'!$E$56*'Exposure Inputs'!$C$60)</f>
        <v>0</v>
      </c>
      <c r="M19" s="16" t="e">
        <f>'Exposure Inputs'!$E$64/$K19</f>
        <v>#DIV/0!</v>
      </c>
    </row>
    <row r="20" spans="3:13" s="7" customFormat="1" ht="13" hidden="1" x14ac:dyDescent="0.35">
      <c r="C20" s="25"/>
      <c r="D20" s="25"/>
      <c r="E20" s="16">
        <f>($C20*'Exposure Inputs'!$C$57*'Exposure Inputs'!$C$51*'Exposure Inputs'!$C$54*'Exposure Inputs'!$C$58*'Exposure Inputs'!$C$59)/'Exposure Inputs'!$C$50</f>
        <v>0</v>
      </c>
      <c r="F20" s="16">
        <f>($D20*'Exposure Inputs'!$C$57*'Exposure Inputs'!$C$51*'Exposure Inputs'!$C$54*'Exposure Inputs'!$C$55*'Exposure Inputs'!$C$58*'Exposure Inputs'!$C$59*B20)/('Exposure Inputs'!$C$50*'Exposure Inputs'!$C$56*'Exposure Inputs'!$C$60)</f>
        <v>0</v>
      </c>
      <c r="G20" s="16" t="e">
        <f>'Exposure Inputs'!$E$64/$E20</f>
        <v>#DIV/0!</v>
      </c>
      <c r="H20" s="16">
        <f>($C20*'Exposure Inputs'!$C$57*'Exposure Inputs'!$D$51*'Exposure Inputs'!$D$54*'Exposure Inputs'!$C$58*'Exposure Inputs'!$C$59)/'Exposure Inputs'!$D$50</f>
        <v>0</v>
      </c>
      <c r="I20" s="16">
        <f>($D20*'Exposure Inputs'!$C$57*'Exposure Inputs'!$D$51*'Exposure Inputs'!$D$54*'Exposure Inputs'!$D$55*'Exposure Inputs'!$C$58*'Exposure Inputs'!$C$59)/('Exposure Inputs'!$D$50*'Exposure Inputs'!$D$56*'Exposure Inputs'!$C$60)</f>
        <v>0</v>
      </c>
      <c r="J20" s="16" t="e">
        <f>'Exposure Inputs'!$E$64/$H20</f>
        <v>#DIV/0!</v>
      </c>
      <c r="K20" s="16">
        <f>($C20*'Exposure Inputs'!$C$57*'Exposure Inputs'!$E$51*'Exposure Inputs'!$E$54*'Exposure Inputs'!$C$58*'Exposure Inputs'!$C$59)/'Exposure Inputs'!$E$50</f>
        <v>0</v>
      </c>
      <c r="L20" s="16">
        <f>($D20*'Exposure Inputs'!$C$57*'Exposure Inputs'!$E$51*'Exposure Inputs'!$E$54*'Exposure Inputs'!$E$55*'Exposure Inputs'!$C$58*'Exposure Inputs'!$C$59)/('Exposure Inputs'!$E$50*'Exposure Inputs'!$E$56*'Exposure Inputs'!$C$60)</f>
        <v>0</v>
      </c>
      <c r="M20" s="16" t="e">
        <f>'Exposure Inputs'!$E$64/$K20</f>
        <v>#DIV/0!</v>
      </c>
    </row>
    <row r="21" spans="3:13" s="7" customFormat="1" ht="13" hidden="1" x14ac:dyDescent="0.35">
      <c r="C21" s="25"/>
      <c r="D21" s="25"/>
      <c r="E21" s="16">
        <f>($C21*'Exposure Inputs'!$C$57*'Exposure Inputs'!$C$51*'Exposure Inputs'!$C$54*'Exposure Inputs'!$C$58*'Exposure Inputs'!$C$59)/'Exposure Inputs'!$C$50</f>
        <v>0</v>
      </c>
      <c r="F21" s="16">
        <f>($D21*'Exposure Inputs'!$C$57*'Exposure Inputs'!$C$51*'Exposure Inputs'!$C$54*'Exposure Inputs'!$C$55*'Exposure Inputs'!$C$58*'Exposure Inputs'!$C$59*B21)/('Exposure Inputs'!$C$50*'Exposure Inputs'!$C$56*'Exposure Inputs'!$C$60)</f>
        <v>0</v>
      </c>
      <c r="G21" s="16" t="e">
        <f>'Exposure Inputs'!$E$64/$E21</f>
        <v>#DIV/0!</v>
      </c>
      <c r="H21" s="16">
        <f>($C21*'Exposure Inputs'!$C$57*'Exposure Inputs'!$D$51*'Exposure Inputs'!$D$54*'Exposure Inputs'!$C$58*'Exposure Inputs'!$C$59)/'Exposure Inputs'!$D$50</f>
        <v>0</v>
      </c>
      <c r="I21" s="16">
        <f>($D21*'Exposure Inputs'!$C$57*'Exposure Inputs'!$D$51*'Exposure Inputs'!$D$54*'Exposure Inputs'!$D$55*'Exposure Inputs'!$C$58*'Exposure Inputs'!$C$59)/('Exposure Inputs'!$D$50*'Exposure Inputs'!$D$56*'Exposure Inputs'!$C$60)</f>
        <v>0</v>
      </c>
      <c r="J21" s="16" t="e">
        <f>'Exposure Inputs'!$E$64/$H21</f>
        <v>#DIV/0!</v>
      </c>
      <c r="K21" s="16">
        <f>($C21*'Exposure Inputs'!$C$57*'Exposure Inputs'!$E$51*'Exposure Inputs'!$E$54*'Exposure Inputs'!$C$58*'Exposure Inputs'!$C$59)/'Exposure Inputs'!$E$50</f>
        <v>0</v>
      </c>
      <c r="L21" s="16">
        <f>($D21*'Exposure Inputs'!$C$57*'Exposure Inputs'!$E$51*'Exposure Inputs'!$E$54*'Exposure Inputs'!$E$55*'Exposure Inputs'!$C$58*'Exposure Inputs'!$C$59)/('Exposure Inputs'!$E$50*'Exposure Inputs'!$E$56*'Exposure Inputs'!$C$60)</f>
        <v>0</v>
      </c>
      <c r="M21" s="16" t="e">
        <f>'Exposure Inputs'!$E$64/$K21</f>
        <v>#DIV/0!</v>
      </c>
    </row>
    <row r="22" spans="3:13" s="7" customFormat="1" ht="13" hidden="1" x14ac:dyDescent="0.35">
      <c r="C22" s="25"/>
      <c r="D22" s="25"/>
      <c r="E22" s="16">
        <f>($C22*'Exposure Inputs'!$C$57*'Exposure Inputs'!$C$51*'Exposure Inputs'!$C$54*'Exposure Inputs'!$C$58*'Exposure Inputs'!$C$59)/'Exposure Inputs'!$C$50</f>
        <v>0</v>
      </c>
      <c r="F22" s="16">
        <f>($D22*'Exposure Inputs'!$C$57*'Exposure Inputs'!$C$51*'Exposure Inputs'!$C$54*'Exposure Inputs'!$C$55*'Exposure Inputs'!$C$58*'Exposure Inputs'!$C$59*B22)/('Exposure Inputs'!$C$50*'Exposure Inputs'!$C$56*'Exposure Inputs'!$C$60)</f>
        <v>0</v>
      </c>
      <c r="G22" s="16" t="e">
        <f>'Exposure Inputs'!$E$64/$E22</f>
        <v>#DIV/0!</v>
      </c>
      <c r="H22" s="16">
        <f>($C22*'Exposure Inputs'!$C$57*'Exposure Inputs'!$D$51*'Exposure Inputs'!$D$54*'Exposure Inputs'!$C$58*'Exposure Inputs'!$C$59)/'Exposure Inputs'!$D$50</f>
        <v>0</v>
      </c>
      <c r="I22" s="16">
        <f>($D22*'Exposure Inputs'!$C$57*'Exposure Inputs'!$D$51*'Exposure Inputs'!$D$54*'Exposure Inputs'!$D$55*'Exposure Inputs'!$C$58*'Exposure Inputs'!$C$59)/('Exposure Inputs'!$D$50*'Exposure Inputs'!$D$56*'Exposure Inputs'!$C$60)</f>
        <v>0</v>
      </c>
      <c r="J22" s="16" t="e">
        <f>'Exposure Inputs'!$E$64/$H22</f>
        <v>#DIV/0!</v>
      </c>
      <c r="K22" s="16">
        <f>($C22*'Exposure Inputs'!$C$57*'Exposure Inputs'!$E$51*'Exposure Inputs'!$E$54*'Exposure Inputs'!$C$58*'Exposure Inputs'!$C$59)/'Exposure Inputs'!$E$50</f>
        <v>0</v>
      </c>
      <c r="L22" s="16">
        <f>($D22*'Exposure Inputs'!$C$57*'Exposure Inputs'!$E$51*'Exposure Inputs'!$E$54*'Exposure Inputs'!$E$55*'Exposure Inputs'!$C$58*'Exposure Inputs'!$C$59)/('Exposure Inputs'!$E$50*'Exposure Inputs'!$E$56*'Exposure Inputs'!$C$60)</f>
        <v>0</v>
      </c>
      <c r="M22" s="16" t="e">
        <f>'Exposure Inputs'!$E$64/$K22</f>
        <v>#DIV/0!</v>
      </c>
    </row>
    <row r="23" spans="3:13" s="7" customFormat="1" ht="13" hidden="1" x14ac:dyDescent="0.35">
      <c r="C23" s="25"/>
      <c r="D23" s="25"/>
      <c r="E23" s="16">
        <f>($C23*'Exposure Inputs'!$C$57*'Exposure Inputs'!$C$51*'Exposure Inputs'!$C$54*'Exposure Inputs'!$C$58*'Exposure Inputs'!$C$59)/'Exposure Inputs'!$C$50</f>
        <v>0</v>
      </c>
      <c r="F23" s="16">
        <f>($D23*'Exposure Inputs'!$C$57*'Exposure Inputs'!$C$51*'Exposure Inputs'!$C$54*'Exposure Inputs'!$C$55*'Exposure Inputs'!$C$58*'Exposure Inputs'!$C$59*B23)/('Exposure Inputs'!$C$50*'Exposure Inputs'!$C$56*'Exposure Inputs'!$C$60)</f>
        <v>0</v>
      </c>
      <c r="G23" s="16" t="e">
        <f>'Exposure Inputs'!$E$64/$E23</f>
        <v>#DIV/0!</v>
      </c>
      <c r="H23" s="16">
        <f>($C23*'Exposure Inputs'!$C$57*'Exposure Inputs'!$D$51*'Exposure Inputs'!$D$54*'Exposure Inputs'!$C$58*'Exposure Inputs'!$C$59)/'Exposure Inputs'!$D$50</f>
        <v>0</v>
      </c>
      <c r="I23" s="16">
        <f>($D23*'Exposure Inputs'!$C$57*'Exposure Inputs'!$D$51*'Exposure Inputs'!$D$54*'Exposure Inputs'!$D$55*'Exposure Inputs'!$C$58*'Exposure Inputs'!$C$59)/('Exposure Inputs'!$D$50*'Exposure Inputs'!$D$56*'Exposure Inputs'!$C$60)</f>
        <v>0</v>
      </c>
      <c r="J23" s="16" t="e">
        <f>'Exposure Inputs'!$E$64/$H23</f>
        <v>#DIV/0!</v>
      </c>
      <c r="K23" s="16">
        <f>($C23*'Exposure Inputs'!$C$57*'Exposure Inputs'!$E$51*'Exposure Inputs'!$E$54*'Exposure Inputs'!$C$58*'Exposure Inputs'!$C$59)/'Exposure Inputs'!$E$50</f>
        <v>0</v>
      </c>
      <c r="L23" s="16">
        <f>($D23*'Exposure Inputs'!$C$57*'Exposure Inputs'!$E$51*'Exposure Inputs'!$E$54*'Exposure Inputs'!$E$55*'Exposure Inputs'!$C$58*'Exposure Inputs'!$C$59)/('Exposure Inputs'!$E$50*'Exposure Inputs'!$E$56*'Exposure Inputs'!$C$60)</f>
        <v>0</v>
      </c>
      <c r="M23" s="16" t="e">
        <f>'Exposure Inputs'!$E$64/$K23</f>
        <v>#DIV/0!</v>
      </c>
    </row>
    <row r="24" spans="3:13" s="7" customFormat="1" ht="13" hidden="1" x14ac:dyDescent="0.35">
      <c r="C24" s="25"/>
      <c r="D24" s="25"/>
      <c r="E24" s="16">
        <f>($C24*'Exposure Inputs'!$C$57*'Exposure Inputs'!$C$51*'Exposure Inputs'!$C$54*'Exposure Inputs'!$C$58*'Exposure Inputs'!$C$59)/'Exposure Inputs'!$C$50</f>
        <v>0</v>
      </c>
      <c r="F24" s="16">
        <f>($D24*'Exposure Inputs'!$C$57*'Exposure Inputs'!$C$51*'Exposure Inputs'!$C$54*'Exposure Inputs'!$C$55*'Exposure Inputs'!$C$58*'Exposure Inputs'!$C$59*B24)/('Exposure Inputs'!$C$50*'Exposure Inputs'!$C$56*'Exposure Inputs'!$C$60)</f>
        <v>0</v>
      </c>
      <c r="G24" s="16" t="e">
        <f>'Exposure Inputs'!$E$64/$E24</f>
        <v>#DIV/0!</v>
      </c>
      <c r="H24" s="16">
        <f>($C24*'Exposure Inputs'!$C$57*'Exposure Inputs'!$D$51*'Exposure Inputs'!$D$54*'Exposure Inputs'!$C$58*'Exposure Inputs'!$C$59)/'Exposure Inputs'!$D$50</f>
        <v>0</v>
      </c>
      <c r="I24" s="16">
        <f>($D24*'Exposure Inputs'!$C$57*'Exposure Inputs'!$D$51*'Exposure Inputs'!$D$54*'Exposure Inputs'!$D$55*'Exposure Inputs'!$C$58*'Exposure Inputs'!$C$59)/('Exposure Inputs'!$D$50*'Exposure Inputs'!$D$56*'Exposure Inputs'!$C$60)</f>
        <v>0</v>
      </c>
      <c r="J24" s="16" t="e">
        <f>'Exposure Inputs'!$E$64/$H24</f>
        <v>#DIV/0!</v>
      </c>
      <c r="K24" s="16">
        <f>($C24*'Exposure Inputs'!$C$57*'Exposure Inputs'!$E$51*'Exposure Inputs'!$E$54*'Exposure Inputs'!$C$58*'Exposure Inputs'!$C$59)/'Exposure Inputs'!$E$50</f>
        <v>0</v>
      </c>
      <c r="L24" s="16">
        <f>($D24*'Exposure Inputs'!$C$57*'Exposure Inputs'!$E$51*'Exposure Inputs'!$E$54*'Exposure Inputs'!$E$55*'Exposure Inputs'!$C$58*'Exposure Inputs'!$C$59)/('Exposure Inputs'!$E$50*'Exposure Inputs'!$E$56*'Exposure Inputs'!$C$60)</f>
        <v>0</v>
      </c>
      <c r="M24" s="16" t="e">
        <f>'Exposure Inputs'!$E$64/$K24</f>
        <v>#DIV/0!</v>
      </c>
    </row>
    <row r="25" spans="3:13" s="7" customFormat="1" ht="13" hidden="1" x14ac:dyDescent="0.35">
      <c r="C25" s="25"/>
      <c r="D25" s="25"/>
      <c r="E25" s="16">
        <f>($C25*'Exposure Inputs'!$C$57*'Exposure Inputs'!$C$51*'Exposure Inputs'!$C$54*'Exposure Inputs'!$C$58*'Exposure Inputs'!$C$59)/'Exposure Inputs'!$C$50</f>
        <v>0</v>
      </c>
      <c r="F25" s="16">
        <f>($D25*'Exposure Inputs'!$C$57*'Exposure Inputs'!$C$51*'Exposure Inputs'!$C$54*'Exposure Inputs'!$C$55*'Exposure Inputs'!$C$58*'Exposure Inputs'!$C$59*B25)/('Exposure Inputs'!$C$50*'Exposure Inputs'!$C$56*'Exposure Inputs'!$C$60)</f>
        <v>0</v>
      </c>
      <c r="G25" s="16" t="e">
        <f>'Exposure Inputs'!$E$64/$E25</f>
        <v>#DIV/0!</v>
      </c>
      <c r="H25" s="16">
        <f>($C25*'Exposure Inputs'!$C$57*'Exposure Inputs'!$D$51*'Exposure Inputs'!$D$54*'Exposure Inputs'!$C$58*'Exposure Inputs'!$C$59)/'Exposure Inputs'!$D$50</f>
        <v>0</v>
      </c>
      <c r="I25" s="16">
        <f>($D25*'Exposure Inputs'!$C$57*'Exposure Inputs'!$D$51*'Exposure Inputs'!$D$54*'Exposure Inputs'!$D$55*'Exposure Inputs'!$C$58*'Exposure Inputs'!$C$59)/('Exposure Inputs'!$D$50*'Exposure Inputs'!$D$56*'Exposure Inputs'!$C$60)</f>
        <v>0</v>
      </c>
      <c r="J25" s="16" t="e">
        <f>'Exposure Inputs'!$E$64/$H25</f>
        <v>#DIV/0!</v>
      </c>
      <c r="K25" s="16">
        <f>($C25*'Exposure Inputs'!$C$57*'Exposure Inputs'!$E$51*'Exposure Inputs'!$E$54*'Exposure Inputs'!$C$58*'Exposure Inputs'!$C$59)/'Exposure Inputs'!$E$50</f>
        <v>0</v>
      </c>
      <c r="L25" s="16">
        <f>($D25*'Exposure Inputs'!$C$57*'Exposure Inputs'!$E$51*'Exposure Inputs'!$E$54*'Exposure Inputs'!$E$55*'Exposure Inputs'!$C$58*'Exposure Inputs'!$C$59)/('Exposure Inputs'!$E$50*'Exposure Inputs'!$E$56*'Exposure Inputs'!$C$60)</f>
        <v>0</v>
      </c>
      <c r="M25" s="16" t="e">
        <f>'Exposure Inputs'!$E$64/$K25</f>
        <v>#DIV/0!</v>
      </c>
    </row>
    <row r="26" spans="3:13" s="7" customFormat="1" ht="13" hidden="1" x14ac:dyDescent="0.35">
      <c r="C26" s="25"/>
      <c r="D26" s="25"/>
      <c r="E26" s="16">
        <f>($C26*'Exposure Inputs'!$C$57*'Exposure Inputs'!$C$51*'Exposure Inputs'!$C$54*'Exposure Inputs'!$C$58*'Exposure Inputs'!$C$59)/'Exposure Inputs'!$C$50</f>
        <v>0</v>
      </c>
      <c r="F26" s="16">
        <f>($D26*'Exposure Inputs'!$C$57*'Exposure Inputs'!$C$51*'Exposure Inputs'!$C$54*'Exposure Inputs'!$C$55*'Exposure Inputs'!$C$58*'Exposure Inputs'!$C$59*B26)/('Exposure Inputs'!$C$50*'Exposure Inputs'!$C$56*'Exposure Inputs'!$C$60)</f>
        <v>0</v>
      </c>
      <c r="G26" s="16" t="e">
        <f>'Exposure Inputs'!$E$64/$E26</f>
        <v>#DIV/0!</v>
      </c>
      <c r="H26" s="16">
        <f>($C26*'Exposure Inputs'!$C$57*'Exposure Inputs'!$D$51*'Exposure Inputs'!$D$54*'Exposure Inputs'!$C$58*'Exposure Inputs'!$C$59)/'Exposure Inputs'!$D$50</f>
        <v>0</v>
      </c>
      <c r="I26" s="16">
        <f>($D26*'Exposure Inputs'!$C$57*'Exposure Inputs'!$D$51*'Exposure Inputs'!$D$54*'Exposure Inputs'!$D$55*'Exposure Inputs'!$C$58*'Exposure Inputs'!$C$59)/('Exposure Inputs'!$D$50*'Exposure Inputs'!$D$56*'Exposure Inputs'!$C$60)</f>
        <v>0</v>
      </c>
      <c r="J26" s="16" t="e">
        <f>'Exposure Inputs'!$E$64/$H26</f>
        <v>#DIV/0!</v>
      </c>
      <c r="K26" s="16">
        <f>($C26*'Exposure Inputs'!$C$57*'Exposure Inputs'!$E$51*'Exposure Inputs'!$E$54*'Exposure Inputs'!$C$58*'Exposure Inputs'!$C$59)/'Exposure Inputs'!$E$50</f>
        <v>0</v>
      </c>
      <c r="L26" s="16">
        <f>($D26*'Exposure Inputs'!$C$57*'Exposure Inputs'!$E$51*'Exposure Inputs'!$E$54*'Exposure Inputs'!$E$55*'Exposure Inputs'!$C$58*'Exposure Inputs'!$C$59)/('Exposure Inputs'!$E$50*'Exposure Inputs'!$E$56*'Exposure Inputs'!$C$60)</f>
        <v>0</v>
      </c>
      <c r="M26" s="16" t="e">
        <f>'Exposure Inputs'!$E$64/$K26</f>
        <v>#DIV/0!</v>
      </c>
    </row>
    <row r="27" spans="3:13" s="7" customFormat="1" ht="13" hidden="1" x14ac:dyDescent="0.35">
      <c r="C27" s="25"/>
      <c r="D27" s="25"/>
      <c r="E27" s="16">
        <f>($C27*'Exposure Inputs'!$C$57*'Exposure Inputs'!$C$51*'Exposure Inputs'!$C$54*'Exposure Inputs'!$C$58*'Exposure Inputs'!$C$59)/'Exposure Inputs'!$C$50</f>
        <v>0</v>
      </c>
      <c r="F27" s="16">
        <f>($D27*'Exposure Inputs'!$C$57*'Exposure Inputs'!$C$51*'Exposure Inputs'!$C$54*'Exposure Inputs'!$C$55*'Exposure Inputs'!$C$58*'Exposure Inputs'!$C$59*B27)/('Exposure Inputs'!$C$50*'Exposure Inputs'!$C$56*'Exposure Inputs'!$C$60)</f>
        <v>0</v>
      </c>
      <c r="G27" s="16" t="e">
        <f>'Exposure Inputs'!$E$64/$E27</f>
        <v>#DIV/0!</v>
      </c>
      <c r="H27" s="16">
        <f>($C27*'Exposure Inputs'!$C$57*'Exposure Inputs'!$D$51*'Exposure Inputs'!$D$54*'Exposure Inputs'!$C$58*'Exposure Inputs'!$C$59)/'Exposure Inputs'!$D$50</f>
        <v>0</v>
      </c>
      <c r="I27" s="16">
        <f>($D27*'Exposure Inputs'!$C$57*'Exposure Inputs'!$D$51*'Exposure Inputs'!$D$54*'Exposure Inputs'!$D$55*'Exposure Inputs'!$C$58*'Exposure Inputs'!$C$59)/('Exposure Inputs'!$D$50*'Exposure Inputs'!$D$56*'Exposure Inputs'!$C$60)</f>
        <v>0</v>
      </c>
      <c r="J27" s="16" t="e">
        <f>'Exposure Inputs'!$E$64/$H27</f>
        <v>#DIV/0!</v>
      </c>
      <c r="K27" s="16">
        <f>($C27*'Exposure Inputs'!$C$57*'Exposure Inputs'!$E$51*'Exposure Inputs'!$E$54*'Exposure Inputs'!$C$58*'Exposure Inputs'!$C$59)/'Exposure Inputs'!$E$50</f>
        <v>0</v>
      </c>
      <c r="L27" s="16">
        <f>($D27*'Exposure Inputs'!$C$57*'Exposure Inputs'!$E$51*'Exposure Inputs'!$E$54*'Exposure Inputs'!$E$55*'Exposure Inputs'!$C$58*'Exposure Inputs'!$C$59)/('Exposure Inputs'!$E$50*'Exposure Inputs'!$E$56*'Exposure Inputs'!$C$60)</f>
        <v>0</v>
      </c>
      <c r="M27" s="16" t="e">
        <f>'Exposure Inputs'!$E$64/$K27</f>
        <v>#DIV/0!</v>
      </c>
    </row>
    <row r="28" spans="3:13" s="7" customFormat="1" ht="13" hidden="1" x14ac:dyDescent="0.35">
      <c r="C28" s="25"/>
      <c r="D28" s="25"/>
      <c r="E28" s="16">
        <f>($C28*'Exposure Inputs'!$C$57*'Exposure Inputs'!$C$51*'Exposure Inputs'!$C$54*'Exposure Inputs'!$C$58*'Exposure Inputs'!$C$59)/'Exposure Inputs'!$C$50</f>
        <v>0</v>
      </c>
      <c r="F28" s="16">
        <f>($D28*'Exposure Inputs'!$C$57*'Exposure Inputs'!$C$51*'Exposure Inputs'!$C$54*'Exposure Inputs'!$C$55*'Exposure Inputs'!$C$58*'Exposure Inputs'!$C$59*B28)/('Exposure Inputs'!$C$50*'Exposure Inputs'!$C$56*'Exposure Inputs'!$C$60)</f>
        <v>0</v>
      </c>
      <c r="G28" s="16" t="e">
        <f>'Exposure Inputs'!$E$64/$E28</f>
        <v>#DIV/0!</v>
      </c>
      <c r="H28" s="16">
        <f>($C28*'Exposure Inputs'!$C$57*'Exposure Inputs'!$D$51*'Exposure Inputs'!$D$54*'Exposure Inputs'!$C$58*'Exposure Inputs'!$C$59)/'Exposure Inputs'!$D$50</f>
        <v>0</v>
      </c>
      <c r="I28" s="16">
        <f>($D28*'Exposure Inputs'!$C$57*'Exposure Inputs'!$D$51*'Exposure Inputs'!$D$54*'Exposure Inputs'!$D$55*'Exposure Inputs'!$C$58*'Exposure Inputs'!$C$59)/('Exposure Inputs'!$D$50*'Exposure Inputs'!$D$56*'Exposure Inputs'!$C$60)</f>
        <v>0</v>
      </c>
      <c r="J28" s="16" t="e">
        <f>'Exposure Inputs'!$E$64/$H28</f>
        <v>#DIV/0!</v>
      </c>
      <c r="K28" s="16">
        <f>($C28*'Exposure Inputs'!$C$57*'Exposure Inputs'!$E$51*'Exposure Inputs'!$E$54*'Exposure Inputs'!$C$58*'Exposure Inputs'!$C$59)/'Exposure Inputs'!$E$50</f>
        <v>0</v>
      </c>
      <c r="L28" s="16">
        <f>($D28*'Exposure Inputs'!$C$57*'Exposure Inputs'!$E$51*'Exposure Inputs'!$E$54*'Exposure Inputs'!$E$55*'Exposure Inputs'!$C$58*'Exposure Inputs'!$C$59)/('Exposure Inputs'!$E$50*'Exposure Inputs'!$E$56*'Exposure Inputs'!$C$60)</f>
        <v>0</v>
      </c>
      <c r="M28" s="16" t="e">
        <f>'Exposure Inputs'!$E$64/$K28</f>
        <v>#DIV/0!</v>
      </c>
    </row>
    <row r="29" spans="3:13" s="7" customFormat="1" ht="13" hidden="1" x14ac:dyDescent="0.35">
      <c r="C29" s="25"/>
      <c r="D29" s="25"/>
      <c r="E29" s="16">
        <f>($C29*'Exposure Inputs'!$C$57*'Exposure Inputs'!$C$51*'Exposure Inputs'!$C$54*'Exposure Inputs'!$C$58*'Exposure Inputs'!$C$59)/'Exposure Inputs'!$C$50</f>
        <v>0</v>
      </c>
      <c r="F29" s="16">
        <f>($D29*'Exposure Inputs'!$C$57*'Exposure Inputs'!$C$51*'Exposure Inputs'!$C$54*'Exposure Inputs'!$C$55*'Exposure Inputs'!$C$58*'Exposure Inputs'!$C$59*B29)/('Exposure Inputs'!$C$50*'Exposure Inputs'!$C$56*'Exposure Inputs'!$C$60)</f>
        <v>0</v>
      </c>
      <c r="G29" s="16" t="e">
        <f>'Exposure Inputs'!$E$64/$E29</f>
        <v>#DIV/0!</v>
      </c>
      <c r="H29" s="16">
        <f>($C29*'Exposure Inputs'!$C$57*'Exposure Inputs'!$D$51*'Exposure Inputs'!$D$54*'Exposure Inputs'!$C$58*'Exposure Inputs'!$C$59)/'Exposure Inputs'!$D$50</f>
        <v>0</v>
      </c>
      <c r="I29" s="16">
        <f>($D29*'Exposure Inputs'!$C$57*'Exposure Inputs'!$D$51*'Exposure Inputs'!$D$54*'Exposure Inputs'!$D$55*'Exposure Inputs'!$C$58*'Exposure Inputs'!$C$59)/('Exposure Inputs'!$D$50*'Exposure Inputs'!$D$56*'Exposure Inputs'!$C$60)</f>
        <v>0</v>
      </c>
      <c r="J29" s="16" t="e">
        <f>'Exposure Inputs'!$E$64/$H29</f>
        <v>#DIV/0!</v>
      </c>
      <c r="K29" s="16">
        <f>($C29*'Exposure Inputs'!$C$57*'Exposure Inputs'!$E$51*'Exposure Inputs'!$E$54*'Exposure Inputs'!$C$58*'Exposure Inputs'!$C$59)/'Exposure Inputs'!$E$50</f>
        <v>0</v>
      </c>
      <c r="L29" s="16">
        <f>($D29*'Exposure Inputs'!$C$57*'Exposure Inputs'!$E$51*'Exposure Inputs'!$E$54*'Exposure Inputs'!$E$55*'Exposure Inputs'!$C$58*'Exposure Inputs'!$C$59)/('Exposure Inputs'!$E$50*'Exposure Inputs'!$E$56*'Exposure Inputs'!$C$60)</f>
        <v>0</v>
      </c>
      <c r="M29" s="16" t="e">
        <f>'Exposure Inputs'!$E$64/$K29</f>
        <v>#DIV/0!</v>
      </c>
    </row>
    <row r="30" spans="3:13" s="7" customFormat="1" ht="13" hidden="1" x14ac:dyDescent="0.35">
      <c r="C30" s="25"/>
      <c r="D30" s="25"/>
      <c r="E30" s="16">
        <f>($C30*'Exposure Inputs'!$C$57*'Exposure Inputs'!$C$51*'Exposure Inputs'!$C$54*'Exposure Inputs'!$C$58*'Exposure Inputs'!$C$59)/'Exposure Inputs'!$C$50</f>
        <v>0</v>
      </c>
      <c r="F30" s="16">
        <f>($D30*'Exposure Inputs'!$C$57*'Exposure Inputs'!$C$51*'Exposure Inputs'!$C$54*'Exposure Inputs'!$C$55*'Exposure Inputs'!$C$58*'Exposure Inputs'!$C$59*B30)/('Exposure Inputs'!$C$50*'Exposure Inputs'!$C$56*'Exposure Inputs'!$C$60)</f>
        <v>0</v>
      </c>
      <c r="G30" s="16" t="e">
        <f>'Exposure Inputs'!$E$64/$E30</f>
        <v>#DIV/0!</v>
      </c>
      <c r="H30" s="16">
        <f>($C30*'Exposure Inputs'!$C$57*'Exposure Inputs'!$D$51*'Exposure Inputs'!$D$54*'Exposure Inputs'!$C$58*'Exposure Inputs'!$C$59)/'Exposure Inputs'!$D$50</f>
        <v>0</v>
      </c>
      <c r="I30" s="16">
        <f>($D30*'Exposure Inputs'!$C$57*'Exposure Inputs'!$D$51*'Exposure Inputs'!$D$54*'Exposure Inputs'!$D$55*'Exposure Inputs'!$C$58*'Exposure Inputs'!$C$59)/('Exposure Inputs'!$D$50*'Exposure Inputs'!$D$56*'Exposure Inputs'!$C$60)</f>
        <v>0</v>
      </c>
      <c r="J30" s="16" t="e">
        <f>'Exposure Inputs'!$E$64/$H30</f>
        <v>#DIV/0!</v>
      </c>
      <c r="K30" s="16">
        <f>($C30*'Exposure Inputs'!$C$57*'Exposure Inputs'!$E$51*'Exposure Inputs'!$E$54*'Exposure Inputs'!$C$58*'Exposure Inputs'!$C$59)/'Exposure Inputs'!$E$50</f>
        <v>0</v>
      </c>
      <c r="L30" s="16">
        <f>($D30*'Exposure Inputs'!$C$57*'Exposure Inputs'!$E$51*'Exposure Inputs'!$E$54*'Exposure Inputs'!$E$55*'Exposure Inputs'!$C$58*'Exposure Inputs'!$C$59)/('Exposure Inputs'!$E$50*'Exposure Inputs'!$E$56*'Exposure Inputs'!$C$60)</f>
        <v>0</v>
      </c>
      <c r="M30" s="16" t="e">
        <f>'Exposure Inputs'!$E$64/$K30</f>
        <v>#DIV/0!</v>
      </c>
    </row>
    <row r="31" spans="3:13" s="7" customFormat="1" ht="13" hidden="1" x14ac:dyDescent="0.35">
      <c r="C31" s="25"/>
      <c r="D31" s="25"/>
      <c r="E31" s="16">
        <f>($C31*'Exposure Inputs'!$C$57*'Exposure Inputs'!$C$51*'Exposure Inputs'!$C$54*'Exposure Inputs'!$C$58*'Exposure Inputs'!$C$59)/'Exposure Inputs'!$C$50</f>
        <v>0</v>
      </c>
      <c r="F31" s="16">
        <f>($D31*'Exposure Inputs'!$C$57*'Exposure Inputs'!$C$51*'Exposure Inputs'!$C$54*'Exposure Inputs'!$C$55*'Exposure Inputs'!$C$58*'Exposure Inputs'!$C$59*B31)/('Exposure Inputs'!$C$50*'Exposure Inputs'!$C$56*'Exposure Inputs'!$C$60)</f>
        <v>0</v>
      </c>
      <c r="G31" s="16" t="e">
        <f>'Exposure Inputs'!$E$64/$E31</f>
        <v>#DIV/0!</v>
      </c>
      <c r="H31" s="16">
        <f>($C31*'Exposure Inputs'!$C$57*'Exposure Inputs'!$D$51*'Exposure Inputs'!$D$54*'Exposure Inputs'!$C$58*'Exposure Inputs'!$C$59)/'Exposure Inputs'!$D$50</f>
        <v>0</v>
      </c>
      <c r="I31" s="16">
        <f>($D31*'Exposure Inputs'!$C$57*'Exposure Inputs'!$D$51*'Exposure Inputs'!$D$54*'Exposure Inputs'!$D$55*'Exposure Inputs'!$C$58*'Exposure Inputs'!$C$59)/('Exposure Inputs'!$D$50*'Exposure Inputs'!$D$56*'Exposure Inputs'!$C$60)</f>
        <v>0</v>
      </c>
      <c r="J31" s="16" t="e">
        <f>'Exposure Inputs'!$E$64/$H31</f>
        <v>#DIV/0!</v>
      </c>
      <c r="K31" s="16">
        <f>($C31*'Exposure Inputs'!$C$57*'Exposure Inputs'!$E$51*'Exposure Inputs'!$E$54*'Exposure Inputs'!$C$58*'Exposure Inputs'!$C$59)/'Exposure Inputs'!$E$50</f>
        <v>0</v>
      </c>
      <c r="L31" s="16">
        <f>($D31*'Exposure Inputs'!$C$57*'Exposure Inputs'!$E$51*'Exposure Inputs'!$E$54*'Exposure Inputs'!$E$55*'Exposure Inputs'!$C$58*'Exposure Inputs'!$C$59)/('Exposure Inputs'!$E$50*'Exposure Inputs'!$E$56*'Exposure Inputs'!$C$60)</f>
        <v>0</v>
      </c>
      <c r="M31" s="16" t="e">
        <f>'Exposure Inputs'!$E$64/$K31</f>
        <v>#DIV/0!</v>
      </c>
    </row>
    <row r="32" spans="3:13" s="7" customFormat="1" ht="13" hidden="1" x14ac:dyDescent="0.35">
      <c r="C32" s="25"/>
      <c r="D32" s="25"/>
      <c r="E32" s="16">
        <f>($C32*'Exposure Inputs'!$C$57*'Exposure Inputs'!$C$51*'Exposure Inputs'!$C$54*'Exposure Inputs'!$C$58*'Exposure Inputs'!$C$59)/'Exposure Inputs'!$C$50</f>
        <v>0</v>
      </c>
      <c r="F32" s="16">
        <f>($D32*'Exposure Inputs'!$C$57*'Exposure Inputs'!$C$51*'Exposure Inputs'!$C$54*'Exposure Inputs'!$C$55*'Exposure Inputs'!$C$58*'Exposure Inputs'!$C$59*B32)/('Exposure Inputs'!$C$50*'Exposure Inputs'!$C$56*'Exposure Inputs'!$C$60)</f>
        <v>0</v>
      </c>
      <c r="G32" s="16" t="e">
        <f>'Exposure Inputs'!$E$64/$E32</f>
        <v>#DIV/0!</v>
      </c>
      <c r="H32" s="16">
        <f>($C32*'Exposure Inputs'!$C$57*'Exposure Inputs'!$D$51*'Exposure Inputs'!$D$54*'Exposure Inputs'!$C$58*'Exposure Inputs'!$C$59)/'Exposure Inputs'!$D$50</f>
        <v>0</v>
      </c>
      <c r="I32" s="16">
        <f>($D32*'Exposure Inputs'!$C$57*'Exposure Inputs'!$D$51*'Exposure Inputs'!$D$54*'Exposure Inputs'!$D$55*'Exposure Inputs'!$C$58*'Exposure Inputs'!$C$59)/('Exposure Inputs'!$D$50*'Exposure Inputs'!$D$56*'Exposure Inputs'!$C$60)</f>
        <v>0</v>
      </c>
      <c r="J32" s="16" t="e">
        <f>'Exposure Inputs'!$E$64/$H32</f>
        <v>#DIV/0!</v>
      </c>
      <c r="K32" s="16">
        <f>($C32*'Exposure Inputs'!$C$57*'Exposure Inputs'!$E$51*'Exposure Inputs'!$E$54*'Exposure Inputs'!$C$58*'Exposure Inputs'!$C$59)/'Exposure Inputs'!$E$50</f>
        <v>0</v>
      </c>
      <c r="L32" s="16">
        <f>($D32*'Exposure Inputs'!$C$57*'Exposure Inputs'!$E$51*'Exposure Inputs'!$E$54*'Exposure Inputs'!$E$55*'Exposure Inputs'!$C$58*'Exposure Inputs'!$C$59)/('Exposure Inputs'!$E$50*'Exposure Inputs'!$E$56*'Exposure Inputs'!$C$60)</f>
        <v>0</v>
      </c>
      <c r="M32" s="16" t="e">
        <f>'Exposure Inputs'!$E$64/$K32</f>
        <v>#DIV/0!</v>
      </c>
    </row>
    <row r="33" spans="3:13" s="7" customFormat="1" ht="13" hidden="1" x14ac:dyDescent="0.35">
      <c r="C33" s="25"/>
      <c r="D33" s="25"/>
      <c r="E33" s="16">
        <f>($C33*'Exposure Inputs'!$C$57*'Exposure Inputs'!$C$51*'Exposure Inputs'!$C$54*'Exposure Inputs'!$C$58*'Exposure Inputs'!$C$59)/'Exposure Inputs'!$C$50</f>
        <v>0</v>
      </c>
      <c r="F33" s="16">
        <f>($D33*'Exposure Inputs'!$C$57*'Exposure Inputs'!$C$51*'Exposure Inputs'!$C$54*'Exposure Inputs'!$C$55*'Exposure Inputs'!$C$58*'Exposure Inputs'!$C$59*B33)/('Exposure Inputs'!$C$50*'Exposure Inputs'!$C$56*'Exposure Inputs'!$C$60)</f>
        <v>0</v>
      </c>
      <c r="G33" s="16" t="e">
        <f>'Exposure Inputs'!$E$64/$E33</f>
        <v>#DIV/0!</v>
      </c>
      <c r="H33" s="16">
        <f>($C33*'Exposure Inputs'!$C$57*'Exposure Inputs'!$D$51*'Exposure Inputs'!$D$54*'Exposure Inputs'!$C$58*'Exposure Inputs'!$C$59)/'Exposure Inputs'!$D$50</f>
        <v>0</v>
      </c>
      <c r="I33" s="16">
        <f>($D33*'Exposure Inputs'!$C$57*'Exposure Inputs'!$D$51*'Exposure Inputs'!$D$54*'Exposure Inputs'!$D$55*'Exposure Inputs'!$C$58*'Exposure Inputs'!$C$59)/('Exposure Inputs'!$D$50*'Exposure Inputs'!$D$56*'Exposure Inputs'!$C$60)</f>
        <v>0</v>
      </c>
      <c r="J33" s="16" t="e">
        <f>'Exposure Inputs'!$E$64/$H33</f>
        <v>#DIV/0!</v>
      </c>
      <c r="K33" s="16">
        <f>($C33*'Exposure Inputs'!$C$57*'Exposure Inputs'!$E$51*'Exposure Inputs'!$E$54*'Exposure Inputs'!$C$58*'Exposure Inputs'!$C$59)/'Exposure Inputs'!$E$50</f>
        <v>0</v>
      </c>
      <c r="L33" s="16">
        <f>($D33*'Exposure Inputs'!$C$57*'Exposure Inputs'!$E$51*'Exposure Inputs'!$E$54*'Exposure Inputs'!$E$55*'Exposure Inputs'!$C$58*'Exposure Inputs'!$C$59)/('Exposure Inputs'!$E$50*'Exposure Inputs'!$E$56*'Exposure Inputs'!$C$60)</f>
        <v>0</v>
      </c>
      <c r="M33" s="16" t="e">
        <f>'Exposure Inputs'!$E$64/$K33</f>
        <v>#DIV/0!</v>
      </c>
    </row>
    <row r="34" spans="3:13" s="7" customFormat="1" ht="13" hidden="1" x14ac:dyDescent="0.35">
      <c r="C34" s="25"/>
      <c r="D34" s="25"/>
      <c r="E34" s="18">
        <f>($C34*'Exposure Inputs'!$C$57*'Exposure Inputs'!$C$51*'Exposure Inputs'!$C$54*'Exposure Inputs'!$C$58*'Exposure Inputs'!$C$59)/'Exposure Inputs'!$C$50</f>
        <v>0</v>
      </c>
      <c r="F34" s="16">
        <f>($D34*'Exposure Inputs'!$C$57*'Exposure Inputs'!$C$51*'Exposure Inputs'!$C$54*'Exposure Inputs'!$C$55*'Exposure Inputs'!$C$58*'Exposure Inputs'!$C$59*B34)/('Exposure Inputs'!$C$50*'Exposure Inputs'!$C$56*'Exposure Inputs'!$C$60)</f>
        <v>0</v>
      </c>
      <c r="G34" s="16" t="e">
        <f>'Exposure Inputs'!$E$64/$E34</f>
        <v>#DIV/0!</v>
      </c>
      <c r="H34" s="16">
        <f>($C34*'Exposure Inputs'!$C$57*'Exposure Inputs'!$D$51*'Exposure Inputs'!$D$54*'Exposure Inputs'!$C$58*'Exposure Inputs'!$C$59)/'Exposure Inputs'!$D$50</f>
        <v>0</v>
      </c>
      <c r="I34" s="16">
        <f>($D34*'Exposure Inputs'!$C$57*'Exposure Inputs'!$D$51*'Exposure Inputs'!$D$54*'Exposure Inputs'!$D$55*'Exposure Inputs'!$C$58*'Exposure Inputs'!$C$59)/('Exposure Inputs'!$D$50*'Exposure Inputs'!$D$56*'Exposure Inputs'!$C$60)</f>
        <v>0</v>
      </c>
      <c r="J34" s="16" t="e">
        <f>'Exposure Inputs'!$E$64/$H34</f>
        <v>#DIV/0!</v>
      </c>
      <c r="K34" s="16">
        <f>($C34*'Exposure Inputs'!$C$57*'Exposure Inputs'!$E$51*'Exposure Inputs'!$E$54*'Exposure Inputs'!$C$58*'Exposure Inputs'!$C$59)/'Exposure Inputs'!$E$50</f>
        <v>0</v>
      </c>
      <c r="L34" s="16">
        <f>($D34*'Exposure Inputs'!$C$57*'Exposure Inputs'!$E$51*'Exposure Inputs'!$E$54*'Exposure Inputs'!$E$55*'Exposure Inputs'!$C$58*'Exposure Inputs'!$C$59)/('Exposure Inputs'!$E$50*'Exposure Inputs'!$E$56*'Exposure Inputs'!$C$60)</f>
        <v>0</v>
      </c>
      <c r="M34" s="16" t="e">
        <f>'Exposure Inputs'!$E$64/$K34</f>
        <v>#DIV/0!</v>
      </c>
    </row>
    <row r="35" spans="3:13" s="7" customFormat="1" ht="13" hidden="1" x14ac:dyDescent="0.35">
      <c r="C35" s="25"/>
      <c r="D35" s="25"/>
      <c r="E35" s="16">
        <f>($C35*'Exposure Inputs'!$C$57*'Exposure Inputs'!$C$51*'Exposure Inputs'!$C$54*'Exposure Inputs'!$C$58*'Exposure Inputs'!$C$59)/'Exposure Inputs'!$C$50</f>
        <v>0</v>
      </c>
      <c r="F35" s="16">
        <f>($D35*'Exposure Inputs'!$C$57*'Exposure Inputs'!$C$51*'Exposure Inputs'!$C$54*'Exposure Inputs'!$C$55*'Exposure Inputs'!$C$58*'Exposure Inputs'!$C$59*B35)/('Exposure Inputs'!$C$50*'Exposure Inputs'!$C$56*'Exposure Inputs'!$C$60)</f>
        <v>0</v>
      </c>
      <c r="G35" s="16" t="e">
        <f>'Exposure Inputs'!$E$64/$E35</f>
        <v>#DIV/0!</v>
      </c>
      <c r="H35" s="16">
        <f>($C35*'Exposure Inputs'!$C$57*'Exposure Inputs'!$D$51*'Exposure Inputs'!$D$54*'Exposure Inputs'!$C$58*'Exposure Inputs'!$C$59)/'Exposure Inputs'!$D$50</f>
        <v>0</v>
      </c>
      <c r="I35" s="16">
        <f>($D35*'Exposure Inputs'!$C$57*'Exposure Inputs'!$D$51*'Exposure Inputs'!$D$54*'Exposure Inputs'!$D$55*'Exposure Inputs'!$C$58*'Exposure Inputs'!$C$59)/('Exposure Inputs'!$D$50*'Exposure Inputs'!$D$56*'Exposure Inputs'!$C$60)</f>
        <v>0</v>
      </c>
      <c r="J35" s="16" t="e">
        <f>'Exposure Inputs'!$E$64/$H35</f>
        <v>#DIV/0!</v>
      </c>
      <c r="K35" s="16">
        <f>($C35*'Exposure Inputs'!$C$57*'Exposure Inputs'!$E$51*'Exposure Inputs'!$E$54*'Exposure Inputs'!$C$58*'Exposure Inputs'!$C$59)/'Exposure Inputs'!$E$50</f>
        <v>0</v>
      </c>
      <c r="L35" s="16">
        <f>($D35*'Exposure Inputs'!$C$57*'Exposure Inputs'!$E$51*'Exposure Inputs'!$E$54*'Exposure Inputs'!$E$55*'Exposure Inputs'!$C$58*'Exposure Inputs'!$C$59)/('Exposure Inputs'!$E$50*'Exposure Inputs'!$E$56*'Exposure Inputs'!$C$60)</f>
        <v>0</v>
      </c>
      <c r="M35" s="16" t="e">
        <f>'Exposure Inputs'!$E$64/$K35</f>
        <v>#DIV/0!</v>
      </c>
    </row>
    <row r="36" spans="3:13" s="7" customFormat="1" ht="13" hidden="1" x14ac:dyDescent="0.35">
      <c r="C36" s="25"/>
      <c r="D36" s="25"/>
      <c r="E36" s="20">
        <f>($C36*'Exposure Inputs'!$C$57*'Exposure Inputs'!$C$51*'Exposure Inputs'!$C$54*'Exposure Inputs'!$C$58*'Exposure Inputs'!$C$59)/'Exposure Inputs'!$C$50</f>
        <v>0</v>
      </c>
      <c r="F36" s="16">
        <f>($D36*'Exposure Inputs'!$C$57*'Exposure Inputs'!$C$51*'Exposure Inputs'!$C$54*'Exposure Inputs'!$C$55*'Exposure Inputs'!$C$58*'Exposure Inputs'!$C$59*B36)/('Exposure Inputs'!$C$50*'Exposure Inputs'!$C$56*'Exposure Inputs'!$C$60)</f>
        <v>0</v>
      </c>
      <c r="G36" s="16" t="e">
        <f>'Exposure Inputs'!$E$64/$E36</f>
        <v>#DIV/0!</v>
      </c>
      <c r="H36" s="16">
        <f>($C36*'Exposure Inputs'!$C$57*'Exposure Inputs'!$D$51*'Exposure Inputs'!$D$54*'Exposure Inputs'!$C$58*'Exposure Inputs'!$C$59)/'Exposure Inputs'!$D$50</f>
        <v>0</v>
      </c>
      <c r="I36" s="16">
        <f>($D36*'Exposure Inputs'!$C$57*'Exposure Inputs'!$D$51*'Exposure Inputs'!$D$54*'Exposure Inputs'!$D$55*'Exposure Inputs'!$C$58*'Exposure Inputs'!$C$59)/('Exposure Inputs'!$D$50*'Exposure Inputs'!$D$56*'Exposure Inputs'!$C$60)</f>
        <v>0</v>
      </c>
      <c r="J36" s="16" t="e">
        <f>'Exposure Inputs'!$E$64/$H36</f>
        <v>#DIV/0!</v>
      </c>
      <c r="K36" s="16">
        <f>($C36*'Exposure Inputs'!$C$57*'Exposure Inputs'!$E$51*'Exposure Inputs'!$E$54*'Exposure Inputs'!$C$58*'Exposure Inputs'!$C$59)/'Exposure Inputs'!$E$50</f>
        <v>0</v>
      </c>
      <c r="L36" s="16">
        <f>($D36*'Exposure Inputs'!$C$57*'Exposure Inputs'!$E$51*'Exposure Inputs'!$E$54*'Exposure Inputs'!$E$55*'Exposure Inputs'!$C$58*'Exposure Inputs'!$C$59)/('Exposure Inputs'!$E$50*'Exposure Inputs'!$E$56*'Exposure Inputs'!$C$60)</f>
        <v>0</v>
      </c>
      <c r="M36" s="16" t="e">
        <f>'Exposure Inputs'!$E$64/$K36</f>
        <v>#DIV/0!</v>
      </c>
    </row>
    <row r="37" spans="3:13" s="7" customFormat="1" ht="13" hidden="1" x14ac:dyDescent="0.35">
      <c r="C37" s="25"/>
      <c r="D37" s="25"/>
      <c r="E37" s="16">
        <f>($C37*'Exposure Inputs'!$C$57*'Exposure Inputs'!$C$51*'Exposure Inputs'!$C$54*'Exposure Inputs'!$C$58*'Exposure Inputs'!$C$59)/'Exposure Inputs'!$C$50</f>
        <v>0</v>
      </c>
      <c r="F37" s="16">
        <f>($D37*'Exposure Inputs'!$C$57*'Exposure Inputs'!$C$51*'Exposure Inputs'!$C$54*'Exposure Inputs'!$C$55*'Exposure Inputs'!$C$58*'Exposure Inputs'!$C$59*B37)/('Exposure Inputs'!$C$50*'Exposure Inputs'!$C$56*'Exposure Inputs'!$C$60)</f>
        <v>0</v>
      </c>
      <c r="G37" s="16" t="e">
        <f>'Exposure Inputs'!$E$64/$E37</f>
        <v>#DIV/0!</v>
      </c>
      <c r="H37" s="16">
        <f>($C37*'Exposure Inputs'!$C$57*'Exposure Inputs'!$D$51*'Exposure Inputs'!$D$54*'Exposure Inputs'!$C$58*'Exposure Inputs'!$C$59)/'Exposure Inputs'!$D$50</f>
        <v>0</v>
      </c>
      <c r="I37" s="16">
        <f>($D37*'Exposure Inputs'!$C$57*'Exposure Inputs'!$D$51*'Exposure Inputs'!$D$54*'Exposure Inputs'!$D$55*'Exposure Inputs'!$C$58*'Exposure Inputs'!$C$59)/('Exposure Inputs'!$D$50*'Exposure Inputs'!$D$56*'Exposure Inputs'!$C$60)</f>
        <v>0</v>
      </c>
      <c r="J37" s="16" t="e">
        <f>'Exposure Inputs'!$E$64/$H37</f>
        <v>#DIV/0!</v>
      </c>
      <c r="K37" s="16">
        <f>($C37*'Exposure Inputs'!$C$57*'Exposure Inputs'!$E$51*'Exposure Inputs'!$E$54*'Exposure Inputs'!$C$58*'Exposure Inputs'!$C$59)/'Exposure Inputs'!$E$50</f>
        <v>0</v>
      </c>
      <c r="L37" s="16">
        <f>($D37*'Exposure Inputs'!$C$57*'Exposure Inputs'!$E$51*'Exposure Inputs'!$E$54*'Exposure Inputs'!$E$55*'Exposure Inputs'!$C$58*'Exposure Inputs'!$C$59)/('Exposure Inputs'!$E$50*'Exposure Inputs'!$E$56*'Exposure Inputs'!$C$60)</f>
        <v>0</v>
      </c>
      <c r="M37" s="16" t="e">
        <f>'Exposure Inputs'!$E$64/$K37</f>
        <v>#DIV/0!</v>
      </c>
    </row>
    <row r="38" spans="3:13" s="7" customFormat="1" ht="13" hidden="1" x14ac:dyDescent="0.35">
      <c r="C38" s="25"/>
      <c r="D38" s="25"/>
      <c r="E38" s="20">
        <f>($C38*'Exposure Inputs'!$C$57*'Exposure Inputs'!$C$51*'Exposure Inputs'!$C$54*'Exposure Inputs'!$C$58*'Exposure Inputs'!$C$59)/'Exposure Inputs'!$C$50</f>
        <v>0</v>
      </c>
      <c r="F38" s="16">
        <f>($D38*'Exposure Inputs'!$C$57*'Exposure Inputs'!$C$51*'Exposure Inputs'!$C$54*'Exposure Inputs'!$C$55*'Exposure Inputs'!$C$58*'Exposure Inputs'!$C$59*B38)/('Exposure Inputs'!$C$50*'Exposure Inputs'!$C$56*'Exposure Inputs'!$C$60)</f>
        <v>0</v>
      </c>
      <c r="G38" s="16" t="e">
        <f>'Exposure Inputs'!$E$64/$E38</f>
        <v>#DIV/0!</v>
      </c>
      <c r="H38" s="16">
        <f>($C38*'Exposure Inputs'!$C$57*'Exposure Inputs'!$D$51*'Exposure Inputs'!$D$54*'Exposure Inputs'!$C$58*'Exposure Inputs'!$C$59)/'Exposure Inputs'!$D$50</f>
        <v>0</v>
      </c>
      <c r="I38" s="16">
        <f>($D38*'Exposure Inputs'!$C$57*'Exposure Inputs'!$D$51*'Exposure Inputs'!$D$54*'Exposure Inputs'!$D$55*'Exposure Inputs'!$C$58*'Exposure Inputs'!$C$59)/('Exposure Inputs'!$D$50*'Exposure Inputs'!$D$56*'Exposure Inputs'!$C$60)</f>
        <v>0</v>
      </c>
      <c r="J38" s="16" t="e">
        <f>'Exposure Inputs'!$E$64/$H38</f>
        <v>#DIV/0!</v>
      </c>
      <c r="K38" s="16">
        <f>($C38*'Exposure Inputs'!$C$57*'Exposure Inputs'!$E$51*'Exposure Inputs'!$E$54*'Exposure Inputs'!$C$58*'Exposure Inputs'!$C$59)/'Exposure Inputs'!$E$50</f>
        <v>0</v>
      </c>
      <c r="L38" s="16">
        <f>($D38*'Exposure Inputs'!$C$57*'Exposure Inputs'!$E$51*'Exposure Inputs'!$E$54*'Exposure Inputs'!$E$55*'Exposure Inputs'!$C$58*'Exposure Inputs'!$C$59)/('Exposure Inputs'!$E$50*'Exposure Inputs'!$E$56*'Exposure Inputs'!$C$60)</f>
        <v>0</v>
      </c>
      <c r="M38" s="16" t="e">
        <f>'Exposure Inputs'!$E$64/$K38</f>
        <v>#DIV/0!</v>
      </c>
    </row>
    <row r="39" spans="3:13" s="7" customFormat="1" ht="13" hidden="1" x14ac:dyDescent="0.35">
      <c r="C39" s="25"/>
      <c r="D39" s="25"/>
      <c r="E39" s="16">
        <f>($C39*'Exposure Inputs'!$C$57*'Exposure Inputs'!$C$51*'Exposure Inputs'!$C$54*'Exposure Inputs'!$C$58*'Exposure Inputs'!$C$59)/'Exposure Inputs'!$C$50</f>
        <v>0</v>
      </c>
      <c r="F39" s="16">
        <f>($D39*'Exposure Inputs'!$C$57*'Exposure Inputs'!$C$51*'Exposure Inputs'!$C$54*'Exposure Inputs'!$C$55*'Exposure Inputs'!$C$58*'Exposure Inputs'!$C$59*B39)/('Exposure Inputs'!$C$50*'Exposure Inputs'!$C$56*'Exposure Inputs'!$C$60)</f>
        <v>0</v>
      </c>
      <c r="G39" s="16" t="e">
        <f>'Exposure Inputs'!$E$64/$E39</f>
        <v>#DIV/0!</v>
      </c>
      <c r="H39" s="16">
        <f>($C39*'Exposure Inputs'!$C$57*'Exposure Inputs'!$D$51*'Exposure Inputs'!$D$54*'Exposure Inputs'!$C$58*'Exposure Inputs'!$C$59)/'Exposure Inputs'!$D$50</f>
        <v>0</v>
      </c>
      <c r="I39" s="16">
        <f>($D39*'Exposure Inputs'!$C$57*'Exposure Inputs'!$D$51*'Exposure Inputs'!$D$54*'Exposure Inputs'!$D$55*'Exposure Inputs'!$C$58*'Exposure Inputs'!$C$59)/('Exposure Inputs'!$D$50*'Exposure Inputs'!$D$56*'Exposure Inputs'!$C$60)</f>
        <v>0</v>
      </c>
      <c r="J39" s="16" t="e">
        <f>'Exposure Inputs'!$E$64/$H39</f>
        <v>#DIV/0!</v>
      </c>
      <c r="K39" s="16">
        <f>($C39*'Exposure Inputs'!$C$57*'Exposure Inputs'!$E$51*'Exposure Inputs'!$E$54*'Exposure Inputs'!$C$58*'Exposure Inputs'!$C$59)/'Exposure Inputs'!$E$50</f>
        <v>0</v>
      </c>
      <c r="L39" s="16">
        <f>($D39*'Exposure Inputs'!$C$57*'Exposure Inputs'!$E$51*'Exposure Inputs'!$E$54*'Exposure Inputs'!$E$55*'Exposure Inputs'!$C$58*'Exposure Inputs'!$C$59)/('Exposure Inputs'!$E$50*'Exposure Inputs'!$E$56*'Exposure Inputs'!$C$60)</f>
        <v>0</v>
      </c>
      <c r="M39" s="16" t="e">
        <f>'Exposure Inputs'!$E$64/$K39</f>
        <v>#DIV/0!</v>
      </c>
    </row>
    <row r="40" spans="3:13" s="7" customFormat="1" ht="13" hidden="1" x14ac:dyDescent="0.35">
      <c r="C40" s="25"/>
      <c r="D40" s="25"/>
      <c r="E40" s="16">
        <f>($C40*'Exposure Inputs'!$C$57*'Exposure Inputs'!$C$51*'Exposure Inputs'!$C$54*'Exposure Inputs'!$C$58*'Exposure Inputs'!$C$59)/'Exposure Inputs'!$C$50</f>
        <v>0</v>
      </c>
      <c r="F40" s="16">
        <f>($D40*'Exposure Inputs'!$C$57*'Exposure Inputs'!$C$51*'Exposure Inputs'!$C$54*'Exposure Inputs'!$C$55*'Exposure Inputs'!$C$58*'Exposure Inputs'!$C$59*B40)/('Exposure Inputs'!$C$50*'Exposure Inputs'!$C$56*'Exposure Inputs'!$C$60)</f>
        <v>0</v>
      </c>
      <c r="G40" s="16" t="e">
        <f>'Exposure Inputs'!$E$64/$E40</f>
        <v>#DIV/0!</v>
      </c>
      <c r="H40" s="16">
        <f>($C40*'Exposure Inputs'!$C$57*'Exposure Inputs'!$D$51*'Exposure Inputs'!$D$54*'Exposure Inputs'!$C$58*'Exposure Inputs'!$C$59)/'Exposure Inputs'!$D$50</f>
        <v>0</v>
      </c>
      <c r="I40" s="16">
        <f>($D40*'Exposure Inputs'!$C$57*'Exposure Inputs'!$D$51*'Exposure Inputs'!$D$54*'Exposure Inputs'!$D$55*'Exposure Inputs'!$C$58*'Exposure Inputs'!$C$59)/('Exposure Inputs'!$D$50*'Exposure Inputs'!$D$56*'Exposure Inputs'!$C$60)</f>
        <v>0</v>
      </c>
      <c r="J40" s="16" t="e">
        <f>'Exposure Inputs'!$E$64/$H40</f>
        <v>#DIV/0!</v>
      </c>
      <c r="K40" s="16">
        <f>($C40*'Exposure Inputs'!$C$57*'Exposure Inputs'!$E$51*'Exposure Inputs'!$E$54*'Exposure Inputs'!$C$58*'Exposure Inputs'!$C$59)/'Exposure Inputs'!$E$50</f>
        <v>0</v>
      </c>
      <c r="L40" s="16">
        <f>($D40*'Exposure Inputs'!$C$57*'Exposure Inputs'!$E$51*'Exposure Inputs'!$E$54*'Exposure Inputs'!$E$55*'Exposure Inputs'!$C$58*'Exposure Inputs'!$C$59)/('Exposure Inputs'!$E$50*'Exposure Inputs'!$E$56*'Exposure Inputs'!$C$60)</f>
        <v>0</v>
      </c>
      <c r="M40" s="16" t="e">
        <f>'Exposure Inputs'!$E$64/$K40</f>
        <v>#DIV/0!</v>
      </c>
    </row>
    <row r="41" spans="3:13" s="7" customFormat="1" ht="13" hidden="1" x14ac:dyDescent="0.35">
      <c r="C41" s="25"/>
      <c r="D41" s="25"/>
      <c r="E41" s="16">
        <f>($C41*'Exposure Inputs'!$C$57*'Exposure Inputs'!$C$51*'Exposure Inputs'!$C$54*'Exposure Inputs'!$C$58*'Exposure Inputs'!$C$59)/'Exposure Inputs'!$C$50</f>
        <v>0</v>
      </c>
      <c r="F41" s="16">
        <f>($D41*'Exposure Inputs'!$C$57*'Exposure Inputs'!$C$51*'Exposure Inputs'!$C$54*'Exposure Inputs'!$C$55*'Exposure Inputs'!$C$58*'Exposure Inputs'!$C$59*B41)/('Exposure Inputs'!$C$50*'Exposure Inputs'!$C$56*'Exposure Inputs'!$C$60)</f>
        <v>0</v>
      </c>
      <c r="G41" s="16" t="e">
        <f>'Exposure Inputs'!$E$64/$E41</f>
        <v>#DIV/0!</v>
      </c>
      <c r="H41" s="16">
        <f>($C41*'Exposure Inputs'!$C$57*'Exposure Inputs'!$D$51*'Exposure Inputs'!$D$54*'Exposure Inputs'!$C$58*'Exposure Inputs'!$C$59)/'Exposure Inputs'!$D$50</f>
        <v>0</v>
      </c>
      <c r="I41" s="16">
        <f>($D41*'Exposure Inputs'!$C$57*'Exposure Inputs'!$D$51*'Exposure Inputs'!$D$54*'Exposure Inputs'!$D$55*'Exposure Inputs'!$C$58*'Exposure Inputs'!$C$59)/('Exposure Inputs'!$D$50*'Exposure Inputs'!$D$56*'Exposure Inputs'!$C$60)</f>
        <v>0</v>
      </c>
      <c r="J41" s="16" t="e">
        <f>'Exposure Inputs'!$E$64/$H41</f>
        <v>#DIV/0!</v>
      </c>
      <c r="K41" s="16">
        <f>($C41*'Exposure Inputs'!$C$57*'Exposure Inputs'!$E$51*'Exposure Inputs'!$E$54*'Exposure Inputs'!$C$58*'Exposure Inputs'!$C$59)/'Exposure Inputs'!$E$50</f>
        <v>0</v>
      </c>
      <c r="L41" s="16">
        <f>($D41*'Exposure Inputs'!$C$57*'Exposure Inputs'!$E$51*'Exposure Inputs'!$E$54*'Exposure Inputs'!$E$55*'Exposure Inputs'!$C$58*'Exposure Inputs'!$C$59)/('Exposure Inputs'!$E$50*'Exposure Inputs'!$E$56*'Exposure Inputs'!$C$60)</f>
        <v>0</v>
      </c>
      <c r="M41" s="16" t="e">
        <f>'Exposure Inputs'!$E$64/$K41</f>
        <v>#DIV/0!</v>
      </c>
    </row>
    <row r="42" spans="3:13" s="7" customFormat="1" ht="13" hidden="1" x14ac:dyDescent="0.35">
      <c r="C42" s="25"/>
      <c r="D42" s="25"/>
      <c r="E42" s="16">
        <f>($C42*'Exposure Inputs'!$C$57*'Exposure Inputs'!$C$51*'Exposure Inputs'!$C$54*'Exposure Inputs'!$C$58*'Exposure Inputs'!$C$59)/'Exposure Inputs'!$C$50</f>
        <v>0</v>
      </c>
      <c r="F42" s="16">
        <f>($D42*'Exposure Inputs'!$C$57*'Exposure Inputs'!$C$51*'Exposure Inputs'!$C$54*'Exposure Inputs'!$C$55*'Exposure Inputs'!$C$58*'Exposure Inputs'!$C$59*B42)/('Exposure Inputs'!$C$50*'Exposure Inputs'!$C$56*'Exposure Inputs'!$C$60)</f>
        <v>0</v>
      </c>
      <c r="G42" s="16" t="e">
        <f>'Exposure Inputs'!$E$64/$E42</f>
        <v>#DIV/0!</v>
      </c>
      <c r="H42" s="16">
        <f>($C42*'Exposure Inputs'!$C$57*'Exposure Inputs'!$D$51*'Exposure Inputs'!$D$54*'Exposure Inputs'!$C$58*'Exposure Inputs'!$C$59)/'Exposure Inputs'!$D$50</f>
        <v>0</v>
      </c>
      <c r="I42" s="16">
        <f>($D42*'Exposure Inputs'!$C$57*'Exposure Inputs'!$D$51*'Exposure Inputs'!$D$54*'Exposure Inputs'!$D$55*'Exposure Inputs'!$C$58*'Exposure Inputs'!$C$59)/('Exposure Inputs'!$D$50*'Exposure Inputs'!$D$56*'Exposure Inputs'!$C$60)</f>
        <v>0</v>
      </c>
      <c r="J42" s="16" t="e">
        <f>'Exposure Inputs'!$E$64/$H42</f>
        <v>#DIV/0!</v>
      </c>
      <c r="K42" s="16">
        <f>($C42*'Exposure Inputs'!$C$57*'Exposure Inputs'!$E$51*'Exposure Inputs'!$E$54*'Exposure Inputs'!$C$58*'Exposure Inputs'!$C$59)/'Exposure Inputs'!$E$50</f>
        <v>0</v>
      </c>
      <c r="L42" s="16">
        <f>($D42*'Exposure Inputs'!$C$57*'Exposure Inputs'!$E$51*'Exposure Inputs'!$E$54*'Exposure Inputs'!$E$55*'Exposure Inputs'!$C$58*'Exposure Inputs'!$C$59)/('Exposure Inputs'!$E$50*'Exposure Inputs'!$E$56*'Exposure Inputs'!$C$60)</f>
        <v>0</v>
      </c>
      <c r="M42" s="16" t="e">
        <f>'Exposure Inputs'!$E$64/$K42</f>
        <v>#DIV/0!</v>
      </c>
    </row>
    <row r="43" spans="3:13" s="7" customFormat="1" ht="13" hidden="1" x14ac:dyDescent="0.35">
      <c r="C43" s="25"/>
      <c r="D43" s="25"/>
      <c r="E43" s="16">
        <f>($C43*'Exposure Inputs'!$C$57*'Exposure Inputs'!$C$51*'Exposure Inputs'!$C$54*'Exposure Inputs'!$C$58*'Exposure Inputs'!$C$59)/'Exposure Inputs'!$C$50</f>
        <v>0</v>
      </c>
      <c r="F43" s="16">
        <f>($D43*'Exposure Inputs'!$C$57*'Exposure Inputs'!$C$51*'Exposure Inputs'!$C$54*'Exposure Inputs'!$C$55*'Exposure Inputs'!$C$58*'Exposure Inputs'!$C$59*B43)/('Exposure Inputs'!$C$50*'Exposure Inputs'!$C$56*'Exposure Inputs'!$C$60)</f>
        <v>0</v>
      </c>
      <c r="G43" s="16" t="e">
        <f>'Exposure Inputs'!$E$64/$E43</f>
        <v>#DIV/0!</v>
      </c>
      <c r="H43" s="16">
        <f>($C43*'Exposure Inputs'!$C$57*'Exposure Inputs'!$D$51*'Exposure Inputs'!$D$54*'Exposure Inputs'!$C$58*'Exposure Inputs'!$C$59)/'Exposure Inputs'!$D$50</f>
        <v>0</v>
      </c>
      <c r="I43" s="16">
        <f>($D43*'Exposure Inputs'!$C$57*'Exposure Inputs'!$D$51*'Exposure Inputs'!$D$54*'Exposure Inputs'!$D$55*'Exposure Inputs'!$C$58*'Exposure Inputs'!$C$59)/('Exposure Inputs'!$D$50*'Exposure Inputs'!$D$56*'Exposure Inputs'!$C$60)</f>
        <v>0</v>
      </c>
      <c r="J43" s="16" t="e">
        <f>'Exposure Inputs'!$E$64/$H43</f>
        <v>#DIV/0!</v>
      </c>
      <c r="K43" s="16">
        <f>($C43*'Exposure Inputs'!$C$57*'Exposure Inputs'!$E$51*'Exposure Inputs'!$E$54*'Exposure Inputs'!$C$58*'Exposure Inputs'!$C$59)/'Exposure Inputs'!$E$50</f>
        <v>0</v>
      </c>
      <c r="L43" s="16">
        <f>($D43*'Exposure Inputs'!$C$57*'Exposure Inputs'!$E$51*'Exposure Inputs'!$E$54*'Exposure Inputs'!$E$55*'Exposure Inputs'!$C$58*'Exposure Inputs'!$C$59)/('Exposure Inputs'!$E$50*'Exposure Inputs'!$E$56*'Exposure Inputs'!$C$60)</f>
        <v>0</v>
      </c>
      <c r="M43" s="16" t="e">
        <f>'Exposure Inputs'!$E$64/$K43</f>
        <v>#DIV/0!</v>
      </c>
    </row>
    <row r="44" spans="3:13" s="7" customFormat="1" ht="13" hidden="1" x14ac:dyDescent="0.35">
      <c r="C44" s="25"/>
      <c r="D44" s="25"/>
      <c r="E44" s="20">
        <f>($C44*'Exposure Inputs'!$C$57*'Exposure Inputs'!$C$51*'Exposure Inputs'!$C$54*'Exposure Inputs'!$C$58*'Exposure Inputs'!$C$59)/'Exposure Inputs'!$C$50</f>
        <v>0</v>
      </c>
      <c r="F44" s="16">
        <f>($D44*'Exposure Inputs'!$C$57*'Exposure Inputs'!$C$51*'Exposure Inputs'!$C$54*'Exposure Inputs'!$C$55*'Exposure Inputs'!$C$58*'Exposure Inputs'!$C$59*B44)/('Exposure Inputs'!$C$50*'Exposure Inputs'!$C$56*'Exposure Inputs'!$C$60)</f>
        <v>0</v>
      </c>
      <c r="G44" s="16" t="e">
        <f>'Exposure Inputs'!$E$64/$E44</f>
        <v>#DIV/0!</v>
      </c>
      <c r="H44" s="16">
        <f>($C44*'Exposure Inputs'!$C$57*'Exposure Inputs'!$D$51*'Exposure Inputs'!$D$54*'Exposure Inputs'!$C$58*'Exposure Inputs'!$C$59)/'Exposure Inputs'!$D$50</f>
        <v>0</v>
      </c>
      <c r="I44" s="16">
        <f>($D44*'Exposure Inputs'!$C$57*'Exposure Inputs'!$D$51*'Exposure Inputs'!$D$54*'Exposure Inputs'!$D$55*'Exposure Inputs'!$C$58*'Exposure Inputs'!$C$59)/('Exposure Inputs'!$D$50*'Exposure Inputs'!$D$56*'Exposure Inputs'!$C$60)</f>
        <v>0</v>
      </c>
      <c r="J44" s="16" t="e">
        <f>'Exposure Inputs'!$E$64/$H44</f>
        <v>#DIV/0!</v>
      </c>
      <c r="K44" s="16">
        <f>($C44*'Exposure Inputs'!$C$57*'Exposure Inputs'!$E$51*'Exposure Inputs'!$E$54*'Exposure Inputs'!$C$58*'Exposure Inputs'!$C$59)/'Exposure Inputs'!$E$50</f>
        <v>0</v>
      </c>
      <c r="L44" s="16">
        <f>($D44*'Exposure Inputs'!$C$57*'Exposure Inputs'!$E$51*'Exposure Inputs'!$E$54*'Exposure Inputs'!$E$55*'Exposure Inputs'!$C$58*'Exposure Inputs'!$C$59)/('Exposure Inputs'!$E$50*'Exposure Inputs'!$E$56*'Exposure Inputs'!$C$60)</f>
        <v>0</v>
      </c>
      <c r="M44" s="16" t="e">
        <f>'Exposure Inputs'!$E$64/$K44</f>
        <v>#DIV/0!</v>
      </c>
    </row>
    <row r="45" spans="3:13" s="7" customFormat="1" ht="13" hidden="1" x14ac:dyDescent="0.35">
      <c r="C45" s="25"/>
      <c r="D45" s="25"/>
      <c r="E45" s="16">
        <f>($C45*'Exposure Inputs'!$C$57*'Exposure Inputs'!$C$51*'Exposure Inputs'!$C$54*'Exposure Inputs'!$C$58*'Exposure Inputs'!$C$59)/'Exposure Inputs'!$C$50</f>
        <v>0</v>
      </c>
      <c r="F45" s="16">
        <f>($D45*'Exposure Inputs'!$C$57*'Exposure Inputs'!$C$51*'Exposure Inputs'!$C$54*'Exposure Inputs'!$C$55*'Exposure Inputs'!$C$58*'Exposure Inputs'!$C$59*B45)/('Exposure Inputs'!$C$50*'Exposure Inputs'!$C$56*'Exposure Inputs'!$C$60)</f>
        <v>0</v>
      </c>
      <c r="G45" s="16" t="e">
        <f>'Exposure Inputs'!$E$64/$E45</f>
        <v>#DIV/0!</v>
      </c>
      <c r="H45" s="16">
        <f>($C45*'Exposure Inputs'!$C$57*'Exposure Inputs'!$D$51*'Exposure Inputs'!$D$54*'Exposure Inputs'!$C$58*'Exposure Inputs'!$C$59)/'Exposure Inputs'!$D$50</f>
        <v>0</v>
      </c>
      <c r="I45" s="16">
        <f>($D45*'Exposure Inputs'!$C$57*'Exposure Inputs'!$D$51*'Exposure Inputs'!$D$54*'Exposure Inputs'!$D$55*'Exposure Inputs'!$C$58*'Exposure Inputs'!$C$59)/('Exposure Inputs'!$D$50*'Exposure Inputs'!$D$56*'Exposure Inputs'!$C$60)</f>
        <v>0</v>
      </c>
      <c r="J45" s="16" t="e">
        <f>'Exposure Inputs'!$E$64/$H45</f>
        <v>#DIV/0!</v>
      </c>
      <c r="K45" s="16">
        <f>($C45*'Exposure Inputs'!$C$57*'Exposure Inputs'!$E$51*'Exposure Inputs'!$E$54*'Exposure Inputs'!$C$58*'Exposure Inputs'!$C$59)/'Exposure Inputs'!$E$50</f>
        <v>0</v>
      </c>
      <c r="L45" s="16">
        <f>($D45*'Exposure Inputs'!$C$57*'Exposure Inputs'!$E$51*'Exposure Inputs'!$E$54*'Exposure Inputs'!$E$55*'Exposure Inputs'!$C$58*'Exposure Inputs'!$C$59)/('Exposure Inputs'!$E$50*'Exposure Inputs'!$E$56*'Exposure Inputs'!$C$60)</f>
        <v>0</v>
      </c>
      <c r="M45" s="16" t="e">
        <f>'Exposure Inputs'!$E$64/$K45</f>
        <v>#DIV/0!</v>
      </c>
    </row>
    <row r="46" spans="3:13" s="7" customFormat="1" ht="13" hidden="1" x14ac:dyDescent="0.35">
      <c r="C46" s="25"/>
      <c r="D46" s="25"/>
      <c r="E46" s="20">
        <f>($C46*'Exposure Inputs'!$C$57*'Exposure Inputs'!$C$51*'Exposure Inputs'!$C$54*'Exposure Inputs'!$C$58*'Exposure Inputs'!$C$59)/'Exposure Inputs'!$C$50</f>
        <v>0</v>
      </c>
      <c r="F46" s="16">
        <f>($D46*'Exposure Inputs'!$C$57*'Exposure Inputs'!$C$51*'Exposure Inputs'!$C$54*'Exposure Inputs'!$C$55*'Exposure Inputs'!$C$58*'Exposure Inputs'!$C$59*B46)/('Exposure Inputs'!$C$50*'Exposure Inputs'!$C$56*'Exposure Inputs'!$C$60)</f>
        <v>0</v>
      </c>
      <c r="G46" s="16" t="e">
        <f>'Exposure Inputs'!$E$64/$E46</f>
        <v>#DIV/0!</v>
      </c>
      <c r="H46" s="16">
        <f>($C46*'Exposure Inputs'!$C$57*'Exposure Inputs'!$D$51*'Exposure Inputs'!$D$54*'Exposure Inputs'!$C$58*'Exposure Inputs'!$C$59)/'Exposure Inputs'!$D$50</f>
        <v>0</v>
      </c>
      <c r="I46" s="16">
        <f>($D46*'Exposure Inputs'!$C$57*'Exposure Inputs'!$D$51*'Exposure Inputs'!$D$54*'Exposure Inputs'!$D$55*'Exposure Inputs'!$C$58*'Exposure Inputs'!$C$59)/('Exposure Inputs'!$D$50*'Exposure Inputs'!$D$56*'Exposure Inputs'!$C$60)</f>
        <v>0</v>
      </c>
      <c r="J46" s="16" t="e">
        <f>'Exposure Inputs'!$E$64/$H46</f>
        <v>#DIV/0!</v>
      </c>
      <c r="K46" s="16">
        <f>($C46*'Exposure Inputs'!$C$57*'Exposure Inputs'!$E$51*'Exposure Inputs'!$E$54*'Exposure Inputs'!$C$58*'Exposure Inputs'!$C$59)/'Exposure Inputs'!$E$50</f>
        <v>0</v>
      </c>
      <c r="L46" s="16">
        <f>($D46*'Exposure Inputs'!$C$57*'Exposure Inputs'!$E$51*'Exposure Inputs'!$E$54*'Exposure Inputs'!$E$55*'Exposure Inputs'!$C$58*'Exposure Inputs'!$C$59)/('Exposure Inputs'!$E$50*'Exposure Inputs'!$E$56*'Exposure Inputs'!$C$60)</f>
        <v>0</v>
      </c>
      <c r="M46" s="16" t="e">
        <f>'Exposure Inputs'!$E$64/$K46</f>
        <v>#DIV/0!</v>
      </c>
    </row>
    <row r="47" spans="3:13" s="7" customFormat="1" ht="13" hidden="1" x14ac:dyDescent="0.35">
      <c r="C47" s="25"/>
      <c r="D47" s="25"/>
      <c r="E47" s="16">
        <f>($C47*'Exposure Inputs'!$C$57*'Exposure Inputs'!$C$51*'Exposure Inputs'!$C$54*'Exposure Inputs'!$C$58*'Exposure Inputs'!$C$59)/'Exposure Inputs'!$C$50</f>
        <v>0</v>
      </c>
      <c r="F47" s="16">
        <f>($D47*'Exposure Inputs'!$C$57*'Exposure Inputs'!$C$51*'Exposure Inputs'!$C$54*'Exposure Inputs'!$C$55*'Exposure Inputs'!$C$58*'Exposure Inputs'!$C$59*B47)/('Exposure Inputs'!$C$50*'Exposure Inputs'!$C$56*'Exposure Inputs'!$C$60)</f>
        <v>0</v>
      </c>
      <c r="G47" s="16" t="e">
        <f>'Exposure Inputs'!$E$64/$E47</f>
        <v>#DIV/0!</v>
      </c>
      <c r="H47" s="16">
        <f>($C47*'Exposure Inputs'!$C$57*'Exposure Inputs'!$D$51*'Exposure Inputs'!$D$54*'Exposure Inputs'!$C$58*'Exposure Inputs'!$C$59)/'Exposure Inputs'!$D$50</f>
        <v>0</v>
      </c>
      <c r="I47" s="16">
        <f>($D47*'Exposure Inputs'!$C$57*'Exposure Inputs'!$D$51*'Exposure Inputs'!$D$54*'Exposure Inputs'!$D$55*'Exposure Inputs'!$C$58*'Exposure Inputs'!$C$59)/('Exposure Inputs'!$D$50*'Exposure Inputs'!$D$56*'Exposure Inputs'!$C$60)</f>
        <v>0</v>
      </c>
      <c r="J47" s="16" t="e">
        <f>'Exposure Inputs'!$E$64/$H47</f>
        <v>#DIV/0!</v>
      </c>
      <c r="K47" s="16">
        <f>($C47*'Exposure Inputs'!$C$57*'Exposure Inputs'!$E$51*'Exposure Inputs'!$E$54*'Exposure Inputs'!$C$58*'Exposure Inputs'!$C$59)/'Exposure Inputs'!$E$50</f>
        <v>0</v>
      </c>
      <c r="L47" s="16">
        <f>($D47*'Exposure Inputs'!$C$57*'Exposure Inputs'!$E$51*'Exposure Inputs'!$E$54*'Exposure Inputs'!$E$55*'Exposure Inputs'!$C$58*'Exposure Inputs'!$C$59)/('Exposure Inputs'!$E$50*'Exposure Inputs'!$E$56*'Exposure Inputs'!$C$60)</f>
        <v>0</v>
      </c>
      <c r="M47" s="16" t="e">
        <f>'Exposure Inputs'!$E$64/$K47</f>
        <v>#DIV/0!</v>
      </c>
    </row>
    <row r="48" spans="3:13" s="7" customFormat="1" ht="13" hidden="1" x14ac:dyDescent="0.35">
      <c r="C48" s="25"/>
      <c r="D48" s="25"/>
      <c r="E48" s="20">
        <f>($C48*'Exposure Inputs'!$C$57*'Exposure Inputs'!$C$51*'Exposure Inputs'!$C$54*'Exposure Inputs'!$C$58*'Exposure Inputs'!$C$59)/'Exposure Inputs'!$C$50</f>
        <v>0</v>
      </c>
      <c r="F48" s="16">
        <f>($D48*'Exposure Inputs'!$C$57*'Exposure Inputs'!$C$51*'Exposure Inputs'!$C$54*'Exposure Inputs'!$C$55*'Exposure Inputs'!$C$58*'Exposure Inputs'!$C$59*B48)/('Exposure Inputs'!$C$50*'Exposure Inputs'!$C$56*'Exposure Inputs'!$C$60)</f>
        <v>0</v>
      </c>
      <c r="G48" s="16" t="e">
        <f>'Exposure Inputs'!$E$64/$E48</f>
        <v>#DIV/0!</v>
      </c>
      <c r="H48" s="16">
        <f>($C48*'Exposure Inputs'!$C$57*'Exposure Inputs'!$D$51*'Exposure Inputs'!$D$54*'Exposure Inputs'!$C$58*'Exposure Inputs'!$C$59)/'Exposure Inputs'!$D$50</f>
        <v>0</v>
      </c>
      <c r="I48" s="16">
        <f>($D48*'Exposure Inputs'!$C$57*'Exposure Inputs'!$D$51*'Exposure Inputs'!$D$54*'Exposure Inputs'!$D$55*'Exposure Inputs'!$C$58*'Exposure Inputs'!$C$59)/('Exposure Inputs'!$D$50*'Exposure Inputs'!$D$56*'Exposure Inputs'!$C$60)</f>
        <v>0</v>
      </c>
      <c r="J48" s="16" t="e">
        <f>'Exposure Inputs'!$E$64/$H48</f>
        <v>#DIV/0!</v>
      </c>
      <c r="K48" s="16">
        <f>($C48*'Exposure Inputs'!$C$57*'Exposure Inputs'!$E$51*'Exposure Inputs'!$E$54*'Exposure Inputs'!$C$58*'Exposure Inputs'!$C$59)/'Exposure Inputs'!$E$50</f>
        <v>0</v>
      </c>
      <c r="L48" s="16">
        <f>($D48*'Exposure Inputs'!$C$57*'Exposure Inputs'!$E$51*'Exposure Inputs'!$E$54*'Exposure Inputs'!$E$55*'Exposure Inputs'!$C$58*'Exposure Inputs'!$C$59)/('Exposure Inputs'!$E$50*'Exposure Inputs'!$E$56*'Exposure Inputs'!$C$60)</f>
        <v>0</v>
      </c>
      <c r="M48" s="16" t="e">
        <f>'Exposure Inputs'!$E$64/$K48</f>
        <v>#DIV/0!</v>
      </c>
    </row>
    <row r="49" spans="3:13" s="7" customFormat="1" ht="13" hidden="1" x14ac:dyDescent="0.35">
      <c r="C49" s="25"/>
      <c r="D49" s="25"/>
      <c r="E49" s="16">
        <f>($C49*'Exposure Inputs'!$C$57*'Exposure Inputs'!$C$51*'Exposure Inputs'!$C$54*'Exposure Inputs'!$C$58*'Exposure Inputs'!$C$59)/'Exposure Inputs'!$C$50</f>
        <v>0</v>
      </c>
      <c r="F49" s="16">
        <f>($D49*'Exposure Inputs'!$C$57*'Exposure Inputs'!$C$51*'Exposure Inputs'!$C$54*'Exposure Inputs'!$C$55*'Exposure Inputs'!$C$58*'Exposure Inputs'!$C$59*B49)/('Exposure Inputs'!$C$50*'Exposure Inputs'!$C$56*'Exposure Inputs'!$C$60)</f>
        <v>0</v>
      </c>
      <c r="G49" s="16" t="e">
        <f>'Exposure Inputs'!$E$64/$E49</f>
        <v>#DIV/0!</v>
      </c>
      <c r="H49" s="16">
        <f>($C49*'Exposure Inputs'!$C$57*'Exposure Inputs'!$D$51*'Exposure Inputs'!$D$54*'Exposure Inputs'!$C$58*'Exposure Inputs'!$C$59)/'Exposure Inputs'!$D$50</f>
        <v>0</v>
      </c>
      <c r="I49" s="16">
        <f>($D49*'Exposure Inputs'!$C$57*'Exposure Inputs'!$D$51*'Exposure Inputs'!$D$54*'Exposure Inputs'!$D$55*'Exposure Inputs'!$C$58*'Exposure Inputs'!$C$59)/('Exposure Inputs'!$D$50*'Exposure Inputs'!$D$56*'Exposure Inputs'!$C$60)</f>
        <v>0</v>
      </c>
      <c r="J49" s="16" t="e">
        <f>'Exposure Inputs'!$E$64/$H49</f>
        <v>#DIV/0!</v>
      </c>
      <c r="K49" s="16">
        <f>($C49*'Exposure Inputs'!$C$57*'Exposure Inputs'!$E$51*'Exposure Inputs'!$E$54*'Exposure Inputs'!$C$58*'Exposure Inputs'!$C$59)/'Exposure Inputs'!$E$50</f>
        <v>0</v>
      </c>
      <c r="L49" s="16">
        <f>($D49*'Exposure Inputs'!$C$57*'Exposure Inputs'!$E$51*'Exposure Inputs'!$E$54*'Exposure Inputs'!$E$55*'Exposure Inputs'!$C$58*'Exposure Inputs'!$C$59)/('Exposure Inputs'!$E$50*'Exposure Inputs'!$E$56*'Exposure Inputs'!$C$60)</f>
        <v>0</v>
      </c>
      <c r="M49" s="16" t="e">
        <f>'Exposure Inputs'!$E$64/$K49</f>
        <v>#DIV/0!</v>
      </c>
    </row>
    <row r="50" spans="3:13" s="7" customFormat="1" ht="13" hidden="1" x14ac:dyDescent="0.35">
      <c r="C50" s="25"/>
      <c r="D50" s="25"/>
      <c r="E50" s="16">
        <f>($C50*'Exposure Inputs'!$C$57*'Exposure Inputs'!$C$51*'Exposure Inputs'!$C$54*'Exposure Inputs'!$C$58*'Exposure Inputs'!$C$59)/'Exposure Inputs'!$C$50</f>
        <v>0</v>
      </c>
      <c r="F50" s="16">
        <f>($D50*'Exposure Inputs'!$C$57*'Exposure Inputs'!$C$51*'Exposure Inputs'!$C$54*'Exposure Inputs'!$C$55*'Exposure Inputs'!$C$58*'Exposure Inputs'!$C$59*B50)/('Exposure Inputs'!$C$50*'Exposure Inputs'!$C$56*'Exposure Inputs'!$C$60)</f>
        <v>0</v>
      </c>
      <c r="G50" s="16" t="e">
        <f>'Exposure Inputs'!$E$64/$E50</f>
        <v>#DIV/0!</v>
      </c>
      <c r="H50" s="16">
        <f>($C50*'Exposure Inputs'!$C$57*'Exposure Inputs'!$D$51*'Exposure Inputs'!$D$54*'Exposure Inputs'!$C$58*'Exposure Inputs'!$C$59)/'Exposure Inputs'!$D$50</f>
        <v>0</v>
      </c>
      <c r="I50" s="16">
        <f>($D50*'Exposure Inputs'!$C$57*'Exposure Inputs'!$D$51*'Exposure Inputs'!$D$54*'Exposure Inputs'!$D$55*'Exposure Inputs'!$C$58*'Exposure Inputs'!$C$59)/('Exposure Inputs'!$D$50*'Exposure Inputs'!$D$56*'Exposure Inputs'!$C$60)</f>
        <v>0</v>
      </c>
      <c r="J50" s="16" t="e">
        <f>'Exposure Inputs'!$E$64/$H50</f>
        <v>#DIV/0!</v>
      </c>
      <c r="K50" s="16">
        <f>($C50*'Exposure Inputs'!$C$57*'Exposure Inputs'!$E$51*'Exposure Inputs'!$E$54*'Exposure Inputs'!$C$58*'Exposure Inputs'!$C$59)/'Exposure Inputs'!$E$50</f>
        <v>0</v>
      </c>
      <c r="L50" s="16">
        <f>($D50*'Exposure Inputs'!$C$57*'Exposure Inputs'!$E$51*'Exposure Inputs'!$E$54*'Exposure Inputs'!$E$55*'Exposure Inputs'!$C$58*'Exposure Inputs'!$C$59)/('Exposure Inputs'!$E$50*'Exposure Inputs'!$E$56*'Exposure Inputs'!$C$60)</f>
        <v>0</v>
      </c>
      <c r="M50" s="16" t="e">
        <f>'Exposure Inputs'!$E$64/$K50</f>
        <v>#DIV/0!</v>
      </c>
    </row>
    <row r="51" spans="3:13" s="7" customFormat="1" ht="13" hidden="1" x14ac:dyDescent="0.35">
      <c r="C51" s="25"/>
      <c r="D51" s="25"/>
      <c r="E51" s="16">
        <f>($C51*'Exposure Inputs'!$C$57*'Exposure Inputs'!$C$51*'Exposure Inputs'!$C$54*'Exposure Inputs'!$C$58*'Exposure Inputs'!$C$59)/'Exposure Inputs'!$C$50</f>
        <v>0</v>
      </c>
      <c r="F51" s="16">
        <f>($D51*'Exposure Inputs'!$C$57*'Exposure Inputs'!$C$51*'Exposure Inputs'!$C$54*'Exposure Inputs'!$C$55*'Exposure Inputs'!$C$58*'Exposure Inputs'!$C$59*B51)/('Exposure Inputs'!$C$50*'Exposure Inputs'!$C$56*'Exposure Inputs'!$C$60)</f>
        <v>0</v>
      </c>
      <c r="G51" s="16" t="e">
        <f>'Exposure Inputs'!$E$64/$E51</f>
        <v>#DIV/0!</v>
      </c>
      <c r="H51" s="16">
        <f>($C51*'Exposure Inputs'!$C$57*'Exposure Inputs'!$D$51*'Exposure Inputs'!$D$54*'Exposure Inputs'!$C$58*'Exposure Inputs'!$C$59)/'Exposure Inputs'!$D$50</f>
        <v>0</v>
      </c>
      <c r="I51" s="16">
        <f>($D51*'Exposure Inputs'!$C$57*'Exposure Inputs'!$D$51*'Exposure Inputs'!$D$54*'Exposure Inputs'!$D$55*'Exposure Inputs'!$C$58*'Exposure Inputs'!$C$59)/('Exposure Inputs'!$D$50*'Exposure Inputs'!$D$56*'Exposure Inputs'!$C$60)</f>
        <v>0</v>
      </c>
      <c r="J51" s="16" t="e">
        <f>'Exposure Inputs'!$E$64/$H51</f>
        <v>#DIV/0!</v>
      </c>
      <c r="K51" s="16">
        <f>($C51*'Exposure Inputs'!$C$57*'Exposure Inputs'!$E$51*'Exposure Inputs'!$E$54*'Exposure Inputs'!$C$58*'Exposure Inputs'!$C$59)/'Exposure Inputs'!$E$50</f>
        <v>0</v>
      </c>
      <c r="L51" s="16">
        <f>($D51*'Exposure Inputs'!$C$57*'Exposure Inputs'!$E$51*'Exposure Inputs'!$E$54*'Exposure Inputs'!$E$55*'Exposure Inputs'!$C$58*'Exposure Inputs'!$C$59)/('Exposure Inputs'!$E$50*'Exposure Inputs'!$E$56*'Exposure Inputs'!$C$60)</f>
        <v>0</v>
      </c>
      <c r="M51" s="16" t="e">
        <f>'Exposure Inputs'!$E$64/$K51</f>
        <v>#DIV/0!</v>
      </c>
    </row>
    <row r="52" spans="3:13" s="7" customFormat="1" ht="13" hidden="1" x14ac:dyDescent="0.35">
      <c r="C52" s="25"/>
      <c r="D52" s="25"/>
      <c r="E52" s="16">
        <f>($C52*'Exposure Inputs'!$C$57*'Exposure Inputs'!$C$51*'Exposure Inputs'!$C$54*'Exposure Inputs'!$C$58*'Exposure Inputs'!$C$59)/'Exposure Inputs'!$C$50</f>
        <v>0</v>
      </c>
      <c r="F52" s="16">
        <f>($D52*'Exposure Inputs'!$C$57*'Exposure Inputs'!$C$51*'Exposure Inputs'!$C$54*'Exposure Inputs'!$C$55*'Exposure Inputs'!$C$58*'Exposure Inputs'!$C$59*B52)/('Exposure Inputs'!$C$50*'Exposure Inputs'!$C$56*'Exposure Inputs'!$C$60)</f>
        <v>0</v>
      </c>
      <c r="G52" s="16" t="e">
        <f>'Exposure Inputs'!$E$64/$E52</f>
        <v>#DIV/0!</v>
      </c>
      <c r="H52" s="16">
        <f>($C52*'Exposure Inputs'!$C$57*'Exposure Inputs'!$D$51*'Exposure Inputs'!$D$54*'Exposure Inputs'!$C$58*'Exposure Inputs'!$C$59)/'Exposure Inputs'!$D$50</f>
        <v>0</v>
      </c>
      <c r="I52" s="16">
        <f>($D52*'Exposure Inputs'!$C$57*'Exposure Inputs'!$D$51*'Exposure Inputs'!$D$54*'Exposure Inputs'!$D$55*'Exposure Inputs'!$C$58*'Exposure Inputs'!$C$59)/('Exposure Inputs'!$D$50*'Exposure Inputs'!$D$56*'Exposure Inputs'!$C$60)</f>
        <v>0</v>
      </c>
      <c r="J52" s="16" t="e">
        <f>'Exposure Inputs'!$E$64/$H52</f>
        <v>#DIV/0!</v>
      </c>
      <c r="K52" s="16">
        <f>($C52*'Exposure Inputs'!$C$57*'Exposure Inputs'!$E$51*'Exposure Inputs'!$E$54*'Exposure Inputs'!$C$58*'Exposure Inputs'!$C$59)/'Exposure Inputs'!$E$50</f>
        <v>0</v>
      </c>
      <c r="L52" s="16">
        <f>($D52*'Exposure Inputs'!$C$57*'Exposure Inputs'!$E$51*'Exposure Inputs'!$E$54*'Exposure Inputs'!$E$55*'Exposure Inputs'!$C$58*'Exposure Inputs'!$C$59)/('Exposure Inputs'!$E$50*'Exposure Inputs'!$E$56*'Exposure Inputs'!$C$60)</f>
        <v>0</v>
      </c>
      <c r="M52" s="16" t="e">
        <f>'Exposure Inputs'!$E$64/$K52</f>
        <v>#DIV/0!</v>
      </c>
    </row>
    <row r="53" spans="3:13" s="7" customFormat="1" ht="13" hidden="1" x14ac:dyDescent="0.35">
      <c r="C53" s="25"/>
      <c r="D53" s="25"/>
      <c r="E53" s="16">
        <f>($C53*'Exposure Inputs'!$C$57*'Exposure Inputs'!$C$51*'Exposure Inputs'!$C$54*'Exposure Inputs'!$C$58*'Exposure Inputs'!$C$59)/'Exposure Inputs'!$C$50</f>
        <v>0</v>
      </c>
      <c r="F53" s="16">
        <f>($D53*'Exposure Inputs'!$C$57*'Exposure Inputs'!$C$51*'Exposure Inputs'!$C$54*'Exposure Inputs'!$C$55*'Exposure Inputs'!$C$58*'Exposure Inputs'!$C$59*B53)/('Exposure Inputs'!$C$50*'Exposure Inputs'!$C$56*'Exposure Inputs'!$C$60)</f>
        <v>0</v>
      </c>
      <c r="G53" s="16" t="e">
        <f>'Exposure Inputs'!$E$64/$E53</f>
        <v>#DIV/0!</v>
      </c>
      <c r="H53" s="16">
        <f>($C53*'Exposure Inputs'!$C$57*'Exposure Inputs'!$D$51*'Exposure Inputs'!$D$54*'Exposure Inputs'!$C$58*'Exposure Inputs'!$C$59)/'Exposure Inputs'!$D$50</f>
        <v>0</v>
      </c>
      <c r="I53" s="16">
        <f>($D53*'Exposure Inputs'!$C$57*'Exposure Inputs'!$D$51*'Exposure Inputs'!$D$54*'Exposure Inputs'!$D$55*'Exposure Inputs'!$C$58*'Exposure Inputs'!$C$59)/('Exposure Inputs'!$D$50*'Exposure Inputs'!$D$56*'Exposure Inputs'!$C$60)</f>
        <v>0</v>
      </c>
      <c r="J53" s="16" t="e">
        <f>'Exposure Inputs'!$E$64/$H53</f>
        <v>#DIV/0!</v>
      </c>
      <c r="K53" s="16">
        <f>($C53*'Exposure Inputs'!$C$57*'Exposure Inputs'!$E$51*'Exposure Inputs'!$E$54*'Exposure Inputs'!$C$58*'Exposure Inputs'!$C$59)/'Exposure Inputs'!$E$50</f>
        <v>0</v>
      </c>
      <c r="L53" s="16">
        <f>($D53*'Exposure Inputs'!$C$57*'Exposure Inputs'!$E$51*'Exposure Inputs'!$E$54*'Exposure Inputs'!$E$55*'Exposure Inputs'!$C$58*'Exposure Inputs'!$C$59)/('Exposure Inputs'!$E$50*'Exposure Inputs'!$E$56*'Exposure Inputs'!$C$60)</f>
        <v>0</v>
      </c>
      <c r="M53" s="16" t="e">
        <f>'Exposure Inputs'!$E$64/$K53</f>
        <v>#DIV/0!</v>
      </c>
    </row>
    <row r="54" spans="3:13" s="7" customFormat="1" ht="13" hidden="1" x14ac:dyDescent="0.35">
      <c r="C54" s="25"/>
      <c r="D54" s="25"/>
      <c r="E54" s="16">
        <f>($C54*'Exposure Inputs'!$C$57*'Exposure Inputs'!$C$51*'Exposure Inputs'!$C$54*'Exposure Inputs'!$C$58*'Exposure Inputs'!$C$59)/'Exposure Inputs'!$C$50</f>
        <v>0</v>
      </c>
      <c r="F54" s="16">
        <f>($D54*'Exposure Inputs'!$C$57*'Exposure Inputs'!$C$51*'Exposure Inputs'!$C$54*'Exposure Inputs'!$C$55*'Exposure Inputs'!$C$58*'Exposure Inputs'!$C$59*B54)/('Exposure Inputs'!$C$50*'Exposure Inputs'!$C$56*'Exposure Inputs'!$C$60)</f>
        <v>0</v>
      </c>
      <c r="G54" s="16" t="e">
        <f>'Exposure Inputs'!$E$64/$E54</f>
        <v>#DIV/0!</v>
      </c>
      <c r="H54" s="16">
        <f>($C54*'Exposure Inputs'!$C$57*'Exposure Inputs'!$D$51*'Exposure Inputs'!$D$54*'Exposure Inputs'!$C$58*'Exposure Inputs'!$C$59)/'Exposure Inputs'!$D$50</f>
        <v>0</v>
      </c>
      <c r="I54" s="16">
        <f>($D54*'Exposure Inputs'!$C$57*'Exposure Inputs'!$D$51*'Exposure Inputs'!$D$54*'Exposure Inputs'!$D$55*'Exposure Inputs'!$C$58*'Exposure Inputs'!$C$59)/('Exposure Inputs'!$D$50*'Exposure Inputs'!$D$56*'Exposure Inputs'!$C$60)</f>
        <v>0</v>
      </c>
      <c r="J54" s="16" t="e">
        <f>'Exposure Inputs'!$E$64/$H54</f>
        <v>#DIV/0!</v>
      </c>
      <c r="K54" s="16">
        <f>($C54*'Exposure Inputs'!$C$57*'Exposure Inputs'!$E$51*'Exposure Inputs'!$E$54*'Exposure Inputs'!$C$58*'Exposure Inputs'!$C$59)/'Exposure Inputs'!$E$50</f>
        <v>0</v>
      </c>
      <c r="L54" s="16">
        <f>($D54*'Exposure Inputs'!$C$57*'Exposure Inputs'!$E$51*'Exposure Inputs'!$E$54*'Exposure Inputs'!$E$55*'Exposure Inputs'!$C$58*'Exposure Inputs'!$C$59)/('Exposure Inputs'!$E$50*'Exposure Inputs'!$E$56*'Exposure Inputs'!$C$60)</f>
        <v>0</v>
      </c>
      <c r="M54" s="16" t="e">
        <f>'Exposure Inputs'!$E$64/$K54</f>
        <v>#DIV/0!</v>
      </c>
    </row>
    <row r="55" spans="3:13" s="7" customFormat="1" ht="13" hidden="1" x14ac:dyDescent="0.35">
      <c r="C55" s="25"/>
      <c r="D55" s="25"/>
      <c r="E55" s="16">
        <f>($C55*'Exposure Inputs'!$C$57*'Exposure Inputs'!$C$51*'Exposure Inputs'!$C$54*'Exposure Inputs'!$C$58*'Exposure Inputs'!$C$59)/'Exposure Inputs'!$C$50</f>
        <v>0</v>
      </c>
      <c r="F55" s="16">
        <f>($D55*'Exposure Inputs'!$C$57*'Exposure Inputs'!$C$51*'Exposure Inputs'!$C$54*'Exposure Inputs'!$C$55*'Exposure Inputs'!$C$58*'Exposure Inputs'!$C$59*B55)/('Exposure Inputs'!$C$50*'Exposure Inputs'!$C$56*'Exposure Inputs'!$C$60)</f>
        <v>0</v>
      </c>
      <c r="G55" s="16" t="e">
        <f>'Exposure Inputs'!$E$64/$E55</f>
        <v>#DIV/0!</v>
      </c>
      <c r="H55" s="16">
        <f>($C55*'Exposure Inputs'!$C$57*'Exposure Inputs'!$D$51*'Exposure Inputs'!$D$54*'Exposure Inputs'!$C$58*'Exposure Inputs'!$C$59)/'Exposure Inputs'!$D$50</f>
        <v>0</v>
      </c>
      <c r="I55" s="16">
        <f>($D55*'Exposure Inputs'!$C$57*'Exposure Inputs'!$D$51*'Exposure Inputs'!$D$54*'Exposure Inputs'!$D$55*'Exposure Inputs'!$C$58*'Exposure Inputs'!$C$59)/('Exposure Inputs'!$D$50*'Exposure Inputs'!$D$56*'Exposure Inputs'!$C$60)</f>
        <v>0</v>
      </c>
      <c r="J55" s="16" t="e">
        <f>'Exposure Inputs'!$E$64/$H55</f>
        <v>#DIV/0!</v>
      </c>
      <c r="K55" s="16">
        <f>($C55*'Exposure Inputs'!$C$57*'Exposure Inputs'!$E$51*'Exposure Inputs'!$E$54*'Exposure Inputs'!$C$58*'Exposure Inputs'!$C$59)/'Exposure Inputs'!$E$50</f>
        <v>0</v>
      </c>
      <c r="L55" s="16">
        <f>($D55*'Exposure Inputs'!$C$57*'Exposure Inputs'!$E$51*'Exposure Inputs'!$E$54*'Exposure Inputs'!$E$55*'Exposure Inputs'!$C$58*'Exposure Inputs'!$C$59)/('Exposure Inputs'!$E$50*'Exposure Inputs'!$E$56*'Exposure Inputs'!$C$60)</f>
        <v>0</v>
      </c>
      <c r="M55" s="16" t="e">
        <f>'Exposure Inputs'!$E$64/$K55</f>
        <v>#DIV/0!</v>
      </c>
    </row>
    <row r="56" spans="3:13" s="7" customFormat="1" ht="13" hidden="1" x14ac:dyDescent="0.35">
      <c r="C56" s="25"/>
      <c r="D56" s="25"/>
      <c r="E56" s="16">
        <f>($C56*'Exposure Inputs'!$C$57*'Exposure Inputs'!$C$51*'Exposure Inputs'!$C$54*'Exposure Inputs'!$C$58*'Exposure Inputs'!$C$59)/'Exposure Inputs'!$C$50</f>
        <v>0</v>
      </c>
      <c r="F56" s="16">
        <f>($D56*'Exposure Inputs'!$C$57*'Exposure Inputs'!$C$51*'Exposure Inputs'!$C$54*'Exposure Inputs'!$C$55*'Exposure Inputs'!$C$58*'Exposure Inputs'!$C$59*B56)/('Exposure Inputs'!$C$50*'Exposure Inputs'!$C$56*'Exposure Inputs'!$C$60)</f>
        <v>0</v>
      </c>
      <c r="G56" s="16" t="e">
        <f>'Exposure Inputs'!$E$64/$E56</f>
        <v>#DIV/0!</v>
      </c>
      <c r="H56" s="16">
        <f>($C56*'Exposure Inputs'!$C$57*'Exposure Inputs'!$D$51*'Exposure Inputs'!$D$54*'Exposure Inputs'!$C$58*'Exposure Inputs'!$C$59)/'Exposure Inputs'!$D$50</f>
        <v>0</v>
      </c>
      <c r="I56" s="16">
        <f>($D56*'Exposure Inputs'!$C$57*'Exposure Inputs'!$D$51*'Exposure Inputs'!$D$54*'Exposure Inputs'!$D$55*'Exposure Inputs'!$C$58*'Exposure Inputs'!$C$59)/('Exposure Inputs'!$D$50*'Exposure Inputs'!$D$56*'Exposure Inputs'!$C$60)</f>
        <v>0</v>
      </c>
      <c r="J56" s="16" t="e">
        <f>'Exposure Inputs'!$E$64/$H56</f>
        <v>#DIV/0!</v>
      </c>
      <c r="K56" s="16">
        <f>($C56*'Exposure Inputs'!$C$57*'Exposure Inputs'!$E$51*'Exposure Inputs'!$E$54*'Exposure Inputs'!$C$58*'Exposure Inputs'!$C$59)/'Exposure Inputs'!$E$50</f>
        <v>0</v>
      </c>
      <c r="L56" s="16">
        <f>($D56*'Exposure Inputs'!$C$57*'Exposure Inputs'!$E$51*'Exposure Inputs'!$E$54*'Exposure Inputs'!$E$55*'Exposure Inputs'!$C$58*'Exposure Inputs'!$C$59)/('Exposure Inputs'!$E$50*'Exposure Inputs'!$E$56*'Exposure Inputs'!$C$60)</f>
        <v>0</v>
      </c>
      <c r="M56" s="16" t="e">
        <f>'Exposure Inputs'!$E$64/$K56</f>
        <v>#DIV/0!</v>
      </c>
    </row>
    <row r="57" spans="3:13" s="7" customFormat="1" ht="13" hidden="1" x14ac:dyDescent="0.35">
      <c r="C57" s="25"/>
      <c r="D57" s="25"/>
      <c r="E57" s="16">
        <f>($C57*'Exposure Inputs'!$C$57*'Exposure Inputs'!$C$51*'Exposure Inputs'!$C$54*'Exposure Inputs'!$C$58*'Exposure Inputs'!$C$59)/'Exposure Inputs'!$C$50</f>
        <v>0</v>
      </c>
      <c r="F57" s="16">
        <f>($D57*'Exposure Inputs'!$C$57*'Exposure Inputs'!$C$51*'Exposure Inputs'!$C$54*'Exposure Inputs'!$C$55*'Exposure Inputs'!$C$58*'Exposure Inputs'!$C$59*B57)/('Exposure Inputs'!$C$50*'Exposure Inputs'!$C$56*'Exposure Inputs'!$C$60)</f>
        <v>0</v>
      </c>
      <c r="G57" s="16" t="e">
        <f>'Exposure Inputs'!$E$64/$E57</f>
        <v>#DIV/0!</v>
      </c>
      <c r="H57" s="16">
        <f>($C57*'Exposure Inputs'!$C$57*'Exposure Inputs'!$D$51*'Exposure Inputs'!$D$54*'Exposure Inputs'!$C$58*'Exposure Inputs'!$C$59)/'Exposure Inputs'!$D$50</f>
        <v>0</v>
      </c>
      <c r="I57" s="16">
        <f>($D57*'Exposure Inputs'!$C$57*'Exposure Inputs'!$D$51*'Exposure Inputs'!$D$54*'Exposure Inputs'!$D$55*'Exposure Inputs'!$C$58*'Exposure Inputs'!$C$59)/('Exposure Inputs'!$D$50*'Exposure Inputs'!$D$56*'Exposure Inputs'!$C$60)</f>
        <v>0</v>
      </c>
      <c r="J57" s="16" t="e">
        <f>'Exposure Inputs'!$E$64/$H57</f>
        <v>#DIV/0!</v>
      </c>
      <c r="K57" s="16">
        <f>($C57*'Exposure Inputs'!$C$57*'Exposure Inputs'!$E$51*'Exposure Inputs'!$E$54*'Exposure Inputs'!$C$58*'Exposure Inputs'!$C$59)/'Exposure Inputs'!$E$50</f>
        <v>0</v>
      </c>
      <c r="L57" s="16">
        <f>($D57*'Exposure Inputs'!$C$57*'Exposure Inputs'!$E$51*'Exposure Inputs'!$E$54*'Exposure Inputs'!$E$55*'Exposure Inputs'!$C$58*'Exposure Inputs'!$C$59)/('Exposure Inputs'!$E$50*'Exposure Inputs'!$E$56*'Exposure Inputs'!$C$60)</f>
        <v>0</v>
      </c>
      <c r="M57" s="16" t="e">
        <f>'Exposure Inputs'!$E$64/$K57</f>
        <v>#DIV/0!</v>
      </c>
    </row>
    <row r="58" spans="3:13" s="7" customFormat="1" ht="13" hidden="1" x14ac:dyDescent="0.35">
      <c r="C58" s="25"/>
      <c r="D58" s="25"/>
      <c r="E58" s="16">
        <f>($C58*'Exposure Inputs'!$C$57*'Exposure Inputs'!$C$51*'Exposure Inputs'!$C$54*'Exposure Inputs'!$C$58*'Exposure Inputs'!$C$59)/'Exposure Inputs'!$C$50</f>
        <v>0</v>
      </c>
      <c r="F58" s="16">
        <f>($D58*'Exposure Inputs'!$C$57*'Exposure Inputs'!$C$51*'Exposure Inputs'!$C$54*'Exposure Inputs'!$C$55*'Exposure Inputs'!$C$58*'Exposure Inputs'!$C$59*B58)/('Exposure Inputs'!$C$50*'Exposure Inputs'!$C$56*'Exposure Inputs'!$C$60)</f>
        <v>0</v>
      </c>
      <c r="G58" s="16" t="e">
        <f>'Exposure Inputs'!$E$64/$E58</f>
        <v>#DIV/0!</v>
      </c>
      <c r="H58" s="16">
        <f>($C58*'Exposure Inputs'!$C$57*'Exposure Inputs'!$D$51*'Exposure Inputs'!$D$54*'Exposure Inputs'!$C$58*'Exposure Inputs'!$C$59)/'Exposure Inputs'!$D$50</f>
        <v>0</v>
      </c>
      <c r="I58" s="16">
        <f>($D58*'Exposure Inputs'!$C$57*'Exposure Inputs'!$D$51*'Exposure Inputs'!$D$54*'Exposure Inputs'!$D$55*'Exposure Inputs'!$C$58*'Exposure Inputs'!$C$59)/('Exposure Inputs'!$D$50*'Exposure Inputs'!$D$56*'Exposure Inputs'!$C$60)</f>
        <v>0</v>
      </c>
      <c r="J58" s="16" t="e">
        <f>'Exposure Inputs'!$E$64/$H58</f>
        <v>#DIV/0!</v>
      </c>
      <c r="K58" s="16">
        <f>($C58*'Exposure Inputs'!$C$57*'Exposure Inputs'!$E$51*'Exposure Inputs'!$E$54*'Exposure Inputs'!$C$58*'Exposure Inputs'!$C$59)/'Exposure Inputs'!$E$50</f>
        <v>0</v>
      </c>
      <c r="L58" s="16">
        <f>($D58*'Exposure Inputs'!$C$57*'Exposure Inputs'!$E$51*'Exposure Inputs'!$E$54*'Exposure Inputs'!$E$55*'Exposure Inputs'!$C$58*'Exposure Inputs'!$C$59)/('Exposure Inputs'!$E$50*'Exposure Inputs'!$E$56*'Exposure Inputs'!$C$60)</f>
        <v>0</v>
      </c>
      <c r="M58" s="16" t="e">
        <f>'Exposure Inputs'!$E$64/$K58</f>
        <v>#DIV/0!</v>
      </c>
    </row>
    <row r="59" spans="3:13" s="7" customFormat="1" ht="13" hidden="1" x14ac:dyDescent="0.35">
      <c r="C59" s="25"/>
      <c r="D59" s="25"/>
      <c r="E59" s="16">
        <f>($C59*'Exposure Inputs'!$C$57*'Exposure Inputs'!$C$51*'Exposure Inputs'!$C$54*'Exposure Inputs'!$C$58*'Exposure Inputs'!$C$59)/'Exposure Inputs'!$C$50</f>
        <v>0</v>
      </c>
      <c r="F59" s="16">
        <f>($D59*'Exposure Inputs'!$C$57*'Exposure Inputs'!$C$51*'Exposure Inputs'!$C$54*'Exposure Inputs'!$C$55*'Exposure Inputs'!$C$58*'Exposure Inputs'!$C$59*B59)/('Exposure Inputs'!$C$50*'Exposure Inputs'!$C$56*'Exposure Inputs'!$C$60)</f>
        <v>0</v>
      </c>
      <c r="G59" s="16" t="e">
        <f>'Exposure Inputs'!$E$64/$E59</f>
        <v>#DIV/0!</v>
      </c>
      <c r="H59" s="16">
        <f>($C59*'Exposure Inputs'!$C$57*'Exposure Inputs'!$D$51*'Exposure Inputs'!$D$54*'Exposure Inputs'!$C$58*'Exposure Inputs'!$C$59)/'Exposure Inputs'!$D$50</f>
        <v>0</v>
      </c>
      <c r="I59" s="16">
        <f>($D59*'Exposure Inputs'!$C$57*'Exposure Inputs'!$D$51*'Exposure Inputs'!$D$54*'Exposure Inputs'!$D$55*'Exposure Inputs'!$C$58*'Exposure Inputs'!$C$59)/('Exposure Inputs'!$D$50*'Exposure Inputs'!$D$56*'Exposure Inputs'!$C$60)</f>
        <v>0</v>
      </c>
      <c r="J59" s="16" t="e">
        <f>'Exposure Inputs'!$E$64/$H59</f>
        <v>#DIV/0!</v>
      </c>
      <c r="K59" s="16">
        <f>($C59*'Exposure Inputs'!$C$57*'Exposure Inputs'!$E$51*'Exposure Inputs'!$E$54*'Exposure Inputs'!$C$58*'Exposure Inputs'!$C$59)/'Exposure Inputs'!$E$50</f>
        <v>0</v>
      </c>
      <c r="L59" s="16">
        <f>($D59*'Exposure Inputs'!$C$57*'Exposure Inputs'!$E$51*'Exposure Inputs'!$E$54*'Exposure Inputs'!$E$55*'Exposure Inputs'!$C$58*'Exposure Inputs'!$C$59)/('Exposure Inputs'!$E$50*'Exposure Inputs'!$E$56*'Exposure Inputs'!$C$60)</f>
        <v>0</v>
      </c>
      <c r="M59" s="16" t="e">
        <f>'Exposure Inputs'!$E$64/$K59</f>
        <v>#DIV/0!</v>
      </c>
    </row>
    <row r="60" spans="3:13" s="7" customFormat="1" ht="13" hidden="1" x14ac:dyDescent="0.35">
      <c r="C60" s="25"/>
      <c r="D60" s="25"/>
      <c r="E60" s="16">
        <f>($C60*'Exposure Inputs'!$C$57*'Exposure Inputs'!$C$51*'Exposure Inputs'!$C$54*'Exposure Inputs'!$C$58*'Exposure Inputs'!$C$59)/'Exposure Inputs'!$C$50</f>
        <v>0</v>
      </c>
      <c r="F60" s="16">
        <f>($D60*'Exposure Inputs'!$C$57*'Exposure Inputs'!$C$51*'Exposure Inputs'!$C$54*'Exposure Inputs'!$C$55*'Exposure Inputs'!$C$58*'Exposure Inputs'!$C$59*B60)/('Exposure Inputs'!$C$50*'Exposure Inputs'!$C$56*'Exposure Inputs'!$C$60)</f>
        <v>0</v>
      </c>
      <c r="G60" s="16" t="e">
        <f>'Exposure Inputs'!$E$64/$E60</f>
        <v>#DIV/0!</v>
      </c>
      <c r="H60" s="16">
        <f>($C60*'Exposure Inputs'!$C$57*'Exposure Inputs'!$D$51*'Exposure Inputs'!$D$54*'Exposure Inputs'!$C$58*'Exposure Inputs'!$C$59)/'Exposure Inputs'!$D$50</f>
        <v>0</v>
      </c>
      <c r="I60" s="16">
        <f>($D60*'Exposure Inputs'!$C$57*'Exposure Inputs'!$D$51*'Exposure Inputs'!$D$54*'Exposure Inputs'!$D$55*'Exposure Inputs'!$C$58*'Exposure Inputs'!$C$59)/('Exposure Inputs'!$D$50*'Exposure Inputs'!$D$56*'Exposure Inputs'!$C$60)</f>
        <v>0</v>
      </c>
      <c r="J60" s="16" t="e">
        <f>'Exposure Inputs'!$E$64/$H60</f>
        <v>#DIV/0!</v>
      </c>
      <c r="K60" s="16">
        <f>($C60*'Exposure Inputs'!$C$57*'Exposure Inputs'!$E$51*'Exposure Inputs'!$E$54*'Exposure Inputs'!$C$58*'Exposure Inputs'!$C$59)/'Exposure Inputs'!$E$50</f>
        <v>0</v>
      </c>
      <c r="L60" s="16">
        <f>($D60*'Exposure Inputs'!$C$57*'Exposure Inputs'!$E$51*'Exposure Inputs'!$E$54*'Exposure Inputs'!$E$55*'Exposure Inputs'!$C$58*'Exposure Inputs'!$C$59)/('Exposure Inputs'!$E$50*'Exposure Inputs'!$E$56*'Exposure Inputs'!$C$60)</f>
        <v>0</v>
      </c>
      <c r="M60" s="16" t="e">
        <f>'Exposure Inputs'!$E$64/$K60</f>
        <v>#DIV/0!</v>
      </c>
    </row>
    <row r="61" spans="3:13" s="7" customFormat="1" ht="13" hidden="1" x14ac:dyDescent="0.35">
      <c r="C61" s="25"/>
      <c r="D61" s="25"/>
      <c r="E61" s="16">
        <f>($C61*'Exposure Inputs'!$C$57*'Exposure Inputs'!$C$51*'Exposure Inputs'!$C$54*'Exposure Inputs'!$C$58*'Exposure Inputs'!$C$59)/'Exposure Inputs'!$C$50</f>
        <v>0</v>
      </c>
      <c r="F61" s="16">
        <f>($D61*'Exposure Inputs'!$C$57*'Exposure Inputs'!$C$51*'Exposure Inputs'!$C$54*'Exposure Inputs'!$C$55*'Exposure Inputs'!$C$58*'Exposure Inputs'!$C$59*B61)/('Exposure Inputs'!$C$50*'Exposure Inputs'!$C$56*'Exposure Inputs'!$C$60)</f>
        <v>0</v>
      </c>
      <c r="G61" s="16" t="e">
        <f>'Exposure Inputs'!$E$64/$E61</f>
        <v>#DIV/0!</v>
      </c>
      <c r="H61" s="16">
        <f>($C61*'Exposure Inputs'!$C$57*'Exposure Inputs'!$D$51*'Exposure Inputs'!$D$54*'Exposure Inputs'!$C$58*'Exposure Inputs'!$C$59)/'Exposure Inputs'!$D$50</f>
        <v>0</v>
      </c>
      <c r="I61" s="16">
        <f>($D61*'Exposure Inputs'!$C$57*'Exposure Inputs'!$D$51*'Exposure Inputs'!$D$54*'Exposure Inputs'!$D$55*'Exposure Inputs'!$C$58*'Exposure Inputs'!$C$59)/('Exposure Inputs'!$D$50*'Exposure Inputs'!$D$56*'Exposure Inputs'!$C$60)</f>
        <v>0</v>
      </c>
      <c r="J61" s="16" t="e">
        <f>'Exposure Inputs'!$E$64/$H61</f>
        <v>#DIV/0!</v>
      </c>
      <c r="K61" s="16">
        <f>($C61*'Exposure Inputs'!$C$57*'Exposure Inputs'!$E$51*'Exposure Inputs'!$E$54*'Exposure Inputs'!$C$58*'Exposure Inputs'!$C$59)/'Exposure Inputs'!$E$50</f>
        <v>0</v>
      </c>
      <c r="L61" s="16">
        <f>($D61*'Exposure Inputs'!$C$57*'Exposure Inputs'!$E$51*'Exposure Inputs'!$E$54*'Exposure Inputs'!$E$55*'Exposure Inputs'!$C$58*'Exposure Inputs'!$C$59)/('Exposure Inputs'!$E$50*'Exposure Inputs'!$E$56*'Exposure Inputs'!$C$60)</f>
        <v>0</v>
      </c>
      <c r="M61" s="16" t="e">
        <f>'Exposure Inputs'!$E$64/$K61</f>
        <v>#DIV/0!</v>
      </c>
    </row>
    <row r="62" spans="3:13" s="7" customFormat="1" ht="13" hidden="1" x14ac:dyDescent="0.35">
      <c r="C62" s="25"/>
      <c r="D62" s="25"/>
      <c r="E62" s="16">
        <f>($C62*'Exposure Inputs'!$C$57*'Exposure Inputs'!$C$51*'Exposure Inputs'!$C$54*'Exposure Inputs'!$C$58*'Exposure Inputs'!$C$59)/'Exposure Inputs'!$C$50</f>
        <v>0</v>
      </c>
      <c r="F62" s="16">
        <f>($D62*'Exposure Inputs'!$C$57*'Exposure Inputs'!$C$51*'Exposure Inputs'!$C$54*'Exposure Inputs'!$C$55*'Exposure Inputs'!$C$58*'Exposure Inputs'!$C$59*B62)/('Exposure Inputs'!$C$50*'Exposure Inputs'!$C$56*'Exposure Inputs'!$C$60)</f>
        <v>0</v>
      </c>
      <c r="G62" s="16" t="e">
        <f>'Exposure Inputs'!$E$64/$E62</f>
        <v>#DIV/0!</v>
      </c>
      <c r="H62" s="16">
        <f>($C62*'Exposure Inputs'!$C$57*'Exposure Inputs'!$D$51*'Exposure Inputs'!$D$54*'Exposure Inputs'!$C$58*'Exposure Inputs'!$C$59)/'Exposure Inputs'!$D$50</f>
        <v>0</v>
      </c>
      <c r="I62" s="16">
        <f>($D62*'Exposure Inputs'!$C$57*'Exposure Inputs'!$D$51*'Exposure Inputs'!$D$54*'Exposure Inputs'!$D$55*'Exposure Inputs'!$C$58*'Exposure Inputs'!$C$59)/('Exposure Inputs'!$D$50*'Exposure Inputs'!$D$56*'Exposure Inputs'!$C$60)</f>
        <v>0</v>
      </c>
      <c r="J62" s="16" t="e">
        <f>'Exposure Inputs'!$E$64/$H62</f>
        <v>#DIV/0!</v>
      </c>
      <c r="K62" s="16">
        <f>($C62*'Exposure Inputs'!$C$57*'Exposure Inputs'!$E$51*'Exposure Inputs'!$E$54*'Exposure Inputs'!$C$58*'Exposure Inputs'!$C$59)/'Exposure Inputs'!$E$50</f>
        <v>0</v>
      </c>
      <c r="L62" s="16">
        <f>($D62*'Exposure Inputs'!$C$57*'Exposure Inputs'!$E$51*'Exposure Inputs'!$E$54*'Exposure Inputs'!$E$55*'Exposure Inputs'!$C$58*'Exposure Inputs'!$C$59)/('Exposure Inputs'!$E$50*'Exposure Inputs'!$E$56*'Exposure Inputs'!$C$60)</f>
        <v>0</v>
      </c>
      <c r="M62" s="16" t="e">
        <f>'Exposure Inputs'!$E$64/$K62</f>
        <v>#DIV/0!</v>
      </c>
    </row>
    <row r="63" spans="3:13" s="7" customFormat="1" ht="13" hidden="1" x14ac:dyDescent="0.35">
      <c r="C63" s="25"/>
      <c r="D63" s="25"/>
      <c r="E63" s="16">
        <f>($C63*'Exposure Inputs'!$C$57*'Exposure Inputs'!$C$51*'Exposure Inputs'!$C$54*'Exposure Inputs'!$C$58*'Exposure Inputs'!$C$59)/'Exposure Inputs'!$C$50</f>
        <v>0</v>
      </c>
      <c r="F63" s="16">
        <f>($D63*'Exposure Inputs'!$C$57*'Exposure Inputs'!$C$51*'Exposure Inputs'!$C$54*'Exposure Inputs'!$C$55*'Exposure Inputs'!$C$58*'Exposure Inputs'!$C$59*B63)/('Exposure Inputs'!$C$50*'Exposure Inputs'!$C$56*'Exposure Inputs'!$C$60)</f>
        <v>0</v>
      </c>
      <c r="G63" s="16" t="e">
        <f>'Exposure Inputs'!$E$64/$E63</f>
        <v>#DIV/0!</v>
      </c>
      <c r="H63" s="16">
        <f>($C63*'Exposure Inputs'!$C$57*'Exposure Inputs'!$D$51*'Exposure Inputs'!$D$54*'Exposure Inputs'!$C$58*'Exposure Inputs'!$C$59)/'Exposure Inputs'!$D$50</f>
        <v>0</v>
      </c>
      <c r="I63" s="16">
        <f>($D63*'Exposure Inputs'!$C$57*'Exposure Inputs'!$D$51*'Exposure Inputs'!$D$54*'Exposure Inputs'!$D$55*'Exposure Inputs'!$C$58*'Exposure Inputs'!$C$59)/('Exposure Inputs'!$D$50*'Exposure Inputs'!$D$56*'Exposure Inputs'!$C$60)</f>
        <v>0</v>
      </c>
      <c r="J63" s="16" t="e">
        <f>'Exposure Inputs'!$E$64/$H63</f>
        <v>#DIV/0!</v>
      </c>
      <c r="K63" s="16">
        <f>($C63*'Exposure Inputs'!$C$57*'Exposure Inputs'!$E$51*'Exposure Inputs'!$E$54*'Exposure Inputs'!$C$58*'Exposure Inputs'!$C$59)/'Exposure Inputs'!$E$50</f>
        <v>0</v>
      </c>
      <c r="L63" s="16">
        <f>($D63*'Exposure Inputs'!$C$57*'Exposure Inputs'!$E$51*'Exposure Inputs'!$E$54*'Exposure Inputs'!$E$55*'Exposure Inputs'!$C$58*'Exposure Inputs'!$C$59)/('Exposure Inputs'!$E$50*'Exposure Inputs'!$E$56*'Exposure Inputs'!$C$60)</f>
        <v>0</v>
      </c>
      <c r="M63" s="16" t="e">
        <f>'Exposure Inputs'!$E$64/$K63</f>
        <v>#DIV/0!</v>
      </c>
    </row>
    <row r="64" spans="3:13" s="7" customFormat="1" ht="13" hidden="1" x14ac:dyDescent="0.35">
      <c r="C64" s="25"/>
      <c r="D64" s="25"/>
      <c r="E64" s="16">
        <f>($C64*'Exposure Inputs'!$C$57*'Exposure Inputs'!$C$51*'Exposure Inputs'!$C$54*'Exposure Inputs'!$C$58*'Exposure Inputs'!$C$59)/'Exposure Inputs'!$C$50</f>
        <v>0</v>
      </c>
      <c r="F64" s="16">
        <f>($D64*'Exposure Inputs'!$C$57*'Exposure Inputs'!$C$51*'Exposure Inputs'!$C$54*'Exposure Inputs'!$C$55*'Exposure Inputs'!$C$58*'Exposure Inputs'!$C$59*B64)/('Exposure Inputs'!$C$50*'Exposure Inputs'!$C$56*'Exposure Inputs'!$C$60)</f>
        <v>0</v>
      </c>
      <c r="G64" s="16" t="e">
        <f>'Exposure Inputs'!$E$64/$E64</f>
        <v>#DIV/0!</v>
      </c>
      <c r="H64" s="16">
        <f>($C64*'Exposure Inputs'!$C$57*'Exposure Inputs'!$D$51*'Exposure Inputs'!$D$54*'Exposure Inputs'!$C$58*'Exposure Inputs'!$C$59)/'Exposure Inputs'!$D$50</f>
        <v>0</v>
      </c>
      <c r="I64" s="16">
        <f>($D64*'Exposure Inputs'!$C$57*'Exposure Inputs'!$D$51*'Exposure Inputs'!$D$54*'Exposure Inputs'!$D$55*'Exposure Inputs'!$C$58*'Exposure Inputs'!$C$59)/('Exposure Inputs'!$D$50*'Exposure Inputs'!$D$56*'Exposure Inputs'!$C$60)</f>
        <v>0</v>
      </c>
      <c r="J64" s="16" t="e">
        <f>'Exposure Inputs'!$E$64/$H64</f>
        <v>#DIV/0!</v>
      </c>
      <c r="K64" s="16">
        <f>($C64*'Exposure Inputs'!$C$57*'Exposure Inputs'!$E$51*'Exposure Inputs'!$E$54*'Exposure Inputs'!$C$58*'Exposure Inputs'!$C$59)/'Exposure Inputs'!$E$50</f>
        <v>0</v>
      </c>
      <c r="L64" s="16">
        <f>($D64*'Exposure Inputs'!$C$57*'Exposure Inputs'!$E$51*'Exposure Inputs'!$E$54*'Exposure Inputs'!$E$55*'Exposure Inputs'!$C$58*'Exposure Inputs'!$C$59)/('Exposure Inputs'!$E$50*'Exposure Inputs'!$E$56*'Exposure Inputs'!$C$60)</f>
        <v>0</v>
      </c>
      <c r="M64" s="16" t="e">
        <f>'Exposure Inputs'!$E$64/$K64</f>
        <v>#DIV/0!</v>
      </c>
    </row>
    <row r="65" spans="3:13" s="7" customFormat="1" ht="13" hidden="1" x14ac:dyDescent="0.35">
      <c r="C65" s="25"/>
      <c r="D65" s="25"/>
      <c r="E65" s="16">
        <f>($C65*'Exposure Inputs'!$C$57*'Exposure Inputs'!$C$51*'Exposure Inputs'!$C$54*'Exposure Inputs'!$C$58*'Exposure Inputs'!$C$59)/'Exposure Inputs'!$C$50</f>
        <v>0</v>
      </c>
      <c r="F65" s="16">
        <f>($D65*'Exposure Inputs'!$C$57*'Exposure Inputs'!$C$51*'Exposure Inputs'!$C$54*'Exposure Inputs'!$C$55*'Exposure Inputs'!$C$58*'Exposure Inputs'!$C$59*B65)/('Exposure Inputs'!$C$50*'Exposure Inputs'!$C$56*'Exposure Inputs'!$C$60)</f>
        <v>0</v>
      </c>
      <c r="G65" s="16" t="e">
        <f>'Exposure Inputs'!$E$64/$E65</f>
        <v>#DIV/0!</v>
      </c>
      <c r="H65" s="16">
        <f>($C65*'Exposure Inputs'!$C$57*'Exposure Inputs'!$D$51*'Exposure Inputs'!$D$54*'Exposure Inputs'!$C$58*'Exposure Inputs'!$C$59)/'Exposure Inputs'!$D$50</f>
        <v>0</v>
      </c>
      <c r="I65" s="16">
        <f>($D65*'Exposure Inputs'!$C$57*'Exposure Inputs'!$D$51*'Exposure Inputs'!$D$54*'Exposure Inputs'!$D$55*'Exposure Inputs'!$C$58*'Exposure Inputs'!$C$59)/('Exposure Inputs'!$D$50*'Exposure Inputs'!$D$56*'Exposure Inputs'!$C$60)</f>
        <v>0</v>
      </c>
      <c r="J65" s="16" t="e">
        <f>'Exposure Inputs'!$E$64/$H65</f>
        <v>#DIV/0!</v>
      </c>
      <c r="K65" s="16">
        <f>($C65*'Exposure Inputs'!$C$57*'Exposure Inputs'!$E$51*'Exposure Inputs'!$E$54*'Exposure Inputs'!$C$58*'Exposure Inputs'!$C$59)/'Exposure Inputs'!$E$50</f>
        <v>0</v>
      </c>
      <c r="L65" s="16">
        <f>($D65*'Exposure Inputs'!$C$57*'Exposure Inputs'!$E$51*'Exposure Inputs'!$E$54*'Exposure Inputs'!$E$55*'Exposure Inputs'!$C$58*'Exposure Inputs'!$C$59)/('Exposure Inputs'!$E$50*'Exposure Inputs'!$E$56*'Exposure Inputs'!$C$60)</f>
        <v>0</v>
      </c>
      <c r="M65" s="16" t="e">
        <f>'Exposure Inputs'!$E$64/$K65</f>
        <v>#DIV/0!</v>
      </c>
    </row>
    <row r="66" spans="3:13" s="7" customFormat="1" ht="13" hidden="1" x14ac:dyDescent="0.35"/>
    <row r="67" spans="3:13" s="7" customFormat="1" ht="13" hidden="1" x14ac:dyDescent="0.35"/>
    <row r="68" spans="3:13" s="7" customFormat="1" ht="13" x14ac:dyDescent="0.35"/>
    <row r="69" spans="3:13" s="7" customFormat="1" ht="13" x14ac:dyDescent="0.35"/>
    <row r="70" spans="3:13" s="7" customFormat="1" ht="13" x14ac:dyDescent="0.35"/>
    <row r="71" spans="3:13" s="7" customFormat="1" ht="13" x14ac:dyDescent="0.35"/>
    <row r="72" spans="3:13" s="7" customFormat="1" ht="13" x14ac:dyDescent="0.35"/>
    <row r="73" spans="3:13" s="7" customFormat="1" ht="13" x14ac:dyDescent="0.35"/>
    <row r="74" spans="3:13" s="7" customFormat="1" ht="13" x14ac:dyDescent="0.35"/>
    <row r="75" spans="3:13" s="7" customFormat="1" ht="13" x14ac:dyDescent="0.35"/>
    <row r="76" spans="3:13" s="7" customFormat="1" ht="13" x14ac:dyDescent="0.35"/>
    <row r="77" spans="3:13" s="7" customFormat="1" ht="13" x14ac:dyDescent="0.35"/>
    <row r="78" spans="3:13" s="7" customFormat="1" ht="13" x14ac:dyDescent="0.35"/>
    <row r="79" spans="3:13" s="7" customFormat="1" ht="13" x14ac:dyDescent="0.35"/>
    <row r="80" spans="3:13" s="7" customFormat="1" ht="13" x14ac:dyDescent="0.35"/>
    <row r="81" s="7" customFormat="1" ht="13" x14ac:dyDescent="0.35"/>
    <row r="82" s="7" customFormat="1" ht="13" x14ac:dyDescent="0.35"/>
    <row r="83" s="7" customFormat="1" ht="13" x14ac:dyDescent="0.35"/>
    <row r="84" s="7" customFormat="1" ht="13" x14ac:dyDescent="0.35"/>
    <row r="85" s="7" customFormat="1" ht="13" x14ac:dyDescent="0.35"/>
    <row r="86" s="7" customFormat="1" ht="13" x14ac:dyDescent="0.35"/>
    <row r="87" s="7" customFormat="1" ht="13" x14ac:dyDescent="0.35"/>
    <row r="88" s="7" customFormat="1" ht="13" x14ac:dyDescent="0.35"/>
    <row r="89" s="7" customFormat="1" ht="13" x14ac:dyDescent="0.35"/>
    <row r="90" s="7" customFormat="1" ht="13" x14ac:dyDescent="0.35"/>
    <row r="91" s="7" customFormat="1" ht="13" x14ac:dyDescent="0.35"/>
    <row r="92" s="7" customFormat="1" ht="13" x14ac:dyDescent="0.35"/>
    <row r="93" s="7" customFormat="1" ht="13" x14ac:dyDescent="0.35"/>
    <row r="94" s="7" customFormat="1" ht="13" x14ac:dyDescent="0.35"/>
    <row r="95" s="7" customFormat="1" ht="13" x14ac:dyDescent="0.35"/>
    <row r="96" s="7" customFormat="1" ht="13" x14ac:dyDescent="0.35"/>
    <row r="97" s="7" customFormat="1" ht="13" x14ac:dyDescent="0.35"/>
    <row r="98" s="7" customFormat="1" ht="13" x14ac:dyDescent="0.35"/>
    <row r="99" s="7" customFormat="1" ht="13" x14ac:dyDescent="0.35"/>
    <row r="100" s="7" customFormat="1" ht="13" x14ac:dyDescent="0.35"/>
    <row r="101" s="7" customFormat="1" ht="13" x14ac:dyDescent="0.35"/>
    <row r="102" s="7" customFormat="1" ht="13" x14ac:dyDescent="0.35"/>
    <row r="103" s="7" customFormat="1" ht="13" x14ac:dyDescent="0.35"/>
    <row r="104" s="7" customFormat="1" ht="13" x14ac:dyDescent="0.35"/>
    <row r="105" s="7" customFormat="1" ht="13" x14ac:dyDescent="0.35"/>
    <row r="106" s="7" customFormat="1" ht="13" x14ac:dyDescent="0.35"/>
    <row r="107" s="7" customFormat="1" ht="13" x14ac:dyDescent="0.35"/>
    <row r="108" s="7" customFormat="1" ht="13" x14ac:dyDescent="0.35"/>
    <row r="109" s="7" customFormat="1" ht="13" x14ac:dyDescent="0.35"/>
    <row r="110" s="7" customFormat="1" ht="13" x14ac:dyDescent="0.35"/>
    <row r="111" s="7" customFormat="1" ht="13" x14ac:dyDescent="0.35"/>
    <row r="112" s="7" customFormat="1" ht="13" x14ac:dyDescent="0.35"/>
    <row r="113" s="7" customFormat="1" ht="13" x14ac:dyDescent="0.35"/>
    <row r="114" s="7" customFormat="1" ht="13" x14ac:dyDescent="0.35"/>
    <row r="115" s="7" customFormat="1" ht="13" x14ac:dyDescent="0.35"/>
    <row r="116" s="7" customFormat="1" ht="13" x14ac:dyDescent="0.35"/>
    <row r="117" s="7" customFormat="1" ht="13" x14ac:dyDescent="0.35"/>
    <row r="118" s="7" customFormat="1" ht="13" x14ac:dyDescent="0.35"/>
    <row r="119" s="7" customFormat="1" ht="13" x14ac:dyDescent="0.35"/>
    <row r="120" s="7" customFormat="1" ht="13" x14ac:dyDescent="0.35"/>
    <row r="121" s="7" customFormat="1" ht="13" x14ac:dyDescent="0.35"/>
    <row r="122" s="7" customFormat="1" ht="13" x14ac:dyDescent="0.35"/>
    <row r="123" s="7" customFormat="1" ht="13" x14ac:dyDescent="0.35"/>
    <row r="124" s="7" customFormat="1" ht="13" x14ac:dyDescent="0.35"/>
    <row r="125" s="7" customFormat="1" ht="13" x14ac:dyDescent="0.35"/>
    <row r="126" s="7" customFormat="1" ht="13" x14ac:dyDescent="0.35"/>
    <row r="127" s="7" customFormat="1" ht="13" x14ac:dyDescent="0.35"/>
    <row r="128" s="7" customFormat="1" ht="13" x14ac:dyDescent="0.35"/>
    <row r="129" s="7" customFormat="1" ht="13" x14ac:dyDescent="0.35"/>
    <row r="130" s="7" customFormat="1" ht="13" x14ac:dyDescent="0.35"/>
    <row r="131" s="7" customFormat="1" ht="13" x14ac:dyDescent="0.35"/>
    <row r="132" s="7" customFormat="1" ht="13" x14ac:dyDescent="0.35"/>
    <row r="133" s="7" customFormat="1" ht="13" x14ac:dyDescent="0.35"/>
    <row r="134" s="7" customFormat="1" ht="13" x14ac:dyDescent="0.35"/>
    <row r="135" s="7" customFormat="1" ht="13" x14ac:dyDescent="0.35"/>
    <row r="136" s="7" customFormat="1" ht="13" x14ac:dyDescent="0.35"/>
    <row r="137" s="7" customFormat="1" ht="13" x14ac:dyDescent="0.35"/>
    <row r="138" s="7" customFormat="1" ht="13" x14ac:dyDescent="0.35"/>
    <row r="139" s="7" customFormat="1" ht="13" x14ac:dyDescent="0.35"/>
    <row r="140" s="7" customFormat="1" ht="13" x14ac:dyDescent="0.35"/>
    <row r="141" s="7" customFormat="1" ht="13" x14ac:dyDescent="0.35"/>
    <row r="142" s="7" customFormat="1" ht="13" x14ac:dyDescent="0.35"/>
    <row r="143" s="7" customFormat="1" ht="13" x14ac:dyDescent="0.35"/>
    <row r="144" s="7" customFormat="1" ht="13" x14ac:dyDescent="0.35"/>
    <row r="145" s="7" customFormat="1" ht="13" x14ac:dyDescent="0.35"/>
    <row r="146" s="7" customFormat="1" ht="13" x14ac:dyDescent="0.35"/>
    <row r="147" s="7" customFormat="1" ht="13" x14ac:dyDescent="0.35"/>
    <row r="148" s="7" customFormat="1" ht="13" x14ac:dyDescent="0.35"/>
    <row r="149" s="7" customFormat="1" ht="13" x14ac:dyDescent="0.35"/>
    <row r="150" s="7" customFormat="1" ht="13" x14ac:dyDescent="0.35"/>
    <row r="151" s="7" customFormat="1" ht="13" x14ac:dyDescent="0.35"/>
    <row r="152" s="7" customFormat="1" ht="13" x14ac:dyDescent="0.35"/>
    <row r="153" s="7" customFormat="1" ht="13" x14ac:dyDescent="0.35"/>
    <row r="154" s="7" customFormat="1" ht="13" x14ac:dyDescent="0.35"/>
    <row r="155" s="7" customFormat="1" ht="13" x14ac:dyDescent="0.35"/>
    <row r="156" s="7" customFormat="1" ht="13" x14ac:dyDescent="0.35"/>
    <row r="157" s="7" customFormat="1" ht="13" x14ac:dyDescent="0.35"/>
    <row r="158" s="7" customFormat="1" ht="13" x14ac:dyDescent="0.35"/>
    <row r="159" s="7" customFormat="1" ht="13" x14ac:dyDescent="0.35"/>
    <row r="160" s="7" customFormat="1" ht="13" x14ac:dyDescent="0.35"/>
    <row r="161" s="7" customFormat="1" ht="13" x14ac:dyDescent="0.35"/>
    <row r="162" s="7" customFormat="1" ht="13" x14ac:dyDescent="0.35"/>
    <row r="163" s="7" customFormat="1" ht="13" x14ac:dyDescent="0.35"/>
    <row r="164" s="7" customFormat="1" ht="13" x14ac:dyDescent="0.35"/>
    <row r="165" s="7" customFormat="1" ht="13" x14ac:dyDescent="0.35"/>
    <row r="166" s="7" customFormat="1" ht="13" x14ac:dyDescent="0.35"/>
    <row r="167" s="7" customFormat="1" ht="13" x14ac:dyDescent="0.35"/>
    <row r="168" s="7" customFormat="1" ht="13" x14ac:dyDescent="0.35"/>
    <row r="169" s="7" customFormat="1" ht="13" x14ac:dyDescent="0.35"/>
    <row r="170" s="7" customFormat="1" ht="13" x14ac:dyDescent="0.35"/>
    <row r="171" s="7" customFormat="1" ht="13" x14ac:dyDescent="0.35"/>
    <row r="172" s="7" customFormat="1" ht="13" x14ac:dyDescent="0.35"/>
    <row r="173" s="7" customFormat="1" ht="13" x14ac:dyDescent="0.35"/>
    <row r="174" s="7" customFormat="1" ht="13" x14ac:dyDescent="0.35"/>
    <row r="175" s="7" customFormat="1" ht="13" x14ac:dyDescent="0.35"/>
    <row r="176" s="7" customFormat="1" ht="13" x14ac:dyDescent="0.35"/>
    <row r="177" s="7" customFormat="1" ht="13" x14ac:dyDescent="0.35"/>
    <row r="178" s="7" customFormat="1" ht="13" x14ac:dyDescent="0.35"/>
    <row r="179" s="7" customFormat="1" ht="13" x14ac:dyDescent="0.35"/>
    <row r="180" s="7" customFormat="1" ht="13" x14ac:dyDescent="0.35"/>
    <row r="181" s="7" customFormat="1" ht="13" x14ac:dyDescent="0.35"/>
    <row r="182" s="7" customFormat="1" ht="13" x14ac:dyDescent="0.35"/>
    <row r="183" s="7" customFormat="1" ht="13" x14ac:dyDescent="0.35"/>
    <row r="184" s="7" customFormat="1" ht="13" x14ac:dyDescent="0.35"/>
    <row r="185" s="7" customFormat="1" ht="13" x14ac:dyDescent="0.35"/>
    <row r="186" s="7" customFormat="1" ht="13" x14ac:dyDescent="0.35"/>
    <row r="187" s="7" customFormat="1" ht="13" x14ac:dyDescent="0.35"/>
    <row r="188" s="7" customFormat="1" ht="13" x14ac:dyDescent="0.35"/>
    <row r="189" s="7" customFormat="1" ht="13" x14ac:dyDescent="0.35"/>
    <row r="190" s="7" customFormat="1" ht="13" x14ac:dyDescent="0.35"/>
    <row r="191" s="7" customFormat="1" ht="13" x14ac:dyDescent="0.35"/>
    <row r="192" s="7" customFormat="1" ht="13" x14ac:dyDescent="0.35"/>
    <row r="193" s="7" customFormat="1" ht="13" x14ac:dyDescent="0.35"/>
    <row r="194" s="7" customFormat="1" ht="13" x14ac:dyDescent="0.35"/>
    <row r="195" s="7" customFormat="1" ht="13" x14ac:dyDescent="0.35"/>
    <row r="196" s="7" customFormat="1" ht="13" x14ac:dyDescent="0.35"/>
    <row r="197" s="7" customFormat="1" ht="13" x14ac:dyDescent="0.35"/>
    <row r="198" s="7" customFormat="1" ht="13" x14ac:dyDescent="0.35"/>
    <row r="199" s="7" customFormat="1" ht="13" x14ac:dyDescent="0.35"/>
    <row r="200" s="7" customFormat="1" ht="13" x14ac:dyDescent="0.35"/>
    <row r="201" s="7" customFormat="1" ht="13" x14ac:dyDescent="0.35"/>
    <row r="202" s="7" customFormat="1" ht="13" x14ac:dyDescent="0.35"/>
    <row r="203" s="7" customFormat="1" ht="13" x14ac:dyDescent="0.35"/>
    <row r="204" s="7" customFormat="1" ht="13" x14ac:dyDescent="0.35"/>
    <row r="205" s="7" customFormat="1" ht="13" x14ac:dyDescent="0.35"/>
    <row r="206" s="7" customFormat="1" ht="13" x14ac:dyDescent="0.35"/>
    <row r="207" s="7" customFormat="1" ht="13" x14ac:dyDescent="0.35"/>
    <row r="208" s="7" customFormat="1" ht="13" x14ac:dyDescent="0.35"/>
    <row r="209" s="7" customFormat="1" ht="13" x14ac:dyDescent="0.35"/>
    <row r="210" s="7" customFormat="1" ht="13" x14ac:dyDescent="0.35"/>
    <row r="211" s="7" customFormat="1" ht="13" x14ac:dyDescent="0.35"/>
    <row r="212" s="7" customFormat="1" ht="13" x14ac:dyDescent="0.35"/>
    <row r="213" s="7" customFormat="1" ht="13" x14ac:dyDescent="0.35"/>
    <row r="214" s="7" customFormat="1" ht="13" x14ac:dyDescent="0.35"/>
    <row r="215" s="7" customFormat="1" ht="13" x14ac:dyDescent="0.35"/>
    <row r="216" s="7" customFormat="1" ht="13" x14ac:dyDescent="0.35"/>
    <row r="217" s="7" customFormat="1" ht="13" x14ac:dyDescent="0.35"/>
    <row r="218" s="7" customFormat="1" ht="13" x14ac:dyDescent="0.35"/>
    <row r="219" s="7" customFormat="1" ht="13" x14ac:dyDescent="0.35"/>
    <row r="220" s="7" customFormat="1" ht="13" x14ac:dyDescent="0.35"/>
    <row r="221" s="7" customFormat="1" ht="13" x14ac:dyDescent="0.35"/>
    <row r="222" s="7" customFormat="1" ht="13" x14ac:dyDescent="0.35"/>
    <row r="223" s="7" customFormat="1" ht="13" x14ac:dyDescent="0.35"/>
    <row r="224" s="7" customFormat="1" ht="13" x14ac:dyDescent="0.35"/>
    <row r="225" s="7" customFormat="1" ht="13" x14ac:dyDescent="0.35"/>
    <row r="226" s="7" customFormat="1" ht="13" x14ac:dyDescent="0.35"/>
    <row r="227" s="7" customFormat="1" ht="13" x14ac:dyDescent="0.35"/>
    <row r="228" s="7" customFormat="1" ht="13" x14ac:dyDescent="0.35"/>
    <row r="229" s="7" customFormat="1" ht="13" x14ac:dyDescent="0.35"/>
    <row r="230" s="7" customFormat="1" ht="13" x14ac:dyDescent="0.35"/>
    <row r="231" s="7" customFormat="1" ht="13" x14ac:dyDescent="0.35"/>
    <row r="232" s="7" customFormat="1" ht="13" x14ac:dyDescent="0.35"/>
    <row r="233" s="7" customFormat="1" ht="13" x14ac:dyDescent="0.35"/>
    <row r="234" s="7" customFormat="1" ht="13" x14ac:dyDescent="0.35"/>
    <row r="235" s="7" customFormat="1" ht="13" x14ac:dyDescent="0.35"/>
    <row r="236" s="7" customFormat="1" ht="13" x14ac:dyDescent="0.35"/>
    <row r="237" s="7" customFormat="1" ht="13" x14ac:dyDescent="0.35"/>
    <row r="238" s="7" customFormat="1" ht="13" x14ac:dyDescent="0.35"/>
    <row r="239" s="7" customFormat="1" ht="13" x14ac:dyDescent="0.35"/>
    <row r="240" s="7" customFormat="1" ht="13" x14ac:dyDescent="0.35"/>
    <row r="241" s="7" customFormat="1" ht="13" x14ac:dyDescent="0.35"/>
    <row r="242" s="7" customFormat="1" ht="13" x14ac:dyDescent="0.35"/>
    <row r="243" s="7" customFormat="1" ht="13" x14ac:dyDescent="0.35"/>
    <row r="244" s="7" customFormat="1" ht="13" x14ac:dyDescent="0.35"/>
    <row r="245" s="7" customFormat="1" ht="13" x14ac:dyDescent="0.35"/>
    <row r="246" s="7" customFormat="1" ht="13" x14ac:dyDescent="0.35"/>
    <row r="247" s="7" customFormat="1" ht="13" x14ac:dyDescent="0.35"/>
    <row r="248" s="7" customFormat="1" ht="13" x14ac:dyDescent="0.35"/>
    <row r="249" s="7" customFormat="1" ht="13" x14ac:dyDescent="0.35"/>
    <row r="250" s="7" customFormat="1" ht="13" x14ac:dyDescent="0.35"/>
    <row r="251" s="7" customFormat="1" ht="13" x14ac:dyDescent="0.35"/>
    <row r="252" s="7" customFormat="1" ht="13" x14ac:dyDescent="0.35"/>
    <row r="253" s="7" customFormat="1" ht="13" x14ac:dyDescent="0.35"/>
    <row r="254" s="7" customFormat="1" ht="13" x14ac:dyDescent="0.35"/>
    <row r="255" s="7" customFormat="1" ht="13" x14ac:dyDescent="0.35"/>
    <row r="256" s="7" customFormat="1" ht="13" x14ac:dyDescent="0.35"/>
    <row r="257" s="7" customFormat="1" ht="13" x14ac:dyDescent="0.35"/>
    <row r="258" s="7" customFormat="1" ht="13" x14ac:dyDescent="0.35"/>
    <row r="259" s="7" customFormat="1" ht="13" x14ac:dyDescent="0.35"/>
    <row r="260" s="7" customFormat="1" ht="13" x14ac:dyDescent="0.35"/>
    <row r="261" s="7" customFormat="1" ht="13" x14ac:dyDescent="0.35"/>
    <row r="262" s="7" customFormat="1" ht="13" x14ac:dyDescent="0.35"/>
    <row r="263" s="7" customFormat="1" ht="13" x14ac:dyDescent="0.35"/>
    <row r="264" s="7" customFormat="1" ht="13" x14ac:dyDescent="0.35"/>
    <row r="265" s="7" customFormat="1" ht="13" x14ac:dyDescent="0.35"/>
    <row r="266" s="7" customFormat="1" ht="13" x14ac:dyDescent="0.35"/>
    <row r="267" s="7" customFormat="1" ht="13" x14ac:dyDescent="0.35"/>
    <row r="268" s="7" customFormat="1" ht="13" x14ac:dyDescent="0.35"/>
    <row r="269" s="7" customFormat="1" ht="13" x14ac:dyDescent="0.35"/>
    <row r="270" s="7" customFormat="1" ht="13" x14ac:dyDescent="0.35"/>
    <row r="271" s="7" customFormat="1" ht="13" x14ac:dyDescent="0.35"/>
    <row r="272" s="7" customFormat="1" ht="13" x14ac:dyDescent="0.35"/>
    <row r="273" s="7" customFormat="1" ht="13" x14ac:dyDescent="0.35"/>
    <row r="274" s="7" customFormat="1" ht="13" x14ac:dyDescent="0.35"/>
    <row r="275" s="7" customFormat="1" ht="13" x14ac:dyDescent="0.35"/>
    <row r="276" s="7" customFormat="1" ht="13" x14ac:dyDescent="0.35"/>
    <row r="277" s="7" customFormat="1" ht="13" x14ac:dyDescent="0.35"/>
    <row r="278" s="7" customFormat="1" ht="13" x14ac:dyDescent="0.35"/>
    <row r="279" s="7" customFormat="1" ht="13" x14ac:dyDescent="0.35"/>
    <row r="280" s="7" customFormat="1" ht="13" x14ac:dyDescent="0.35"/>
    <row r="281" s="7" customFormat="1" ht="13" x14ac:dyDescent="0.35"/>
    <row r="282" s="7" customFormat="1" ht="13" x14ac:dyDescent="0.35"/>
    <row r="283" s="7" customFormat="1" ht="13" x14ac:dyDescent="0.35"/>
    <row r="284" s="7" customFormat="1" ht="13" x14ac:dyDescent="0.35"/>
    <row r="285" s="7" customFormat="1" ht="13" x14ac:dyDescent="0.35"/>
    <row r="286" s="7" customFormat="1" ht="13" x14ac:dyDescent="0.35"/>
    <row r="287" s="7" customFormat="1" ht="13" x14ac:dyDescent="0.35"/>
    <row r="288" s="7" customFormat="1" ht="13" x14ac:dyDescent="0.35"/>
    <row r="289" s="7" customFormat="1" ht="13" x14ac:dyDescent="0.35"/>
    <row r="290" s="7" customFormat="1" ht="13" x14ac:dyDescent="0.35"/>
    <row r="291" s="7" customFormat="1" ht="13" x14ac:dyDescent="0.35"/>
    <row r="292" s="7" customFormat="1" ht="13" x14ac:dyDescent="0.35"/>
    <row r="293" s="7" customFormat="1" ht="13" x14ac:dyDescent="0.35"/>
    <row r="294" s="7" customFormat="1" ht="13" x14ac:dyDescent="0.35"/>
    <row r="295" s="7" customFormat="1" ht="13" x14ac:dyDescent="0.35"/>
    <row r="296" s="7" customFormat="1" ht="13" x14ac:dyDescent="0.35"/>
    <row r="297" s="7" customFormat="1" ht="13" x14ac:dyDescent="0.35"/>
    <row r="298" s="7" customFormat="1" ht="13" x14ac:dyDescent="0.35"/>
    <row r="299" s="7" customFormat="1" ht="13" x14ac:dyDescent="0.35"/>
    <row r="300" s="7" customFormat="1" ht="13" x14ac:dyDescent="0.35"/>
    <row r="301" s="7" customFormat="1" ht="13" x14ac:dyDescent="0.35"/>
    <row r="302" s="7" customFormat="1" ht="13" x14ac:dyDescent="0.35"/>
    <row r="303" s="7" customFormat="1" ht="13" x14ac:dyDescent="0.35"/>
    <row r="304" s="7" customFormat="1" ht="13" x14ac:dyDescent="0.35"/>
    <row r="305" s="7" customFormat="1" ht="13" x14ac:dyDescent="0.35"/>
    <row r="306" s="7" customFormat="1" ht="13" x14ac:dyDescent="0.35"/>
    <row r="307" s="7" customFormat="1" ht="13" x14ac:dyDescent="0.35"/>
    <row r="308" s="7" customFormat="1" ht="13" x14ac:dyDescent="0.35"/>
    <row r="309" s="7" customFormat="1" ht="13" x14ac:dyDescent="0.35"/>
    <row r="310" s="7" customFormat="1" ht="13" x14ac:dyDescent="0.35"/>
    <row r="311" s="7" customFormat="1" ht="13" x14ac:dyDescent="0.35"/>
    <row r="312" s="7" customFormat="1" ht="13" x14ac:dyDescent="0.35"/>
    <row r="313" s="7" customFormat="1" ht="13" x14ac:dyDescent="0.35"/>
    <row r="314" s="7" customFormat="1" ht="13" x14ac:dyDescent="0.35"/>
    <row r="315" s="7" customFormat="1" ht="13" x14ac:dyDescent="0.35"/>
    <row r="316" s="7" customFormat="1" ht="13" x14ac:dyDescent="0.35"/>
    <row r="317" s="7" customFormat="1" ht="13" x14ac:dyDescent="0.35"/>
    <row r="318" s="7" customFormat="1" ht="13" x14ac:dyDescent="0.35"/>
    <row r="319" s="7" customFormat="1" ht="13" x14ac:dyDescent="0.35"/>
    <row r="320" s="7" customFormat="1" ht="13" x14ac:dyDescent="0.35"/>
    <row r="321" s="7" customFormat="1" ht="13" x14ac:dyDescent="0.35"/>
    <row r="322" s="7" customFormat="1" ht="13" x14ac:dyDescent="0.35"/>
    <row r="323" s="7" customFormat="1" ht="13" x14ac:dyDescent="0.35"/>
    <row r="324" s="7" customFormat="1" ht="13" x14ac:dyDescent="0.35"/>
    <row r="325" s="7" customFormat="1" ht="13" x14ac:dyDescent="0.35"/>
    <row r="326" s="7" customFormat="1" ht="13" x14ac:dyDescent="0.35"/>
    <row r="327" s="7" customFormat="1" ht="13" x14ac:dyDescent="0.35"/>
    <row r="328" s="7" customFormat="1" ht="13" x14ac:dyDescent="0.35"/>
    <row r="329" s="7" customFormat="1" ht="13" x14ac:dyDescent="0.35"/>
    <row r="330" s="7" customFormat="1" ht="13" x14ac:dyDescent="0.35"/>
    <row r="331" s="7" customFormat="1" ht="13" x14ac:dyDescent="0.35"/>
    <row r="332" s="7" customFormat="1" ht="13" x14ac:dyDescent="0.35"/>
    <row r="333" s="7" customFormat="1" ht="13" x14ac:dyDescent="0.35"/>
    <row r="334" s="7" customFormat="1" ht="13" x14ac:dyDescent="0.35"/>
    <row r="335" s="7" customFormat="1" ht="13" x14ac:dyDescent="0.35"/>
    <row r="336" s="7" customFormat="1" ht="13" x14ac:dyDescent="0.35"/>
    <row r="337" s="7" customFormat="1" ht="13" x14ac:dyDescent="0.35"/>
    <row r="338" s="7" customFormat="1" ht="13" x14ac:dyDescent="0.35"/>
    <row r="339" s="7" customFormat="1" ht="13" x14ac:dyDescent="0.35"/>
    <row r="340" s="7" customFormat="1" ht="13" x14ac:dyDescent="0.35"/>
    <row r="341" s="7" customFormat="1" ht="13" x14ac:dyDescent="0.35"/>
    <row r="342" s="7" customFormat="1" ht="13" x14ac:dyDescent="0.35"/>
    <row r="343" s="7" customFormat="1" ht="13" x14ac:dyDescent="0.35"/>
    <row r="344" s="7" customFormat="1" ht="13" x14ac:dyDescent="0.35"/>
    <row r="345" s="7" customFormat="1" ht="13" x14ac:dyDescent="0.35"/>
    <row r="346" s="7" customFormat="1" ht="13" x14ac:dyDescent="0.35"/>
    <row r="347" s="7" customFormat="1" ht="13" x14ac:dyDescent="0.35"/>
    <row r="348" s="7" customFormat="1" ht="13" x14ac:dyDescent="0.35"/>
    <row r="349" s="7" customFormat="1" ht="13" x14ac:dyDescent="0.35"/>
    <row r="350" s="7" customFormat="1" ht="13" x14ac:dyDescent="0.35"/>
    <row r="351" s="7" customFormat="1" ht="13" x14ac:dyDescent="0.35"/>
    <row r="352" s="7" customFormat="1" ht="13" x14ac:dyDescent="0.35"/>
    <row r="353" s="7" customFormat="1" ht="13" x14ac:dyDescent="0.35"/>
    <row r="354" s="7" customFormat="1" ht="13" x14ac:dyDescent="0.35"/>
    <row r="355" s="7" customFormat="1" ht="13" x14ac:dyDescent="0.35"/>
    <row r="356" s="7" customFormat="1" ht="13" x14ac:dyDescent="0.35"/>
    <row r="357" s="7" customFormat="1" ht="13" x14ac:dyDescent="0.35"/>
    <row r="358" s="7" customFormat="1" ht="13" x14ac:dyDescent="0.35"/>
    <row r="359" s="7" customFormat="1" ht="13" x14ac:dyDescent="0.35"/>
    <row r="360" s="7" customFormat="1" ht="13" x14ac:dyDescent="0.35"/>
    <row r="361" s="7" customFormat="1" ht="13" x14ac:dyDescent="0.35"/>
    <row r="362" s="7" customFormat="1" ht="13" x14ac:dyDescent="0.35"/>
    <row r="363" s="7" customFormat="1" ht="13" x14ac:dyDescent="0.35"/>
    <row r="364" s="7" customFormat="1" ht="13" x14ac:dyDescent="0.35"/>
    <row r="365" s="7" customFormat="1" ht="13" x14ac:dyDescent="0.35"/>
    <row r="366" s="7" customFormat="1" ht="13" x14ac:dyDescent="0.35"/>
    <row r="367" s="7" customFormat="1" ht="13" x14ac:dyDescent="0.35"/>
    <row r="368" s="7" customFormat="1" ht="13" x14ac:dyDescent="0.35"/>
    <row r="369" s="7" customFormat="1" ht="13" x14ac:dyDescent="0.35"/>
    <row r="370" s="7" customFormat="1" ht="13" x14ac:dyDescent="0.35"/>
    <row r="371" s="7" customFormat="1" ht="13" x14ac:dyDescent="0.35"/>
    <row r="372" s="7" customFormat="1" ht="13" x14ac:dyDescent="0.35"/>
    <row r="373" s="7" customFormat="1" ht="13" x14ac:dyDescent="0.35"/>
    <row r="374" s="7" customFormat="1" ht="13" x14ac:dyDescent="0.35"/>
    <row r="375" s="7" customFormat="1" ht="13" x14ac:dyDescent="0.35"/>
    <row r="376" s="7" customFormat="1" ht="13" x14ac:dyDescent="0.35"/>
    <row r="377" s="7" customFormat="1" ht="13" x14ac:dyDescent="0.35"/>
    <row r="378" s="7" customFormat="1" ht="13" x14ac:dyDescent="0.35"/>
    <row r="379" s="7" customFormat="1" ht="13" x14ac:dyDescent="0.35"/>
    <row r="380" s="7" customFormat="1" ht="13" x14ac:dyDescent="0.35"/>
    <row r="381" s="7" customFormat="1" ht="13" x14ac:dyDescent="0.35"/>
    <row r="382" s="7" customFormat="1" ht="13" x14ac:dyDescent="0.35"/>
    <row r="383" s="7" customFormat="1" ht="13" x14ac:dyDescent="0.35"/>
    <row r="384" s="7" customFormat="1" ht="13" x14ac:dyDescent="0.35"/>
    <row r="385" s="7" customFormat="1" ht="13" x14ac:dyDescent="0.35"/>
    <row r="386" s="7" customFormat="1" ht="13" x14ac:dyDescent="0.35"/>
    <row r="387" s="7" customFormat="1" ht="13" x14ac:dyDescent="0.35"/>
    <row r="388" s="7" customFormat="1" ht="13" x14ac:dyDescent="0.35"/>
    <row r="389" s="7" customFormat="1" ht="13" x14ac:dyDescent="0.35"/>
    <row r="390" s="7" customFormat="1" ht="13" x14ac:dyDescent="0.35"/>
    <row r="391" s="7" customFormat="1" ht="13" x14ac:dyDescent="0.35"/>
    <row r="392" s="7" customFormat="1" ht="13" x14ac:dyDescent="0.35"/>
    <row r="393" s="7" customFormat="1" ht="13" x14ac:dyDescent="0.35"/>
    <row r="394" s="7" customFormat="1" ht="13" x14ac:dyDescent="0.35"/>
    <row r="395" s="7" customFormat="1" ht="13" x14ac:dyDescent="0.35"/>
    <row r="396" s="7" customFormat="1" ht="13" x14ac:dyDescent="0.35"/>
    <row r="397" s="7" customFormat="1" ht="13" x14ac:dyDescent="0.35"/>
    <row r="398" s="7" customFormat="1" ht="13" x14ac:dyDescent="0.35"/>
    <row r="399" s="7" customFormat="1" ht="13" x14ac:dyDescent="0.35"/>
    <row r="400" s="7" customFormat="1" ht="13" x14ac:dyDescent="0.35"/>
    <row r="401" s="7" customFormat="1" ht="13" x14ac:dyDescent="0.35"/>
    <row r="402" s="7" customFormat="1" ht="13" x14ac:dyDescent="0.35"/>
    <row r="403" s="7" customFormat="1" ht="13" x14ac:dyDescent="0.35"/>
    <row r="404" s="7" customFormat="1" ht="13" x14ac:dyDescent="0.35"/>
    <row r="405" s="7" customFormat="1" ht="13" x14ac:dyDescent="0.35"/>
    <row r="406" s="7" customFormat="1" ht="13" x14ac:dyDescent="0.35"/>
    <row r="407" s="7" customFormat="1" ht="13" x14ac:dyDescent="0.35"/>
    <row r="408" s="7" customFormat="1" ht="13" x14ac:dyDescent="0.35"/>
    <row r="409" s="7" customFormat="1" ht="13" x14ac:dyDescent="0.35"/>
    <row r="410" s="7" customFormat="1" ht="13" x14ac:dyDescent="0.35"/>
    <row r="411" s="7" customFormat="1" ht="13" x14ac:dyDescent="0.35"/>
    <row r="412" s="7" customFormat="1" ht="13" x14ac:dyDescent="0.35"/>
    <row r="413" s="7" customFormat="1" ht="13" x14ac:dyDescent="0.35"/>
    <row r="414" s="7" customFormat="1" ht="13" x14ac:dyDescent="0.35"/>
    <row r="415" s="7" customFormat="1" ht="13" x14ac:dyDescent="0.35"/>
    <row r="416" s="7" customFormat="1" ht="13" x14ac:dyDescent="0.35"/>
    <row r="417" s="7" customFormat="1" ht="13" x14ac:dyDescent="0.35"/>
    <row r="418" s="7" customFormat="1" ht="13" x14ac:dyDescent="0.35"/>
    <row r="419" s="7" customFormat="1" ht="13" x14ac:dyDescent="0.35"/>
    <row r="420" s="7" customFormat="1" ht="13" x14ac:dyDescent="0.35"/>
    <row r="421" s="7" customFormat="1" ht="13" x14ac:dyDescent="0.35"/>
    <row r="422" s="7" customFormat="1" ht="13" x14ac:dyDescent="0.35"/>
    <row r="423" s="7" customFormat="1" ht="13" x14ac:dyDescent="0.35"/>
    <row r="424" s="7" customFormat="1" ht="13" x14ac:dyDescent="0.35"/>
    <row r="425" s="7" customFormat="1" ht="13" x14ac:dyDescent="0.35"/>
    <row r="426" s="7" customFormat="1" ht="13" x14ac:dyDescent="0.35"/>
    <row r="427" s="7" customFormat="1" ht="13" x14ac:dyDescent="0.35"/>
    <row r="428" s="7" customFormat="1" ht="13" x14ac:dyDescent="0.35"/>
    <row r="429" s="7" customFormat="1" ht="13" x14ac:dyDescent="0.35"/>
    <row r="430" s="7" customFormat="1" ht="13" x14ac:dyDescent="0.35"/>
    <row r="431" s="7" customFormat="1" ht="13" x14ac:dyDescent="0.35"/>
    <row r="432" s="7" customFormat="1" ht="13" x14ac:dyDescent="0.35"/>
    <row r="433" s="7" customFormat="1" ht="13" x14ac:dyDescent="0.35"/>
    <row r="434" s="7" customFormat="1" ht="13" x14ac:dyDescent="0.35"/>
    <row r="435" s="7" customFormat="1" ht="13" x14ac:dyDescent="0.35"/>
    <row r="436" s="7" customFormat="1" ht="13" x14ac:dyDescent="0.35"/>
    <row r="437" s="7" customFormat="1" ht="13" x14ac:dyDescent="0.35"/>
    <row r="438" s="7" customFormat="1" ht="13" x14ac:dyDescent="0.35"/>
    <row r="439" s="7" customFormat="1" ht="13" x14ac:dyDescent="0.35"/>
    <row r="440" s="7" customFormat="1" ht="13" x14ac:dyDescent="0.35"/>
    <row r="441" s="7" customFormat="1" ht="13" x14ac:dyDescent="0.35"/>
    <row r="442" s="7" customFormat="1" ht="13" x14ac:dyDescent="0.35"/>
    <row r="443" s="7" customFormat="1" ht="13" x14ac:dyDescent="0.35"/>
    <row r="444" s="7" customFormat="1" ht="13" x14ac:dyDescent="0.35"/>
    <row r="445" s="7" customFormat="1" ht="13" x14ac:dyDescent="0.35"/>
    <row r="446" s="7" customFormat="1" ht="13" x14ac:dyDescent="0.35"/>
    <row r="447" s="7" customFormat="1" ht="13" x14ac:dyDescent="0.35"/>
    <row r="448" s="7" customFormat="1" ht="13" x14ac:dyDescent="0.35"/>
    <row r="449" s="7" customFormat="1" ht="13" x14ac:dyDescent="0.35"/>
    <row r="450" s="7" customFormat="1" ht="13" x14ac:dyDescent="0.35"/>
    <row r="451" s="7" customFormat="1" ht="13" x14ac:dyDescent="0.35"/>
    <row r="452" s="7" customFormat="1" ht="13" x14ac:dyDescent="0.35"/>
    <row r="453" s="7" customFormat="1" ht="13" x14ac:dyDescent="0.35"/>
    <row r="454" s="7" customFormat="1" ht="13" x14ac:dyDescent="0.35"/>
    <row r="455" s="7" customFormat="1" ht="13" x14ac:dyDescent="0.35"/>
    <row r="456" s="7" customFormat="1" ht="13" x14ac:dyDescent="0.35"/>
    <row r="457" s="7" customFormat="1" ht="13" x14ac:dyDescent="0.35"/>
    <row r="458" s="7" customFormat="1" ht="13" x14ac:dyDescent="0.35"/>
    <row r="459" s="7" customFormat="1" ht="13" x14ac:dyDescent="0.35"/>
    <row r="460" s="7" customFormat="1" ht="13" x14ac:dyDescent="0.35"/>
    <row r="461" s="7" customFormat="1" ht="13" x14ac:dyDescent="0.35"/>
    <row r="462" s="7" customFormat="1" ht="13" x14ac:dyDescent="0.35"/>
    <row r="463" s="7" customFormat="1" ht="13" x14ac:dyDescent="0.35"/>
    <row r="464" s="7" customFormat="1" ht="13" x14ac:dyDescent="0.35"/>
    <row r="465" s="7" customFormat="1" ht="13" x14ac:dyDescent="0.35"/>
    <row r="466" s="7" customFormat="1" ht="13" x14ac:dyDescent="0.35"/>
    <row r="467" s="7" customFormat="1" ht="13" x14ac:dyDescent="0.35"/>
    <row r="468" s="7" customFormat="1" ht="13" x14ac:dyDescent="0.35"/>
    <row r="469" s="7" customFormat="1" ht="13" x14ac:dyDescent="0.35"/>
    <row r="470" s="7" customFormat="1" ht="13" x14ac:dyDescent="0.35"/>
    <row r="471" s="7" customFormat="1" ht="13" x14ac:dyDescent="0.35"/>
    <row r="472" s="7" customFormat="1" ht="13" x14ac:dyDescent="0.35"/>
    <row r="473" s="7" customFormat="1" ht="13" x14ac:dyDescent="0.35"/>
    <row r="474" s="7" customFormat="1" ht="13" x14ac:dyDescent="0.35"/>
    <row r="475" s="7" customFormat="1" ht="13" x14ac:dyDescent="0.35"/>
    <row r="476" s="7" customFormat="1" ht="13" x14ac:dyDescent="0.35"/>
    <row r="477" s="7" customFormat="1" ht="13" x14ac:dyDescent="0.35"/>
    <row r="478" s="7" customFormat="1" ht="13" x14ac:dyDescent="0.35"/>
    <row r="479" s="7" customFormat="1" ht="13" x14ac:dyDescent="0.35"/>
    <row r="480" s="7" customFormat="1" ht="13" x14ac:dyDescent="0.35"/>
    <row r="481" s="7" customFormat="1" ht="13" x14ac:dyDescent="0.35"/>
    <row r="482" s="7" customFormat="1" ht="13" x14ac:dyDescent="0.35"/>
    <row r="483" s="7" customFormat="1" ht="13" x14ac:dyDescent="0.35"/>
    <row r="484" s="7" customFormat="1" ht="13" x14ac:dyDescent="0.35"/>
    <row r="485" s="7" customFormat="1" ht="13" x14ac:dyDescent="0.35"/>
    <row r="486" s="7" customFormat="1" ht="13" x14ac:dyDescent="0.35"/>
    <row r="487" s="7" customFormat="1" ht="13" x14ac:dyDescent="0.35"/>
    <row r="488" s="7" customFormat="1" ht="13" x14ac:dyDescent="0.35"/>
    <row r="489" s="7" customFormat="1" ht="13" x14ac:dyDescent="0.35"/>
    <row r="490" s="7" customFormat="1" ht="13" x14ac:dyDescent="0.35"/>
    <row r="491" s="7" customFormat="1" ht="13" x14ac:dyDescent="0.35"/>
    <row r="492" s="7" customFormat="1" ht="13" x14ac:dyDescent="0.35"/>
    <row r="493" s="7" customFormat="1" ht="13" x14ac:dyDescent="0.35"/>
    <row r="494" s="7" customFormat="1" ht="13" x14ac:dyDescent="0.35"/>
    <row r="495" s="7" customFormat="1" ht="13" x14ac:dyDescent="0.35"/>
    <row r="496" s="7" customFormat="1" ht="13" x14ac:dyDescent="0.35"/>
    <row r="497" s="7" customFormat="1" ht="13" x14ac:dyDescent="0.35"/>
    <row r="498" s="7" customFormat="1" ht="13" x14ac:dyDescent="0.35"/>
    <row r="499" s="7" customFormat="1" ht="13" x14ac:dyDescent="0.35"/>
    <row r="500" s="7" customFormat="1" ht="13" x14ac:dyDescent="0.35"/>
    <row r="501" s="7" customFormat="1" ht="13" x14ac:dyDescent="0.35"/>
    <row r="502" s="7" customFormat="1" ht="13" x14ac:dyDescent="0.35"/>
    <row r="503" s="7" customFormat="1" ht="13" x14ac:dyDescent="0.35"/>
    <row r="504" s="7" customFormat="1" ht="13" x14ac:dyDescent="0.35"/>
    <row r="505" s="7" customFormat="1" ht="13" x14ac:dyDescent="0.35"/>
    <row r="506" s="7" customFormat="1" ht="13" x14ac:dyDescent="0.35"/>
    <row r="507" s="7" customFormat="1" ht="13" x14ac:dyDescent="0.35"/>
    <row r="508" s="7" customFormat="1" ht="13" x14ac:dyDescent="0.35"/>
    <row r="509" s="7" customFormat="1" ht="13" x14ac:dyDescent="0.35"/>
    <row r="510" s="7" customFormat="1" ht="13" x14ac:dyDescent="0.35"/>
    <row r="511" s="7" customFormat="1" ht="13" x14ac:dyDescent="0.35"/>
    <row r="512" s="7" customFormat="1" ht="13" x14ac:dyDescent="0.35"/>
    <row r="513" s="7" customFormat="1" ht="13" x14ac:dyDescent="0.35"/>
    <row r="514" s="7" customFormat="1" ht="13" x14ac:dyDescent="0.35"/>
    <row r="515" s="7" customFormat="1" ht="13" x14ac:dyDescent="0.35"/>
    <row r="516" s="7" customFormat="1" ht="13" x14ac:dyDescent="0.35"/>
    <row r="517" s="7" customFormat="1" ht="13" x14ac:dyDescent="0.35"/>
    <row r="518" s="7" customFormat="1" ht="13" x14ac:dyDescent="0.35"/>
    <row r="519" s="7" customFormat="1" ht="13" x14ac:dyDescent="0.35"/>
    <row r="520" s="7" customFormat="1" ht="13" x14ac:dyDescent="0.35"/>
    <row r="521" s="7" customFormat="1" ht="13" x14ac:dyDescent="0.35"/>
    <row r="522" s="7" customFormat="1" ht="13" x14ac:dyDescent="0.35"/>
    <row r="523" s="7" customFormat="1" ht="13" x14ac:dyDescent="0.35"/>
    <row r="524" s="7" customFormat="1" ht="13" x14ac:dyDescent="0.35"/>
    <row r="525" s="7" customFormat="1" ht="13" x14ac:dyDescent="0.35"/>
    <row r="526" s="7" customFormat="1" ht="13" x14ac:dyDescent="0.35"/>
    <row r="527" s="7" customFormat="1" ht="13" x14ac:dyDescent="0.35"/>
    <row r="528" s="7" customFormat="1" ht="13" x14ac:dyDescent="0.35"/>
    <row r="529" s="7" customFormat="1" ht="13" x14ac:dyDescent="0.35"/>
    <row r="530" s="7" customFormat="1" ht="13" x14ac:dyDescent="0.35"/>
    <row r="531" s="7" customFormat="1" ht="13" x14ac:dyDescent="0.35"/>
    <row r="532" s="7" customFormat="1" ht="13" x14ac:dyDescent="0.35"/>
    <row r="533" s="7" customFormat="1" ht="13" x14ac:dyDescent="0.35"/>
    <row r="534" s="7" customFormat="1" ht="13" x14ac:dyDescent="0.35"/>
    <row r="535" s="7" customFormat="1" ht="13" x14ac:dyDescent="0.35"/>
    <row r="536" s="7" customFormat="1" ht="13" x14ac:dyDescent="0.35"/>
    <row r="537" s="7" customFormat="1" ht="13" x14ac:dyDescent="0.35"/>
    <row r="538" s="7" customFormat="1" ht="13" x14ac:dyDescent="0.35"/>
    <row r="539" s="7" customFormat="1" ht="13" x14ac:dyDescent="0.35"/>
    <row r="540" s="7" customFormat="1" ht="13" x14ac:dyDescent="0.35"/>
    <row r="541" s="7" customFormat="1" ht="13" x14ac:dyDescent="0.35"/>
    <row r="542" s="7" customFormat="1" ht="13" x14ac:dyDescent="0.35"/>
    <row r="543" s="7" customFormat="1" ht="13" x14ac:dyDescent="0.35"/>
    <row r="544" s="7" customFormat="1" ht="13" x14ac:dyDescent="0.35"/>
    <row r="545" s="7" customFormat="1" ht="13" x14ac:dyDescent="0.35"/>
    <row r="546" s="7" customFormat="1" ht="13" x14ac:dyDescent="0.35"/>
    <row r="547" s="7" customFormat="1" ht="13" x14ac:dyDescent="0.35"/>
    <row r="548" s="7" customFormat="1" ht="13" x14ac:dyDescent="0.35"/>
    <row r="549" s="7" customFormat="1" ht="13" x14ac:dyDescent="0.35"/>
    <row r="550" s="7" customFormat="1" ht="13" x14ac:dyDescent="0.35"/>
    <row r="551" s="7" customFormat="1" ht="13" x14ac:dyDescent="0.35"/>
    <row r="552" s="7" customFormat="1" ht="13" x14ac:dyDescent="0.35"/>
    <row r="553" s="7" customFormat="1" ht="13" x14ac:dyDescent="0.35"/>
    <row r="554" s="7" customFormat="1" ht="13" x14ac:dyDescent="0.35"/>
    <row r="555" s="7" customFormat="1" ht="13" x14ac:dyDescent="0.35"/>
    <row r="556" s="7" customFormat="1" ht="13" x14ac:dyDescent="0.35"/>
    <row r="557" s="7" customFormat="1" ht="13" x14ac:dyDescent="0.35"/>
    <row r="558" s="7" customFormat="1" ht="13" x14ac:dyDescent="0.35"/>
    <row r="559" s="7" customFormat="1" ht="13" x14ac:dyDescent="0.35"/>
    <row r="560" s="7" customFormat="1" ht="13" x14ac:dyDescent="0.35"/>
    <row r="561" s="7" customFormat="1" ht="13" x14ac:dyDescent="0.35"/>
    <row r="562" s="7" customFormat="1" ht="13" x14ac:dyDescent="0.35"/>
    <row r="563" s="7" customFormat="1" ht="13" x14ac:dyDescent="0.35"/>
    <row r="564" s="7" customFormat="1" ht="13" x14ac:dyDescent="0.35"/>
    <row r="565" s="7" customFormat="1" ht="13" x14ac:dyDescent="0.35"/>
    <row r="566" s="7" customFormat="1" ht="13" x14ac:dyDescent="0.35"/>
    <row r="567" s="7" customFormat="1" ht="13" x14ac:dyDescent="0.35"/>
    <row r="568" s="7" customFormat="1" ht="13" x14ac:dyDescent="0.35"/>
    <row r="569" s="7" customFormat="1" ht="13" x14ac:dyDescent="0.35"/>
    <row r="570" s="7" customFormat="1" ht="13" x14ac:dyDescent="0.35"/>
    <row r="571" s="7" customFormat="1" ht="13" x14ac:dyDescent="0.35"/>
    <row r="572" s="7" customFormat="1" ht="13" x14ac:dyDescent="0.35"/>
    <row r="573" s="7" customFormat="1" ht="13" x14ac:dyDescent="0.35"/>
    <row r="574" s="7" customFormat="1" ht="13" x14ac:dyDescent="0.35"/>
    <row r="575" s="7" customFormat="1" ht="13" x14ac:dyDescent="0.35"/>
    <row r="576" s="7" customFormat="1" ht="13" x14ac:dyDescent="0.35"/>
    <row r="577" s="7" customFormat="1" ht="13" x14ac:dyDescent="0.35"/>
    <row r="578" s="7" customFormat="1" ht="13" x14ac:dyDescent="0.35"/>
    <row r="579" s="7" customFormat="1" ht="13" x14ac:dyDescent="0.35"/>
    <row r="580" s="7" customFormat="1" ht="13" x14ac:dyDescent="0.35"/>
    <row r="581" s="7" customFormat="1" ht="13" x14ac:dyDescent="0.35"/>
    <row r="582" s="7" customFormat="1" ht="13" x14ac:dyDescent="0.35"/>
    <row r="583" s="7" customFormat="1" ht="13" x14ac:dyDescent="0.35"/>
    <row r="584" s="7" customFormat="1" ht="13" x14ac:dyDescent="0.35"/>
    <row r="585" s="7" customFormat="1" ht="13" x14ac:dyDescent="0.35"/>
    <row r="586" s="7" customFormat="1" ht="13" x14ac:dyDescent="0.35"/>
    <row r="587" s="7" customFormat="1" ht="13" x14ac:dyDescent="0.35"/>
    <row r="588" s="7" customFormat="1" ht="13" x14ac:dyDescent="0.35"/>
    <row r="589" s="7" customFormat="1" ht="13" x14ac:dyDescent="0.35"/>
    <row r="590" s="7" customFormat="1" ht="13" x14ac:dyDescent="0.35"/>
    <row r="591" s="7" customFormat="1" ht="13" x14ac:dyDescent="0.35"/>
    <row r="592" s="7" customFormat="1" ht="13" x14ac:dyDescent="0.35"/>
    <row r="593" s="7" customFormat="1" ht="13" x14ac:dyDescent="0.35"/>
    <row r="594" s="7" customFormat="1" ht="13" x14ac:dyDescent="0.35"/>
    <row r="595" s="7" customFormat="1" ht="13" x14ac:dyDescent="0.35"/>
    <row r="596" s="7" customFormat="1" ht="13" x14ac:dyDescent="0.35"/>
    <row r="597" s="7" customFormat="1" ht="13" x14ac:dyDescent="0.35"/>
    <row r="598" s="7" customFormat="1" ht="13" x14ac:dyDescent="0.35"/>
    <row r="599" s="7" customFormat="1" ht="13" x14ac:dyDescent="0.35"/>
    <row r="600" s="7" customFormat="1" ht="13" x14ac:dyDescent="0.35"/>
    <row r="601" s="7" customFormat="1" ht="13" x14ac:dyDescent="0.35"/>
    <row r="602" s="7" customFormat="1" ht="13" x14ac:dyDescent="0.35"/>
    <row r="603" s="7" customFormat="1" ht="13" x14ac:dyDescent="0.35"/>
    <row r="604" s="7" customFormat="1" ht="13" x14ac:dyDescent="0.35"/>
    <row r="605" s="7" customFormat="1" ht="13" x14ac:dyDescent="0.35"/>
    <row r="606" s="7" customFormat="1" ht="13" x14ac:dyDescent="0.35"/>
    <row r="607" s="7" customFormat="1" ht="13" x14ac:dyDescent="0.35"/>
    <row r="608" s="7" customFormat="1" ht="13" x14ac:dyDescent="0.35"/>
    <row r="609" s="7" customFormat="1" ht="13" x14ac:dyDescent="0.35"/>
    <row r="610" s="7" customFormat="1" ht="13" x14ac:dyDescent="0.35"/>
    <row r="611" s="7" customFormat="1" ht="13" x14ac:dyDescent="0.35"/>
    <row r="612" s="7" customFormat="1" ht="13" x14ac:dyDescent="0.35"/>
    <row r="613" s="7" customFormat="1" ht="13" x14ac:dyDescent="0.35"/>
    <row r="614" s="7" customFormat="1" ht="13" x14ac:dyDescent="0.35"/>
    <row r="615" s="7" customFormat="1" ht="13" x14ac:dyDescent="0.35"/>
    <row r="616" s="7" customFormat="1" ht="13" x14ac:dyDescent="0.35"/>
    <row r="617" s="7" customFormat="1" ht="13" x14ac:dyDescent="0.35"/>
    <row r="618" s="7" customFormat="1" ht="13" x14ac:dyDescent="0.35"/>
    <row r="619" s="7" customFormat="1" ht="13" x14ac:dyDescent="0.35"/>
    <row r="620" s="7" customFormat="1" ht="13" x14ac:dyDescent="0.35"/>
    <row r="621" s="7" customFormat="1" ht="13" x14ac:dyDescent="0.35"/>
    <row r="622" s="7" customFormat="1" ht="13" x14ac:dyDescent="0.35"/>
    <row r="623" s="7" customFormat="1" ht="13" x14ac:dyDescent="0.35"/>
    <row r="624" s="7" customFormat="1" ht="13" x14ac:dyDescent="0.35"/>
    <row r="625" s="7" customFormat="1" ht="13" x14ac:dyDescent="0.35"/>
    <row r="626" s="7" customFormat="1" ht="13" x14ac:dyDescent="0.35"/>
    <row r="627" s="7" customFormat="1" ht="13" x14ac:dyDescent="0.35"/>
    <row r="628" s="7" customFormat="1" ht="13" x14ac:dyDescent="0.35"/>
    <row r="629" s="7" customFormat="1" ht="13" x14ac:dyDescent="0.35"/>
    <row r="630" s="7" customFormat="1" ht="13" x14ac:dyDescent="0.35"/>
    <row r="631" s="7" customFormat="1" ht="13" x14ac:dyDescent="0.35"/>
    <row r="632" s="7" customFormat="1" ht="13" x14ac:dyDescent="0.35"/>
    <row r="633" s="7" customFormat="1" ht="13" x14ac:dyDescent="0.35"/>
    <row r="634" s="7" customFormat="1" ht="13" x14ac:dyDescent="0.35"/>
    <row r="635" s="7" customFormat="1" ht="13" x14ac:dyDescent="0.35"/>
    <row r="636" s="7" customFormat="1" ht="13" x14ac:dyDescent="0.35"/>
    <row r="637" s="7" customFormat="1" ht="13" x14ac:dyDescent="0.35"/>
    <row r="638" s="7" customFormat="1" ht="13" x14ac:dyDescent="0.35"/>
    <row r="639" s="7" customFormat="1" ht="13" x14ac:dyDescent="0.35"/>
    <row r="640" s="7" customFormat="1" ht="13" x14ac:dyDescent="0.35"/>
    <row r="641" s="7" customFormat="1" ht="13" x14ac:dyDescent="0.35"/>
    <row r="642" s="7" customFormat="1" ht="13" x14ac:dyDescent="0.35"/>
    <row r="643" s="7" customFormat="1" ht="13" x14ac:dyDescent="0.35"/>
    <row r="644" s="7" customFormat="1" ht="13" x14ac:dyDescent="0.35"/>
    <row r="645" s="7" customFormat="1" ht="13" x14ac:dyDescent="0.35"/>
    <row r="646" s="7" customFormat="1" ht="13" x14ac:dyDescent="0.35"/>
    <row r="647" s="7" customFormat="1" ht="13" x14ac:dyDescent="0.35"/>
    <row r="648" s="7" customFormat="1" ht="13" x14ac:dyDescent="0.35"/>
    <row r="649" s="7" customFormat="1" ht="13" x14ac:dyDescent="0.35"/>
    <row r="650" s="7" customFormat="1" ht="13" x14ac:dyDescent="0.35"/>
    <row r="651" s="7" customFormat="1" ht="13" x14ac:dyDescent="0.35"/>
    <row r="652" s="7" customFormat="1" ht="13" x14ac:dyDescent="0.35"/>
    <row r="653" s="7" customFormat="1" ht="13" x14ac:dyDescent="0.35"/>
    <row r="654" s="7" customFormat="1" ht="13" x14ac:dyDescent="0.35"/>
    <row r="655" s="7" customFormat="1" ht="13" x14ac:dyDescent="0.35"/>
    <row r="656" s="7" customFormat="1" ht="13" x14ac:dyDescent="0.35"/>
    <row r="657" s="7" customFormat="1" ht="13" x14ac:dyDescent="0.35"/>
    <row r="658" s="7" customFormat="1" ht="13" x14ac:dyDescent="0.35"/>
    <row r="659" s="7" customFormat="1" ht="13" x14ac:dyDescent="0.35"/>
    <row r="660" s="7" customFormat="1" ht="13" x14ac:dyDescent="0.35"/>
    <row r="661" s="7" customFormat="1" ht="13" x14ac:dyDescent="0.35"/>
    <row r="662" s="7" customFormat="1" ht="13" x14ac:dyDescent="0.35"/>
    <row r="663" s="7" customFormat="1" ht="13" x14ac:dyDescent="0.35"/>
    <row r="664" s="7" customFormat="1" ht="13" x14ac:dyDescent="0.35"/>
    <row r="665" s="7" customFormat="1" ht="13" x14ac:dyDescent="0.35"/>
    <row r="666" s="7" customFormat="1" ht="13" x14ac:dyDescent="0.35"/>
    <row r="667" s="7" customFormat="1" ht="13" x14ac:dyDescent="0.35"/>
    <row r="668" s="7" customFormat="1" ht="13" x14ac:dyDescent="0.35"/>
    <row r="669" s="7" customFormat="1" ht="13" x14ac:dyDescent="0.35"/>
    <row r="670" s="7" customFormat="1" ht="13" x14ac:dyDescent="0.35"/>
    <row r="671" s="7" customFormat="1" ht="13" x14ac:dyDescent="0.35"/>
    <row r="672" s="7" customFormat="1" ht="13" x14ac:dyDescent="0.35"/>
    <row r="673" s="7" customFormat="1" ht="13" x14ac:dyDescent="0.35"/>
    <row r="674" s="7" customFormat="1" ht="13" x14ac:dyDescent="0.35"/>
    <row r="675" s="7" customFormat="1" ht="13" x14ac:dyDescent="0.35"/>
    <row r="676" s="7" customFormat="1" ht="13" x14ac:dyDescent="0.35"/>
    <row r="677" s="7" customFormat="1" ht="13" x14ac:dyDescent="0.35"/>
    <row r="678" s="7" customFormat="1" ht="13" x14ac:dyDescent="0.35"/>
    <row r="679" s="7" customFormat="1" ht="13" x14ac:dyDescent="0.35"/>
    <row r="680" s="7" customFormat="1" ht="13" x14ac:dyDescent="0.35"/>
    <row r="681" s="7" customFormat="1" ht="13" x14ac:dyDescent="0.35"/>
    <row r="682" s="7" customFormat="1" ht="13" x14ac:dyDescent="0.35"/>
    <row r="683" s="7" customFormat="1" ht="13" x14ac:dyDescent="0.35"/>
    <row r="684" s="7" customFormat="1" ht="13" x14ac:dyDescent="0.35"/>
    <row r="685" s="7" customFormat="1" ht="13" x14ac:dyDescent="0.35"/>
    <row r="686" s="7" customFormat="1" ht="13" x14ac:dyDescent="0.35"/>
    <row r="687" s="7" customFormat="1" ht="13" x14ac:dyDescent="0.35"/>
    <row r="688" s="7" customFormat="1" ht="13" x14ac:dyDescent="0.35"/>
    <row r="689" s="7" customFormat="1" ht="13" x14ac:dyDescent="0.35"/>
    <row r="690" s="7" customFormat="1" ht="13" x14ac:dyDescent="0.35"/>
    <row r="691" s="7" customFormat="1" ht="13" x14ac:dyDescent="0.35"/>
    <row r="692" s="7" customFormat="1" ht="13" x14ac:dyDescent="0.35"/>
    <row r="693" s="7" customFormat="1" ht="13" x14ac:dyDescent="0.35"/>
    <row r="694" s="7" customFormat="1" ht="13" x14ac:dyDescent="0.35"/>
    <row r="695" s="7" customFormat="1" ht="13" x14ac:dyDescent="0.35"/>
    <row r="696" s="7" customFormat="1" ht="13" x14ac:dyDescent="0.35"/>
    <row r="697" s="7" customFormat="1" ht="13" x14ac:dyDescent="0.35"/>
    <row r="698" s="7" customFormat="1" ht="13" x14ac:dyDescent="0.35"/>
    <row r="699" s="7" customFormat="1" ht="13" x14ac:dyDescent="0.35"/>
    <row r="700" s="7" customFormat="1" ht="13" x14ac:dyDescent="0.35"/>
    <row r="701" s="7" customFormat="1" ht="13" x14ac:dyDescent="0.35"/>
    <row r="702" s="7" customFormat="1" ht="13" x14ac:dyDescent="0.35"/>
    <row r="703" s="7" customFormat="1" ht="13" x14ac:dyDescent="0.35"/>
    <row r="704" s="7" customFormat="1" ht="13" x14ac:dyDescent="0.35"/>
    <row r="705" s="7" customFormat="1" ht="13" x14ac:dyDescent="0.35"/>
    <row r="706" s="7" customFormat="1" ht="13" x14ac:dyDescent="0.35"/>
    <row r="707" s="7" customFormat="1" ht="13" x14ac:dyDescent="0.35"/>
    <row r="708" s="7" customFormat="1" ht="13" x14ac:dyDescent="0.35"/>
    <row r="709" s="7" customFormat="1" ht="13" x14ac:dyDescent="0.35"/>
    <row r="710" s="7" customFormat="1" ht="13" x14ac:dyDescent="0.35"/>
    <row r="711" s="7" customFormat="1" ht="13" x14ac:dyDescent="0.35"/>
    <row r="712" s="7" customFormat="1" ht="13" x14ac:dyDescent="0.35"/>
    <row r="713" s="7" customFormat="1" ht="13" x14ac:dyDescent="0.35"/>
    <row r="714" s="7" customFormat="1" ht="13" x14ac:dyDescent="0.35"/>
    <row r="715" s="7" customFormat="1" ht="13" x14ac:dyDescent="0.35"/>
    <row r="716" s="7" customFormat="1" ht="13" x14ac:dyDescent="0.35"/>
    <row r="717" s="7" customFormat="1" ht="13" x14ac:dyDescent="0.35"/>
    <row r="718" s="7" customFormat="1" ht="13" x14ac:dyDescent="0.35"/>
    <row r="719" s="7" customFormat="1" ht="13" x14ac:dyDescent="0.35"/>
    <row r="720" s="7" customFormat="1" ht="13" x14ac:dyDescent="0.35"/>
    <row r="721" s="7" customFormat="1" ht="13" x14ac:dyDescent="0.35"/>
    <row r="722" s="7" customFormat="1" ht="13" x14ac:dyDescent="0.35"/>
    <row r="723" s="7" customFormat="1" ht="13" x14ac:dyDescent="0.35"/>
    <row r="724" s="7" customFormat="1" ht="13" x14ac:dyDescent="0.35"/>
    <row r="725" s="7" customFormat="1" ht="13" x14ac:dyDescent="0.35"/>
    <row r="726" s="7" customFormat="1" ht="13" x14ac:dyDescent="0.35"/>
    <row r="727" s="7" customFormat="1" ht="13" x14ac:dyDescent="0.35"/>
    <row r="728" s="7" customFormat="1" ht="13" x14ac:dyDescent="0.35"/>
    <row r="729" s="7" customFormat="1" ht="13" x14ac:dyDescent="0.35"/>
    <row r="730" s="7" customFormat="1" ht="13" x14ac:dyDescent="0.35"/>
    <row r="731" s="7" customFormat="1" ht="13" x14ac:dyDescent="0.35"/>
    <row r="732" s="7" customFormat="1" ht="13" x14ac:dyDescent="0.35"/>
    <row r="733" s="7" customFormat="1" ht="13" x14ac:dyDescent="0.35"/>
    <row r="734" s="7" customFormat="1" ht="13" x14ac:dyDescent="0.35"/>
    <row r="735" s="7" customFormat="1" ht="13" x14ac:dyDescent="0.35"/>
    <row r="736" s="7" customFormat="1" ht="13" x14ac:dyDescent="0.35"/>
    <row r="737" s="7" customFormat="1" ht="13" x14ac:dyDescent="0.35"/>
    <row r="738" s="7" customFormat="1" ht="13" x14ac:dyDescent="0.35"/>
    <row r="739" s="7" customFormat="1" ht="13" x14ac:dyDescent="0.35"/>
    <row r="740" s="7" customFormat="1" ht="13" x14ac:dyDescent="0.35"/>
    <row r="741" s="7" customFormat="1" ht="13" x14ac:dyDescent="0.35"/>
    <row r="742" s="7" customFormat="1" ht="13" x14ac:dyDescent="0.35"/>
    <row r="743" s="7" customFormat="1" ht="13" x14ac:dyDescent="0.35"/>
    <row r="744" s="7" customFormat="1" ht="13" x14ac:dyDescent="0.35"/>
    <row r="745" s="7" customFormat="1" ht="13" x14ac:dyDescent="0.35"/>
    <row r="746" s="7" customFormat="1" ht="13" x14ac:dyDescent="0.35"/>
    <row r="747" s="7" customFormat="1" ht="13" x14ac:dyDescent="0.35"/>
    <row r="748" s="7" customFormat="1" ht="13" x14ac:dyDescent="0.35"/>
    <row r="749" s="7" customFormat="1" ht="13" x14ac:dyDescent="0.35"/>
    <row r="750" s="7" customFormat="1" ht="13" x14ac:dyDescent="0.35"/>
    <row r="751" s="7" customFormat="1" ht="13" x14ac:dyDescent="0.35"/>
    <row r="752" s="7" customFormat="1" ht="13" x14ac:dyDescent="0.35"/>
    <row r="753" s="7" customFormat="1" ht="13" x14ac:dyDescent="0.35"/>
    <row r="754" s="7" customFormat="1" ht="13" x14ac:dyDescent="0.35"/>
    <row r="755" s="7" customFormat="1" ht="13" x14ac:dyDescent="0.35"/>
    <row r="756" s="7" customFormat="1" ht="13" x14ac:dyDescent="0.35"/>
    <row r="757" s="7" customFormat="1" ht="13" x14ac:dyDescent="0.35"/>
    <row r="758" s="7" customFormat="1" ht="13" x14ac:dyDescent="0.35"/>
    <row r="759" s="7" customFormat="1" ht="13" x14ac:dyDescent="0.35"/>
    <row r="760" s="7" customFormat="1" ht="13" x14ac:dyDescent="0.35"/>
    <row r="761" s="7" customFormat="1" ht="13" x14ac:dyDescent="0.35"/>
    <row r="762" s="7" customFormat="1" ht="13" x14ac:dyDescent="0.35"/>
    <row r="763" s="7" customFormat="1" ht="13" x14ac:dyDescent="0.35"/>
    <row r="764" s="7" customFormat="1" ht="13" x14ac:dyDescent="0.35"/>
    <row r="765" s="7" customFormat="1" ht="13" x14ac:dyDescent="0.35"/>
    <row r="766" s="7" customFormat="1" ht="13" x14ac:dyDescent="0.35"/>
    <row r="767" s="7" customFormat="1" ht="13" x14ac:dyDescent="0.35"/>
    <row r="768" s="7" customFormat="1" ht="13" x14ac:dyDescent="0.35"/>
    <row r="769" s="7" customFormat="1" ht="13" x14ac:dyDescent="0.35"/>
    <row r="770" s="7" customFormat="1" ht="13" x14ac:dyDescent="0.35"/>
    <row r="771" s="7" customFormat="1" ht="13" x14ac:dyDescent="0.35"/>
    <row r="772" s="7" customFormat="1" ht="13" x14ac:dyDescent="0.35"/>
    <row r="773" s="7" customFormat="1" ht="13" x14ac:dyDescent="0.35"/>
    <row r="774" s="7" customFormat="1" ht="13" x14ac:dyDescent="0.35"/>
    <row r="775" s="7" customFormat="1" ht="13" x14ac:dyDescent="0.35"/>
    <row r="776" s="7" customFormat="1" ht="13" x14ac:dyDescent="0.35"/>
    <row r="777" s="7" customFormat="1" ht="13" x14ac:dyDescent="0.35"/>
    <row r="778" s="7" customFormat="1" ht="13" x14ac:dyDescent="0.35"/>
    <row r="779" s="7" customFormat="1" ht="13" x14ac:dyDescent="0.35"/>
    <row r="780" s="7" customFormat="1" ht="13" x14ac:dyDescent="0.35"/>
    <row r="781" s="7" customFormat="1" ht="13" x14ac:dyDescent="0.35"/>
    <row r="782" s="7" customFormat="1" ht="13" x14ac:dyDescent="0.35"/>
    <row r="783" s="7" customFormat="1" ht="13" x14ac:dyDescent="0.35"/>
    <row r="784" s="7" customFormat="1" ht="13" x14ac:dyDescent="0.35"/>
    <row r="785" s="7" customFormat="1" ht="13" x14ac:dyDescent="0.35"/>
    <row r="786" s="7" customFormat="1" ht="13" x14ac:dyDescent="0.35"/>
    <row r="787" s="7" customFormat="1" ht="13" x14ac:dyDescent="0.35"/>
    <row r="788" s="7" customFormat="1" ht="13" x14ac:dyDescent="0.35"/>
    <row r="789" s="7" customFormat="1" ht="13" x14ac:dyDescent="0.35"/>
    <row r="790" s="7" customFormat="1" ht="13" x14ac:dyDescent="0.35"/>
    <row r="791" s="7" customFormat="1" ht="13" x14ac:dyDescent="0.35"/>
    <row r="792" s="7" customFormat="1" ht="13" x14ac:dyDescent="0.35"/>
    <row r="793" s="7" customFormat="1" ht="13" x14ac:dyDescent="0.35"/>
    <row r="794" s="7" customFormat="1" ht="13" x14ac:dyDescent="0.35"/>
    <row r="795" s="7" customFormat="1" ht="13" x14ac:dyDescent="0.35"/>
    <row r="796" s="7" customFormat="1" ht="13" x14ac:dyDescent="0.35"/>
    <row r="797" s="7" customFormat="1" ht="13" x14ac:dyDescent="0.35"/>
    <row r="798" s="7" customFormat="1" ht="13" x14ac:dyDescent="0.35"/>
    <row r="799" s="7" customFormat="1" ht="13" x14ac:dyDescent="0.35"/>
    <row r="800" s="7" customFormat="1" ht="13" x14ac:dyDescent="0.35"/>
    <row r="801" s="7" customFormat="1" ht="13" x14ac:dyDescent="0.35"/>
    <row r="802" s="7" customFormat="1" ht="13" x14ac:dyDescent="0.35"/>
    <row r="803" s="7" customFormat="1" ht="13" x14ac:dyDescent="0.35"/>
    <row r="804" s="7" customFormat="1" ht="13" x14ac:dyDescent="0.35"/>
    <row r="805" s="7" customFormat="1" ht="13" x14ac:dyDescent="0.35"/>
    <row r="806" s="7" customFormat="1" ht="13" x14ac:dyDescent="0.35"/>
    <row r="807" s="7" customFormat="1" ht="13" x14ac:dyDescent="0.35"/>
    <row r="808" s="7" customFormat="1" ht="13" x14ac:dyDescent="0.35"/>
    <row r="809" s="7" customFormat="1" ht="13" x14ac:dyDescent="0.35"/>
    <row r="810" s="7" customFormat="1" ht="13" x14ac:dyDescent="0.35"/>
    <row r="811" s="7" customFormat="1" ht="13" x14ac:dyDescent="0.35"/>
    <row r="812" s="7" customFormat="1" ht="13" x14ac:dyDescent="0.35"/>
    <row r="813" s="7" customFormat="1" ht="13" x14ac:dyDescent="0.35"/>
    <row r="814" s="7" customFormat="1" ht="13" x14ac:dyDescent="0.35"/>
    <row r="815" s="7" customFormat="1" ht="13" x14ac:dyDescent="0.35"/>
    <row r="816" s="7" customFormat="1" ht="13" x14ac:dyDescent="0.35"/>
    <row r="817" s="7" customFormat="1" ht="13" x14ac:dyDescent="0.35"/>
    <row r="818" s="7" customFormat="1" ht="13" x14ac:dyDescent="0.35"/>
    <row r="819" s="7" customFormat="1" ht="13" x14ac:dyDescent="0.35"/>
    <row r="820" s="7" customFormat="1" ht="13" x14ac:dyDescent="0.35"/>
    <row r="821" s="7" customFormat="1" ht="13" x14ac:dyDescent="0.35"/>
    <row r="822" s="7" customFormat="1" ht="13" x14ac:dyDescent="0.35"/>
    <row r="823" s="7" customFormat="1" ht="13" x14ac:dyDescent="0.35"/>
    <row r="824" s="7" customFormat="1" ht="13" x14ac:dyDescent="0.35"/>
    <row r="825" s="7" customFormat="1" ht="13" x14ac:dyDescent="0.35"/>
    <row r="826" s="7" customFormat="1" ht="13" x14ac:dyDescent="0.35"/>
    <row r="827" s="7" customFormat="1" ht="13" x14ac:dyDescent="0.35"/>
    <row r="828" s="7" customFormat="1" ht="13" x14ac:dyDescent="0.35"/>
    <row r="829" s="7" customFormat="1" ht="13" x14ac:dyDescent="0.35"/>
    <row r="830" s="7" customFormat="1" ht="13" x14ac:dyDescent="0.35"/>
    <row r="831" s="7" customFormat="1" ht="13" x14ac:dyDescent="0.35"/>
    <row r="832" s="7" customFormat="1" ht="13" x14ac:dyDescent="0.35"/>
    <row r="833" s="7" customFormat="1" ht="13" x14ac:dyDescent="0.35"/>
    <row r="834" s="7" customFormat="1" ht="13" x14ac:dyDescent="0.35"/>
    <row r="835" s="7" customFormat="1" ht="13" x14ac:dyDescent="0.35"/>
    <row r="836" s="7" customFormat="1" ht="13" x14ac:dyDescent="0.35"/>
    <row r="837" s="7" customFormat="1" ht="13" x14ac:dyDescent="0.35"/>
    <row r="838" s="7" customFormat="1" ht="13" x14ac:dyDescent="0.35"/>
    <row r="839" s="7" customFormat="1" ht="13" x14ac:dyDescent="0.35"/>
    <row r="840" s="7" customFormat="1" ht="13" x14ac:dyDescent="0.35"/>
    <row r="841" s="7" customFormat="1" ht="13" x14ac:dyDescent="0.35"/>
    <row r="842" s="7" customFormat="1" ht="13" x14ac:dyDescent="0.35"/>
    <row r="843" s="7" customFormat="1" ht="13" x14ac:dyDescent="0.35"/>
    <row r="844" s="7" customFormat="1" ht="13" x14ac:dyDescent="0.35"/>
    <row r="845" s="7" customFormat="1" ht="13" x14ac:dyDescent="0.35"/>
    <row r="846" s="7" customFormat="1" ht="13" x14ac:dyDescent="0.35"/>
    <row r="847" s="7" customFormat="1" ht="13" x14ac:dyDescent="0.35"/>
    <row r="848" s="7" customFormat="1" ht="13" x14ac:dyDescent="0.35"/>
    <row r="849" s="7" customFormat="1" ht="13" x14ac:dyDescent="0.35"/>
    <row r="850" s="7" customFormat="1" ht="13" x14ac:dyDescent="0.35"/>
    <row r="851" s="7" customFormat="1" ht="13" x14ac:dyDescent="0.35"/>
    <row r="852" s="7" customFormat="1" ht="13" x14ac:dyDescent="0.35"/>
    <row r="853" s="7" customFormat="1" ht="13" x14ac:dyDescent="0.35"/>
    <row r="854" s="7" customFormat="1" ht="13" x14ac:dyDescent="0.35"/>
    <row r="855" s="7" customFormat="1" ht="13" x14ac:dyDescent="0.35"/>
    <row r="856" s="7" customFormat="1" ht="13" x14ac:dyDescent="0.35"/>
    <row r="857" s="7" customFormat="1" ht="13" x14ac:dyDescent="0.35"/>
    <row r="858" s="7" customFormat="1" ht="13" x14ac:dyDescent="0.35"/>
    <row r="859" s="7" customFormat="1" ht="13" x14ac:dyDescent="0.35"/>
    <row r="860" s="7" customFormat="1" ht="13" x14ac:dyDescent="0.35"/>
    <row r="861" s="7" customFormat="1" ht="13" x14ac:dyDescent="0.35"/>
    <row r="862" s="7" customFormat="1" ht="13" x14ac:dyDescent="0.35"/>
    <row r="863" s="7" customFormat="1" ht="13" x14ac:dyDescent="0.35"/>
    <row r="864" s="7" customFormat="1" ht="13" x14ac:dyDescent="0.35"/>
    <row r="865" s="7" customFormat="1" ht="13" x14ac:dyDescent="0.35"/>
    <row r="866" s="7" customFormat="1" ht="13" x14ac:dyDescent="0.35"/>
    <row r="867" s="7" customFormat="1" ht="13" x14ac:dyDescent="0.35"/>
    <row r="868" s="7" customFormat="1" ht="13" x14ac:dyDescent="0.35"/>
    <row r="869" s="7" customFormat="1" ht="13" x14ac:dyDescent="0.35"/>
    <row r="870" s="7" customFormat="1" ht="13" x14ac:dyDescent="0.35"/>
    <row r="871" s="7" customFormat="1" ht="13" x14ac:dyDescent="0.35"/>
    <row r="872" s="7" customFormat="1" ht="13" x14ac:dyDescent="0.35"/>
    <row r="873" s="7" customFormat="1" ht="13" x14ac:dyDescent="0.35"/>
    <row r="874" s="7" customFormat="1" ht="13" x14ac:dyDescent="0.35"/>
    <row r="875" s="7" customFormat="1" ht="13" x14ac:dyDescent="0.35"/>
    <row r="876" s="7" customFormat="1" ht="13" x14ac:dyDescent="0.35"/>
    <row r="877" s="7" customFormat="1" ht="13" x14ac:dyDescent="0.35"/>
    <row r="878" s="7" customFormat="1" ht="13" x14ac:dyDescent="0.35"/>
    <row r="879" s="7" customFormat="1" ht="13" x14ac:dyDescent="0.35"/>
    <row r="880" s="7" customFormat="1" ht="13" x14ac:dyDescent="0.35"/>
    <row r="881" s="7" customFormat="1" ht="13" x14ac:dyDescent="0.35"/>
    <row r="882" s="7" customFormat="1" ht="13" x14ac:dyDescent="0.35"/>
    <row r="883" s="7" customFormat="1" ht="13" x14ac:dyDescent="0.35"/>
    <row r="884" s="7" customFormat="1" ht="13" x14ac:dyDescent="0.35"/>
    <row r="885" s="7" customFormat="1" ht="13" x14ac:dyDescent="0.35"/>
    <row r="886" s="7" customFormat="1" ht="13" x14ac:dyDescent="0.35"/>
    <row r="887" s="7" customFormat="1" ht="13" x14ac:dyDescent="0.35"/>
    <row r="888" s="7" customFormat="1" ht="13" x14ac:dyDescent="0.35"/>
    <row r="889" s="7" customFormat="1" ht="13" x14ac:dyDescent="0.35"/>
    <row r="890" s="7" customFormat="1" ht="13" x14ac:dyDescent="0.35"/>
    <row r="891" s="7" customFormat="1" ht="13" x14ac:dyDescent="0.35"/>
    <row r="892" s="7" customFormat="1" ht="13" x14ac:dyDescent="0.35"/>
    <row r="893" s="7" customFormat="1" ht="13" x14ac:dyDescent="0.35"/>
    <row r="894" s="7" customFormat="1" ht="13" x14ac:dyDescent="0.35"/>
    <row r="895" s="7" customFormat="1" ht="13" x14ac:dyDescent="0.35"/>
    <row r="896" s="7" customFormat="1" ht="13" x14ac:dyDescent="0.35"/>
    <row r="897" s="7" customFormat="1" ht="13" x14ac:dyDescent="0.35"/>
    <row r="898" s="7" customFormat="1" ht="13" x14ac:dyDescent="0.35"/>
    <row r="899" s="7" customFormat="1" ht="13" x14ac:dyDescent="0.35"/>
    <row r="900" s="7" customFormat="1" ht="13" x14ac:dyDescent="0.35"/>
    <row r="901" s="7" customFormat="1" ht="13" x14ac:dyDescent="0.35"/>
    <row r="902" s="7" customFormat="1" ht="13" x14ac:dyDescent="0.35"/>
    <row r="903" s="7" customFormat="1" ht="13" x14ac:dyDescent="0.35"/>
    <row r="904" s="7" customFormat="1" ht="13" x14ac:dyDescent="0.35"/>
    <row r="905" s="7" customFormat="1" ht="13" x14ac:dyDescent="0.35"/>
    <row r="906" s="7" customFormat="1" ht="13" x14ac:dyDescent="0.35"/>
    <row r="907" s="7" customFormat="1" ht="13" x14ac:dyDescent="0.35"/>
    <row r="908" s="7" customFormat="1" ht="13" x14ac:dyDescent="0.35"/>
    <row r="909" s="7" customFormat="1" ht="13" x14ac:dyDescent="0.35"/>
    <row r="910" s="7" customFormat="1" ht="13" x14ac:dyDescent="0.35"/>
    <row r="911" s="7" customFormat="1" ht="13" x14ac:dyDescent="0.35"/>
    <row r="912" s="7" customFormat="1" ht="13" x14ac:dyDescent="0.35"/>
    <row r="913" s="7" customFormat="1" ht="13" x14ac:dyDescent="0.35"/>
    <row r="914" s="7" customFormat="1" ht="13" x14ac:dyDescent="0.35"/>
    <row r="915" s="7" customFormat="1" ht="13" x14ac:dyDescent="0.35"/>
    <row r="916" s="7" customFormat="1" ht="13" x14ac:dyDescent="0.35"/>
    <row r="917" s="7" customFormat="1" ht="13" x14ac:dyDescent="0.35"/>
    <row r="918" s="7" customFormat="1" ht="13" x14ac:dyDescent="0.35"/>
    <row r="919" s="7" customFormat="1" ht="13" x14ac:dyDescent="0.35"/>
    <row r="920" s="7" customFormat="1" ht="13" x14ac:dyDescent="0.35"/>
    <row r="921" s="7" customFormat="1" ht="13" x14ac:dyDescent="0.35"/>
    <row r="922" s="7" customFormat="1" ht="13" x14ac:dyDescent="0.35"/>
    <row r="923" s="7" customFormat="1" ht="13" x14ac:dyDescent="0.35"/>
    <row r="924" s="7" customFormat="1" ht="13" x14ac:dyDescent="0.35"/>
    <row r="925" s="7" customFormat="1" ht="13" x14ac:dyDescent="0.35"/>
    <row r="926" s="7" customFormat="1" ht="13" x14ac:dyDescent="0.35"/>
    <row r="927" s="7" customFormat="1" ht="13" x14ac:dyDescent="0.35"/>
    <row r="928" s="7" customFormat="1" ht="13" x14ac:dyDescent="0.35"/>
    <row r="929" s="7" customFormat="1" ht="13" x14ac:dyDescent="0.35"/>
    <row r="930" s="7" customFormat="1" ht="13" x14ac:dyDescent="0.35"/>
    <row r="931" s="7" customFormat="1" ht="13" x14ac:dyDescent="0.35"/>
    <row r="932" s="7" customFormat="1" ht="13" x14ac:dyDescent="0.35"/>
    <row r="933" s="7" customFormat="1" ht="13" x14ac:dyDescent="0.35"/>
    <row r="934" s="7" customFormat="1" ht="13" x14ac:dyDescent="0.35"/>
    <row r="935" s="7" customFormat="1" ht="13" x14ac:dyDescent="0.35"/>
    <row r="936" s="7" customFormat="1" ht="13" x14ac:dyDescent="0.35"/>
    <row r="937" s="7" customFormat="1" ht="13" x14ac:dyDescent="0.35"/>
    <row r="938" s="7" customFormat="1" ht="13" x14ac:dyDescent="0.35"/>
    <row r="939" s="7" customFormat="1" ht="13" x14ac:dyDescent="0.35"/>
    <row r="940" s="7" customFormat="1" ht="13" x14ac:dyDescent="0.35"/>
    <row r="941" s="7" customFormat="1" ht="13" x14ac:dyDescent="0.35"/>
    <row r="942" s="7" customFormat="1" ht="13" x14ac:dyDescent="0.35"/>
    <row r="943" s="7" customFormat="1" ht="13" x14ac:dyDescent="0.35"/>
    <row r="944" s="7" customFormat="1" ht="13" x14ac:dyDescent="0.35"/>
    <row r="945" s="7" customFormat="1" ht="13" x14ac:dyDescent="0.35"/>
    <row r="946" s="7" customFormat="1" ht="13" x14ac:dyDescent="0.35"/>
    <row r="947" s="7" customFormat="1" ht="13" x14ac:dyDescent="0.35"/>
    <row r="948" s="7" customFormat="1" ht="13" x14ac:dyDescent="0.35"/>
    <row r="949" s="7" customFormat="1" ht="13" x14ac:dyDescent="0.35"/>
    <row r="950" s="7" customFormat="1" ht="13" x14ac:dyDescent="0.35"/>
    <row r="951" s="7" customFormat="1" ht="13" x14ac:dyDescent="0.35"/>
    <row r="952" s="7" customFormat="1" ht="13" x14ac:dyDescent="0.35"/>
    <row r="953" s="7" customFormat="1" ht="13" x14ac:dyDescent="0.35"/>
    <row r="954" s="7" customFormat="1" ht="13" x14ac:dyDescent="0.35"/>
    <row r="955" s="7" customFormat="1" ht="13" x14ac:dyDescent="0.35"/>
    <row r="956" s="7" customFormat="1" ht="13" x14ac:dyDescent="0.35"/>
    <row r="957" s="7" customFormat="1" ht="13" x14ac:dyDescent="0.35"/>
    <row r="958" s="7" customFormat="1" ht="13" x14ac:dyDescent="0.35"/>
    <row r="959" s="7" customFormat="1" ht="13" x14ac:dyDescent="0.35"/>
    <row r="960" s="7" customFormat="1" ht="13" x14ac:dyDescent="0.35"/>
    <row r="961" s="7" customFormat="1" ht="13" x14ac:dyDescent="0.35"/>
    <row r="962" s="7" customFormat="1" ht="13" x14ac:dyDescent="0.35"/>
    <row r="963" s="7" customFormat="1" ht="13" x14ac:dyDescent="0.35"/>
    <row r="964" s="7" customFormat="1" ht="13" x14ac:dyDescent="0.35"/>
    <row r="965" s="7" customFormat="1" ht="13" x14ac:dyDescent="0.35"/>
    <row r="966" s="7" customFormat="1" ht="13" x14ac:dyDescent="0.35"/>
    <row r="967" s="7" customFormat="1" ht="13" x14ac:dyDescent="0.35"/>
    <row r="968" s="7" customFormat="1" ht="13" x14ac:dyDescent="0.35"/>
    <row r="969" s="7" customFormat="1" ht="13" x14ac:dyDescent="0.35"/>
    <row r="970" s="7" customFormat="1" ht="13" x14ac:dyDescent="0.35"/>
    <row r="971" s="7" customFormat="1" ht="13" x14ac:dyDescent="0.35"/>
    <row r="972" s="7" customFormat="1" ht="13" x14ac:dyDescent="0.35"/>
    <row r="973" s="7" customFormat="1" ht="13" x14ac:dyDescent="0.35"/>
    <row r="974" s="7" customFormat="1" ht="13" x14ac:dyDescent="0.35"/>
    <row r="975" s="7" customFormat="1" ht="13" x14ac:dyDescent="0.35"/>
    <row r="976" s="7" customFormat="1" ht="13" x14ac:dyDescent="0.35"/>
    <row r="977" s="7" customFormat="1" ht="13" x14ac:dyDescent="0.35"/>
    <row r="978" s="7" customFormat="1" ht="13" x14ac:dyDescent="0.35"/>
    <row r="979" s="7" customFormat="1" ht="13" x14ac:dyDescent="0.35"/>
    <row r="980" s="7" customFormat="1" ht="13" x14ac:dyDescent="0.35"/>
    <row r="981" s="7" customFormat="1" ht="13" x14ac:dyDescent="0.35"/>
    <row r="982" s="7" customFormat="1" ht="13" x14ac:dyDescent="0.35"/>
    <row r="983" s="7" customFormat="1" ht="13" x14ac:dyDescent="0.35"/>
    <row r="984" s="7" customFormat="1" ht="13" x14ac:dyDescent="0.35"/>
    <row r="985" s="7" customFormat="1" ht="13" x14ac:dyDescent="0.35"/>
    <row r="986" s="7" customFormat="1" ht="13" x14ac:dyDescent="0.35"/>
    <row r="987" s="7" customFormat="1" ht="13" x14ac:dyDescent="0.35"/>
    <row r="988" s="7" customFormat="1" ht="13" x14ac:dyDescent="0.35"/>
    <row r="989" s="7" customFormat="1" ht="13" x14ac:dyDescent="0.35"/>
    <row r="990" s="7" customFormat="1" ht="13" x14ac:dyDescent="0.35"/>
    <row r="991" s="7" customFormat="1" ht="13" x14ac:dyDescent="0.35"/>
    <row r="992" s="7" customFormat="1" ht="13" x14ac:dyDescent="0.35"/>
    <row r="993" s="7" customFormat="1" ht="13" x14ac:dyDescent="0.35"/>
    <row r="994" s="7" customFormat="1" ht="13" x14ac:dyDescent="0.35"/>
    <row r="995" s="7" customFormat="1" ht="13" x14ac:dyDescent="0.35"/>
    <row r="996" s="7" customFormat="1" ht="13" x14ac:dyDescent="0.35"/>
    <row r="997" s="7" customFormat="1" ht="13" x14ac:dyDescent="0.35"/>
    <row r="998" s="7" customFormat="1" ht="13" x14ac:dyDescent="0.35"/>
    <row r="999" s="7" customFormat="1" ht="13" x14ac:dyDescent="0.35"/>
    <row r="1000" s="7" customFormat="1" ht="13" x14ac:dyDescent="0.35"/>
    <row r="1001" s="7" customFormat="1" ht="13" x14ac:dyDescent="0.35"/>
    <row r="1002" s="7" customFormat="1" ht="13" x14ac:dyDescent="0.35"/>
    <row r="1003" s="7" customFormat="1" ht="13" x14ac:dyDescent="0.35"/>
    <row r="1004" s="7" customFormat="1" ht="13" x14ac:dyDescent="0.35"/>
    <row r="1005" s="7" customFormat="1" ht="13" x14ac:dyDescent="0.35"/>
    <row r="1006" s="7" customFormat="1" ht="13" x14ac:dyDescent="0.35"/>
    <row r="1007" s="7" customFormat="1" ht="13" x14ac:dyDescent="0.35"/>
    <row r="1008" s="7" customFormat="1" ht="13" x14ac:dyDescent="0.35"/>
    <row r="1009" s="7" customFormat="1" ht="13" x14ac:dyDescent="0.35"/>
    <row r="1010" s="7" customFormat="1" ht="13" x14ac:dyDescent="0.35"/>
    <row r="1011" s="7" customFormat="1" ht="13" x14ac:dyDescent="0.35"/>
    <row r="1012" s="7" customFormat="1" ht="13" x14ac:dyDescent="0.35"/>
    <row r="1013" s="7" customFormat="1" ht="13" x14ac:dyDescent="0.35"/>
    <row r="1014" s="7" customFormat="1" ht="13" x14ac:dyDescent="0.35"/>
    <row r="1015" s="7" customFormat="1" ht="13" x14ac:dyDescent="0.35"/>
    <row r="1016" s="7" customFormat="1" ht="13" x14ac:dyDescent="0.35"/>
    <row r="1017" s="7" customFormat="1" ht="13" x14ac:dyDescent="0.35"/>
    <row r="1018" s="7" customFormat="1" ht="13" x14ac:dyDescent="0.35"/>
    <row r="1019" s="7" customFormat="1" ht="13" x14ac:dyDescent="0.35"/>
    <row r="1020" s="7" customFormat="1" ht="13" x14ac:dyDescent="0.35"/>
    <row r="1021" s="7" customFormat="1" ht="13" x14ac:dyDescent="0.35"/>
    <row r="1022" s="7" customFormat="1" ht="13" x14ac:dyDescent="0.35"/>
    <row r="1023" s="7" customFormat="1" ht="13" x14ac:dyDescent="0.35"/>
    <row r="1024" s="7" customFormat="1" ht="13" x14ac:dyDescent="0.35"/>
    <row r="1025" s="7" customFormat="1" ht="13" x14ac:dyDescent="0.35"/>
    <row r="1026" s="7" customFormat="1" ht="13" x14ac:dyDescent="0.35"/>
    <row r="1027" s="7" customFormat="1" ht="13" x14ac:dyDescent="0.35"/>
    <row r="1028" s="7" customFormat="1" ht="13" x14ac:dyDescent="0.35"/>
    <row r="1029" s="7" customFormat="1" ht="13" x14ac:dyDescent="0.35"/>
    <row r="1030" s="7" customFormat="1" ht="13" x14ac:dyDescent="0.35"/>
    <row r="1031" s="7" customFormat="1" ht="13" x14ac:dyDescent="0.35"/>
    <row r="1032" s="7" customFormat="1" ht="13" x14ac:dyDescent="0.35"/>
    <row r="1033" s="7" customFormat="1" ht="13" x14ac:dyDescent="0.35"/>
    <row r="1034" s="7" customFormat="1" ht="13" x14ac:dyDescent="0.35"/>
    <row r="1035" s="7" customFormat="1" ht="13" x14ac:dyDescent="0.35"/>
    <row r="1036" s="7" customFormat="1" ht="13" x14ac:dyDescent="0.35"/>
    <row r="1037" s="7" customFormat="1" ht="13" x14ac:dyDescent="0.35"/>
    <row r="1038" s="7" customFormat="1" ht="13" x14ac:dyDescent="0.35"/>
    <row r="1039" s="7" customFormat="1" ht="13" x14ac:dyDescent="0.35"/>
    <row r="1040" s="7" customFormat="1" ht="13" x14ac:dyDescent="0.35"/>
    <row r="1041" s="7" customFormat="1" ht="13" x14ac:dyDescent="0.35"/>
    <row r="1042" s="7" customFormat="1" ht="13" x14ac:dyDescent="0.35"/>
    <row r="1043" s="7" customFormat="1" ht="13" x14ac:dyDescent="0.35"/>
    <row r="1044" s="7" customFormat="1" ht="13" x14ac:dyDescent="0.35"/>
    <row r="1045" s="7" customFormat="1" ht="13" x14ac:dyDescent="0.35"/>
    <row r="1046" s="7" customFormat="1" ht="13" x14ac:dyDescent="0.35"/>
    <row r="1047" s="7" customFormat="1" ht="13" x14ac:dyDescent="0.35"/>
    <row r="1048" s="7" customFormat="1" ht="13" x14ac:dyDescent="0.35"/>
    <row r="1049" s="7" customFormat="1" ht="13" x14ac:dyDescent="0.35"/>
    <row r="1050" s="7" customFormat="1" ht="13" x14ac:dyDescent="0.35"/>
    <row r="1051" s="7" customFormat="1" ht="13" x14ac:dyDescent="0.35"/>
    <row r="1052" s="7" customFormat="1" ht="13" x14ac:dyDescent="0.35"/>
    <row r="1053" s="7" customFormat="1" ht="13" x14ac:dyDescent="0.35"/>
    <row r="1054" s="7" customFormat="1" ht="13" x14ac:dyDescent="0.35"/>
    <row r="1055" s="7" customFormat="1" ht="13" x14ac:dyDescent="0.35"/>
    <row r="1056" s="7" customFormat="1" ht="13" x14ac:dyDescent="0.35"/>
    <row r="1057" s="7" customFormat="1" ht="13" x14ac:dyDescent="0.35"/>
    <row r="1058" s="7" customFormat="1" ht="13" x14ac:dyDescent="0.35"/>
    <row r="1059" s="7" customFormat="1" ht="13" x14ac:dyDescent="0.35"/>
    <row r="1060" s="7" customFormat="1" ht="13" x14ac:dyDescent="0.35"/>
    <row r="1061" s="7" customFormat="1" ht="13" x14ac:dyDescent="0.35"/>
    <row r="1062" s="7" customFormat="1" ht="13" x14ac:dyDescent="0.35"/>
    <row r="1063" s="7" customFormat="1" ht="13" x14ac:dyDescent="0.35"/>
    <row r="1064" s="7" customFormat="1" ht="13" x14ac:dyDescent="0.35"/>
    <row r="1065" s="7" customFormat="1" ht="13" x14ac:dyDescent="0.35"/>
    <row r="1066" s="7" customFormat="1" ht="13" x14ac:dyDescent="0.35"/>
    <row r="1067" s="7" customFormat="1" ht="13" x14ac:dyDescent="0.35"/>
    <row r="1068" s="7" customFormat="1" ht="13" x14ac:dyDescent="0.35"/>
    <row r="1069" s="7" customFormat="1" ht="13" x14ac:dyDescent="0.35"/>
    <row r="1070" s="7" customFormat="1" ht="13" x14ac:dyDescent="0.35"/>
    <row r="1071" s="7" customFormat="1" ht="13" x14ac:dyDescent="0.35"/>
    <row r="1072" s="7" customFormat="1" ht="13" x14ac:dyDescent="0.35"/>
    <row r="1073" spans="2:2" s="7" customFormat="1" x14ac:dyDescent="0.35">
      <c r="B1073" s="2"/>
    </row>
    <row r="1074" spans="2:2" s="7" customFormat="1" x14ac:dyDescent="0.35">
      <c r="B1074" s="2"/>
    </row>
    <row r="1075" spans="2:2" s="7" customFormat="1" x14ac:dyDescent="0.35">
      <c r="B1075" s="2"/>
    </row>
    <row r="1076" spans="2:2" s="7" customFormat="1" x14ac:dyDescent="0.35">
      <c r="B1076" s="2"/>
    </row>
    <row r="1077" spans="2:2" s="7" customFormat="1" x14ac:dyDescent="0.35">
      <c r="B1077" s="2"/>
    </row>
    <row r="1078" spans="2:2" s="7" customFormat="1" x14ac:dyDescent="0.35">
      <c r="B1078" s="2"/>
    </row>
    <row r="1079" spans="2:2" s="7" customFormat="1" x14ac:dyDescent="0.35">
      <c r="B1079" s="2"/>
    </row>
    <row r="1080" spans="2:2" s="7" customFormat="1" x14ac:dyDescent="0.35">
      <c r="B1080" s="2"/>
    </row>
    <row r="1081" spans="2:2" s="7" customFormat="1" x14ac:dyDescent="0.35">
      <c r="B1081" s="2"/>
    </row>
    <row r="1082" spans="2:2" s="7" customFormat="1" x14ac:dyDescent="0.35">
      <c r="B1082" s="2"/>
    </row>
    <row r="1083" spans="2:2" s="7" customFormat="1" x14ac:dyDescent="0.35">
      <c r="B1083" s="2"/>
    </row>
    <row r="1084" spans="2:2" s="7" customFormat="1" x14ac:dyDescent="0.35">
      <c r="B1084" s="2"/>
    </row>
    <row r="1085" spans="2:2" s="7" customFormat="1" x14ac:dyDescent="0.35">
      <c r="B1085" s="2"/>
    </row>
    <row r="1086" spans="2:2" s="7" customFormat="1" x14ac:dyDescent="0.35">
      <c r="B1086" s="2"/>
    </row>
    <row r="1087" spans="2:2" s="7" customFormat="1" x14ac:dyDescent="0.35">
      <c r="B1087" s="2"/>
    </row>
    <row r="1088" spans="2:2" s="7" customFormat="1" x14ac:dyDescent="0.35">
      <c r="B1088" s="2"/>
    </row>
    <row r="1089" spans="2:2" s="7" customFormat="1" x14ac:dyDescent="0.35">
      <c r="B1089" s="2"/>
    </row>
    <row r="1090" spans="2:2" s="7" customFormat="1" x14ac:dyDescent="0.35">
      <c r="B1090" s="2"/>
    </row>
    <row r="1091" spans="2:2" s="7" customFormat="1" x14ac:dyDescent="0.35">
      <c r="B1091" s="2"/>
    </row>
    <row r="1092" spans="2:2" s="7" customFormat="1" x14ac:dyDescent="0.35">
      <c r="B1092" s="2"/>
    </row>
    <row r="1093" spans="2:2" s="7" customFormat="1" x14ac:dyDescent="0.35">
      <c r="B1093" s="2"/>
    </row>
    <row r="1094" spans="2:2" s="7" customFormat="1" x14ac:dyDescent="0.35">
      <c r="B1094" s="2"/>
    </row>
    <row r="1095" spans="2:2" s="7" customFormat="1" x14ac:dyDescent="0.35">
      <c r="B1095" s="2"/>
    </row>
    <row r="1096" spans="2:2" s="7" customFormat="1" x14ac:dyDescent="0.35">
      <c r="B1096" s="2"/>
    </row>
    <row r="1097" spans="2:2" s="7" customFormat="1" x14ac:dyDescent="0.35">
      <c r="B1097" s="2"/>
    </row>
    <row r="1098" spans="2:2" s="7" customFormat="1" x14ac:dyDescent="0.35">
      <c r="B1098" s="2"/>
    </row>
    <row r="1099" spans="2:2" s="7" customFormat="1" x14ac:dyDescent="0.35">
      <c r="B1099" s="2"/>
    </row>
    <row r="1100" spans="2:2" s="7" customFormat="1" x14ac:dyDescent="0.35">
      <c r="B1100" s="2"/>
    </row>
    <row r="1101" spans="2:2" s="7" customFormat="1" x14ac:dyDescent="0.35">
      <c r="B1101" s="2"/>
    </row>
    <row r="1102" spans="2:2" s="7" customFormat="1" x14ac:dyDescent="0.35">
      <c r="B1102" s="2"/>
    </row>
    <row r="1103" spans="2:2" s="7" customFormat="1" x14ac:dyDescent="0.35">
      <c r="B1103" s="2"/>
    </row>
    <row r="1104" spans="2:2" s="7" customFormat="1" x14ac:dyDescent="0.35">
      <c r="B1104" s="2"/>
    </row>
    <row r="1105" spans="2:2" s="7" customFormat="1" x14ac:dyDescent="0.35">
      <c r="B1105" s="2"/>
    </row>
    <row r="1106" spans="2:2" s="7" customFormat="1" x14ac:dyDescent="0.35">
      <c r="B1106" s="2"/>
    </row>
    <row r="1107" spans="2:2" s="7" customFormat="1" x14ac:dyDescent="0.35">
      <c r="B1107" s="2"/>
    </row>
    <row r="1108" spans="2:2" s="7" customFormat="1" x14ac:dyDescent="0.35">
      <c r="B1108" s="2"/>
    </row>
    <row r="1109" spans="2:2" s="7" customFormat="1" x14ac:dyDescent="0.35">
      <c r="B1109" s="2"/>
    </row>
    <row r="1110" spans="2:2" s="7" customFormat="1" x14ac:dyDescent="0.35">
      <c r="B1110" s="2"/>
    </row>
    <row r="1111" spans="2:2" s="7" customFormat="1" x14ac:dyDescent="0.35">
      <c r="B1111" s="2"/>
    </row>
    <row r="1112" spans="2:2" s="7" customFormat="1" x14ac:dyDescent="0.35">
      <c r="B1112" s="2"/>
    </row>
    <row r="1113" spans="2:2" s="7" customFormat="1" x14ac:dyDescent="0.35">
      <c r="B1113" s="2"/>
    </row>
    <row r="1114" spans="2:2" s="7" customFormat="1" x14ac:dyDescent="0.35">
      <c r="B1114" s="2"/>
    </row>
    <row r="1115" spans="2:2" s="7" customFormat="1" x14ac:dyDescent="0.35">
      <c r="B1115" s="2"/>
    </row>
    <row r="1116" spans="2:2" s="7" customFormat="1" x14ac:dyDescent="0.35">
      <c r="B1116" s="2"/>
    </row>
    <row r="1117" spans="2:2" s="7" customFormat="1" x14ac:dyDescent="0.35">
      <c r="B1117" s="2"/>
    </row>
    <row r="1118" spans="2:2" s="7" customFormat="1" x14ac:dyDescent="0.35">
      <c r="B1118" s="2"/>
    </row>
    <row r="1119" spans="2:2" s="7" customFormat="1" x14ac:dyDescent="0.35">
      <c r="B1119" s="2"/>
    </row>
    <row r="1120" spans="2:2" s="7" customFormat="1" x14ac:dyDescent="0.35">
      <c r="B1120" s="2"/>
    </row>
    <row r="1121" spans="2:2" s="7" customFormat="1" x14ac:dyDescent="0.35">
      <c r="B1121" s="2"/>
    </row>
    <row r="1122" spans="2:2" s="7" customFormat="1" x14ac:dyDescent="0.35">
      <c r="B1122" s="2"/>
    </row>
    <row r="1123" spans="2:2" s="7" customFormat="1" x14ac:dyDescent="0.35">
      <c r="B1123" s="2"/>
    </row>
    <row r="1124" spans="2:2" s="7" customFormat="1" x14ac:dyDescent="0.35">
      <c r="B1124" s="2"/>
    </row>
    <row r="1125" spans="2:2" s="7" customFormat="1" x14ac:dyDescent="0.35">
      <c r="B1125" s="2"/>
    </row>
    <row r="1126" spans="2:2" s="7" customFormat="1" x14ac:dyDescent="0.35">
      <c r="B1126" s="2"/>
    </row>
    <row r="1127" spans="2:2" s="7" customFormat="1" x14ac:dyDescent="0.35">
      <c r="B1127" s="2"/>
    </row>
    <row r="1128" spans="2:2" s="7" customFormat="1" x14ac:dyDescent="0.35">
      <c r="B1128" s="2"/>
    </row>
    <row r="1129" spans="2:2" s="7" customFormat="1" x14ac:dyDescent="0.35">
      <c r="B1129" s="2"/>
    </row>
    <row r="1130" spans="2:2" s="7" customFormat="1" x14ac:dyDescent="0.35">
      <c r="B1130" s="2"/>
    </row>
    <row r="1131" spans="2:2" s="7" customFormat="1" x14ac:dyDescent="0.35">
      <c r="B1131" s="2"/>
    </row>
    <row r="1132" spans="2:2" s="7" customFormat="1" x14ac:dyDescent="0.35">
      <c r="B1132" s="2"/>
    </row>
    <row r="1133" spans="2:2" s="7" customFormat="1" x14ac:dyDescent="0.35">
      <c r="B1133" s="2"/>
    </row>
    <row r="1134" spans="2:2" s="7" customFormat="1" x14ac:dyDescent="0.35">
      <c r="B1134" s="2"/>
    </row>
    <row r="1135" spans="2:2" s="7" customFormat="1" x14ac:dyDescent="0.35">
      <c r="B1135" s="2"/>
    </row>
    <row r="1136" spans="2:2" s="7" customFormat="1" x14ac:dyDescent="0.35">
      <c r="B1136" s="2"/>
    </row>
    <row r="1137" spans="2:2" s="7" customFormat="1" x14ac:dyDescent="0.35">
      <c r="B1137" s="2"/>
    </row>
    <row r="1138" spans="2:2" s="7" customFormat="1" x14ac:dyDescent="0.35">
      <c r="B1138" s="2"/>
    </row>
    <row r="1139" spans="2:2" s="7" customFormat="1" x14ac:dyDescent="0.35">
      <c r="B1139" s="2"/>
    </row>
    <row r="1140" spans="2:2" s="7" customFormat="1" x14ac:dyDescent="0.35">
      <c r="B1140" s="2"/>
    </row>
    <row r="1141" spans="2:2" s="7" customFormat="1" x14ac:dyDescent="0.35">
      <c r="B1141" s="2"/>
    </row>
    <row r="1142" spans="2:2" s="7" customFormat="1" x14ac:dyDescent="0.35">
      <c r="B1142" s="2"/>
    </row>
    <row r="1143" spans="2:2" s="7" customFormat="1" x14ac:dyDescent="0.35">
      <c r="B1143" s="2"/>
    </row>
    <row r="1144" spans="2:2" s="7" customFormat="1" x14ac:dyDescent="0.35">
      <c r="B1144" s="2"/>
    </row>
    <row r="1145" spans="2:2" s="7" customFormat="1" x14ac:dyDescent="0.35">
      <c r="B1145" s="2"/>
    </row>
    <row r="1146" spans="2:2" s="7" customFormat="1" x14ac:dyDescent="0.35">
      <c r="B1146" s="2"/>
    </row>
    <row r="1147" spans="2:2" s="7" customFormat="1" x14ac:dyDescent="0.35">
      <c r="B1147" s="2"/>
    </row>
    <row r="1148" spans="2:2" s="7" customFormat="1" x14ac:dyDescent="0.35">
      <c r="B1148" s="2"/>
    </row>
    <row r="1149" spans="2:2" s="7" customFormat="1" x14ac:dyDescent="0.35">
      <c r="B1149" s="2"/>
    </row>
    <row r="1150" spans="2:2" s="7" customFormat="1" x14ac:dyDescent="0.35">
      <c r="B1150" s="2"/>
    </row>
    <row r="1151" spans="2:2" s="7" customFormat="1" x14ac:dyDescent="0.35">
      <c r="B1151" s="2"/>
    </row>
    <row r="1152" spans="2:2" s="7" customFormat="1" x14ac:dyDescent="0.35">
      <c r="B1152" s="2"/>
    </row>
    <row r="1153" spans="2:2" s="7" customFormat="1" x14ac:dyDescent="0.35">
      <c r="B1153" s="2"/>
    </row>
    <row r="1154" spans="2:2" s="7" customFormat="1" x14ac:dyDescent="0.35">
      <c r="B1154" s="2"/>
    </row>
  </sheetData>
  <sheetProtection sheet="1" objects="1" scenarios="1" formatCells="0" formatColumns="0" formatRows="0"/>
  <autoFilter ref="A4:M65" xr:uid="{BD3DF4D0-2121-4DBD-8B3F-CA04C3C4B3FA}"/>
  <mergeCells count="8">
    <mergeCell ref="A1:B1"/>
    <mergeCell ref="C2:D3"/>
    <mergeCell ref="E2:G2"/>
    <mergeCell ref="H2:J2"/>
    <mergeCell ref="K2:M2"/>
    <mergeCell ref="H3:I3"/>
    <mergeCell ref="K3:L3"/>
    <mergeCell ref="E3:F3"/>
  </mergeCells>
  <conditionalFormatting sqref="C5:D5">
    <cfRule type="cellIs" dxfId="6" priority="2" operator="greaterThan">
      <formula>$C$5</formula>
    </cfRule>
  </conditionalFormatting>
  <conditionalFormatting sqref="C5:D8">
    <cfRule type="cellIs" dxfId="5" priority="1" operator="greaterThan">
      <formula>$C$5</formula>
    </cfRule>
  </conditionalFormatting>
  <conditionalFormatting sqref="C6:D67">
    <cfRule type="cellIs" dxfId="4" priority="47" operator="greaterThan">
      <formula>#REF!</formula>
    </cfRule>
  </conditionalFormatting>
  <conditionalFormatting sqref="E5:M65">
    <cfRule type="cellIs" dxfId="3" priority="16" operator="between">
      <formula>10</formula>
      <formula>9999.999</formula>
    </cfRule>
    <cfRule type="cellIs" dxfId="2" priority="17" operator="greaterThanOrEqual">
      <formula>10000</formula>
    </cfRule>
    <cfRule type="cellIs" dxfId="1" priority="18" operator="lessThan">
      <formula>0.1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lessThan" id="{CE9922AE-327C-43B6-A371-881D5FB59A6C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G5:G65 J5:J65 M5:M65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6C0E-06C7-49B9-A283-13AD361CCC6B}">
  <sheetPr codeName="Sheet21"/>
  <dimension ref="A1:M72"/>
  <sheetViews>
    <sheetView workbookViewId="0"/>
  </sheetViews>
  <sheetFormatPr defaultColWidth="8.7265625" defaultRowHeight="14.5" x14ac:dyDescent="0.35"/>
  <cols>
    <col min="1" max="1" width="15.453125" style="2" customWidth="1"/>
    <col min="2" max="2" width="25.453125" style="2" customWidth="1"/>
    <col min="3" max="5" width="10.453125" style="2" customWidth="1"/>
    <col min="6" max="6" width="31" style="2" customWidth="1"/>
    <col min="7" max="8" width="10.453125" style="2" customWidth="1"/>
    <col min="9" max="12" width="24.7265625" style="2" customWidth="1"/>
    <col min="13" max="13" width="24" style="2" customWidth="1"/>
    <col min="14" max="16384" width="8.7265625" style="2"/>
  </cols>
  <sheetData>
    <row r="1" spans="1:13" x14ac:dyDescent="0.35">
      <c r="A1" s="126"/>
    </row>
    <row r="3" spans="1:13" ht="14.25" customHeight="1" x14ac:dyDescent="0.35"/>
    <row r="4" spans="1:13" x14ac:dyDescent="0.35">
      <c r="A4" s="28" t="s">
        <v>60</v>
      </c>
      <c r="B4" s="29"/>
    </row>
    <row r="5" spans="1:13" ht="44" thickBot="1" x14ac:dyDescent="0.4">
      <c r="A5" s="30" t="s">
        <v>61</v>
      </c>
      <c r="B5" s="30" t="s">
        <v>62</v>
      </c>
      <c r="C5" s="90" t="s">
        <v>63</v>
      </c>
      <c r="D5" s="90" t="s">
        <v>64</v>
      </c>
      <c r="E5" s="90" t="s">
        <v>65</v>
      </c>
      <c r="F5" s="90" t="s">
        <v>66</v>
      </c>
      <c r="G5" s="90" t="s">
        <v>67</v>
      </c>
      <c r="H5" s="90" t="s">
        <v>68</v>
      </c>
      <c r="I5" s="101" t="s">
        <v>69</v>
      </c>
      <c r="J5" s="101"/>
      <c r="K5" s="101"/>
      <c r="L5" s="101"/>
      <c r="M5" s="90" t="s">
        <v>70</v>
      </c>
    </row>
    <row r="6" spans="1:13" ht="29.5" thickTop="1" x14ac:dyDescent="0.35">
      <c r="A6" s="31" t="s">
        <v>71</v>
      </c>
      <c r="B6" s="83" t="s">
        <v>72</v>
      </c>
      <c r="C6" s="32">
        <f>3.353*((50-21)/(78-21))+3.081*((78-50)/(78-21))</f>
        <v>3.2193859649122807</v>
      </c>
      <c r="D6" s="31">
        <v>1.1060000000000001</v>
      </c>
      <c r="E6" s="31">
        <v>2.214</v>
      </c>
      <c r="F6" s="31">
        <v>1.7609999999999999</v>
      </c>
      <c r="G6" s="31">
        <v>1.258</v>
      </c>
      <c r="H6" s="32">
        <f>(658*(1/5)+901*(1/5)+836*(3/5))/1000</f>
        <v>0.81340000000000001</v>
      </c>
      <c r="I6" s="104" t="s">
        <v>73</v>
      </c>
      <c r="J6" s="104"/>
      <c r="K6" s="104"/>
      <c r="L6" s="104"/>
      <c r="M6" s="33" t="s">
        <v>74</v>
      </c>
    </row>
    <row r="7" spans="1:13" ht="29" x14ac:dyDescent="0.35">
      <c r="A7" s="85" t="s">
        <v>75</v>
      </c>
      <c r="B7" s="84" t="s">
        <v>76</v>
      </c>
      <c r="C7" s="34">
        <f>0.858*((50-21)/(78-21))+0.902*((78-50)/(78-21))</f>
        <v>0.87961403508771929</v>
      </c>
      <c r="D7" s="34">
        <v>0.22</v>
      </c>
      <c r="E7" s="85">
        <v>0.436</v>
      </c>
      <c r="F7" s="85">
        <v>0.315</v>
      </c>
      <c r="G7" s="85">
        <v>0.29399999999999998</v>
      </c>
      <c r="H7" s="34">
        <f>(146*(1/5)+205*(1/5)+208*(3/5))/1000</f>
        <v>0.19500000000000001</v>
      </c>
      <c r="I7" s="105" t="s">
        <v>77</v>
      </c>
      <c r="J7" s="105"/>
      <c r="K7" s="105"/>
      <c r="L7" s="105"/>
      <c r="M7" s="33" t="s">
        <v>74</v>
      </c>
    </row>
    <row r="8" spans="1:13" x14ac:dyDescent="0.35">
      <c r="A8" s="85" t="s">
        <v>78</v>
      </c>
      <c r="B8" s="84" t="s">
        <v>79</v>
      </c>
      <c r="C8" s="85">
        <v>80</v>
      </c>
      <c r="D8" s="35">
        <f>4.8*(1/12)+5.9*(2/12)+7.4*(3/12)+9.2*(6/12)</f>
        <v>7.833333333333333</v>
      </c>
      <c r="E8" s="85">
        <v>71.599999999999994</v>
      </c>
      <c r="F8" s="85">
        <v>56.8</v>
      </c>
      <c r="G8" s="85">
        <v>31.8</v>
      </c>
      <c r="H8" s="85">
        <f>11.4*(1/5)+13.8*(1/5)+18.6*(3/5)</f>
        <v>16.200000000000003</v>
      </c>
      <c r="I8" s="105" t="s">
        <v>80</v>
      </c>
      <c r="J8" s="105"/>
      <c r="K8" s="105"/>
      <c r="L8" s="105"/>
      <c r="M8" s="33" t="s">
        <v>81</v>
      </c>
    </row>
    <row r="9" spans="1:13" ht="29" x14ac:dyDescent="0.35">
      <c r="A9" s="85" t="s">
        <v>82</v>
      </c>
      <c r="B9" s="84" t="s">
        <v>83</v>
      </c>
      <c r="C9" s="36">
        <f>C6/C8</f>
        <v>4.024232456140351E-2</v>
      </c>
      <c r="D9" s="34">
        <f>D6/D8</f>
        <v>0.14119148936170214</v>
      </c>
      <c r="E9" s="34">
        <f>E6/E8</f>
        <v>3.092178770949721E-2</v>
      </c>
      <c r="F9" s="34">
        <f t="shared" ref="F9:G9" si="0">F6/F8</f>
        <v>3.1003521126760563E-2</v>
      </c>
      <c r="G9" s="34">
        <f t="shared" si="0"/>
        <v>3.9559748427672958E-2</v>
      </c>
      <c r="H9" s="34">
        <f>H6/H8</f>
        <v>5.0209876543209866E-2</v>
      </c>
      <c r="I9" s="105" t="s">
        <v>84</v>
      </c>
      <c r="J9" s="105"/>
      <c r="K9" s="105"/>
      <c r="L9" s="105"/>
      <c r="M9" s="33"/>
    </row>
    <row r="10" spans="1:13" ht="29" x14ac:dyDescent="0.35">
      <c r="A10" s="85" t="s">
        <v>85</v>
      </c>
      <c r="B10" s="84" t="s">
        <v>83</v>
      </c>
      <c r="C10" s="34">
        <f t="shared" ref="C10:H10" si="1">C7/C8</f>
        <v>1.0995175438596492E-2</v>
      </c>
      <c r="D10" s="34">
        <f>D7/D8</f>
        <v>2.8085106382978724E-2</v>
      </c>
      <c r="E10" s="34">
        <f>E7/E8</f>
        <v>6.0893854748603361E-3</v>
      </c>
      <c r="F10" s="34">
        <f t="shared" si="1"/>
        <v>5.5457746478873244E-3</v>
      </c>
      <c r="G10" s="34">
        <f t="shared" si="1"/>
        <v>9.2452830188679246E-3</v>
      </c>
      <c r="H10" s="34">
        <f t="shared" si="1"/>
        <v>1.2037037037037035E-2</v>
      </c>
      <c r="I10" s="105" t="s">
        <v>84</v>
      </c>
      <c r="J10" s="105"/>
      <c r="K10" s="105"/>
      <c r="L10" s="105"/>
      <c r="M10" s="33"/>
    </row>
    <row r="11" spans="1:13" ht="31" x14ac:dyDescent="0.35">
      <c r="A11" s="85" t="s">
        <v>86</v>
      </c>
      <c r="B11" s="84" t="s">
        <v>87</v>
      </c>
      <c r="C11" s="85">
        <v>1</v>
      </c>
      <c r="D11" s="85">
        <v>1</v>
      </c>
      <c r="E11" s="85">
        <v>1</v>
      </c>
      <c r="F11" s="85">
        <v>1</v>
      </c>
      <c r="G11" s="85">
        <v>1</v>
      </c>
      <c r="H11" s="85">
        <v>1</v>
      </c>
      <c r="I11" s="105" t="s">
        <v>88</v>
      </c>
      <c r="J11" s="105"/>
      <c r="K11" s="105"/>
      <c r="L11" s="105"/>
      <c r="M11" s="33" t="s">
        <v>89</v>
      </c>
    </row>
    <row r="12" spans="1:13" ht="31" x14ac:dyDescent="0.35">
      <c r="A12" s="85" t="s">
        <v>90</v>
      </c>
      <c r="B12" s="84" t="s">
        <v>91</v>
      </c>
      <c r="C12" s="37">
        <v>57</v>
      </c>
      <c r="D12" s="85">
        <f>1-0</f>
        <v>1</v>
      </c>
      <c r="E12" s="85">
        <f>21-16</f>
        <v>5</v>
      </c>
      <c r="F12" s="85">
        <f>16-11</f>
        <v>5</v>
      </c>
      <c r="G12" s="85">
        <f>11-6</f>
        <v>5</v>
      </c>
      <c r="H12" s="85">
        <f>6-1</f>
        <v>5</v>
      </c>
      <c r="I12" s="105" t="s">
        <v>92</v>
      </c>
      <c r="J12" s="105"/>
      <c r="K12" s="105"/>
      <c r="L12" s="105"/>
      <c r="M12" s="33" t="s">
        <v>81</v>
      </c>
    </row>
    <row r="13" spans="1:13" ht="29" x14ac:dyDescent="0.35">
      <c r="A13" s="85" t="s">
        <v>86</v>
      </c>
      <c r="B13" s="84" t="s">
        <v>93</v>
      </c>
      <c r="C13" s="85">
        <f t="shared" ref="C13:H13" si="2">C12</f>
        <v>57</v>
      </c>
      <c r="D13" s="85">
        <f t="shared" si="2"/>
        <v>1</v>
      </c>
      <c r="E13" s="85">
        <f t="shared" si="2"/>
        <v>5</v>
      </c>
      <c r="F13" s="85">
        <f t="shared" si="2"/>
        <v>5</v>
      </c>
      <c r="G13" s="85">
        <f t="shared" si="2"/>
        <v>5</v>
      </c>
      <c r="H13" s="85">
        <f t="shared" si="2"/>
        <v>5</v>
      </c>
      <c r="I13" s="105" t="s">
        <v>92</v>
      </c>
      <c r="J13" s="105"/>
      <c r="K13" s="105"/>
      <c r="L13" s="105"/>
      <c r="M13" s="33" t="s">
        <v>81</v>
      </c>
    </row>
    <row r="14" spans="1:13" ht="31" x14ac:dyDescent="0.35">
      <c r="A14" s="85" t="s">
        <v>86</v>
      </c>
      <c r="B14" s="84" t="s">
        <v>94</v>
      </c>
      <c r="C14" s="106">
        <v>78</v>
      </c>
      <c r="D14" s="106"/>
      <c r="E14" s="106"/>
      <c r="F14" s="106"/>
      <c r="G14" s="106"/>
      <c r="H14" s="106"/>
      <c r="I14" s="110" t="s">
        <v>95</v>
      </c>
      <c r="J14" s="110"/>
      <c r="K14" s="110"/>
      <c r="L14" s="110"/>
      <c r="M14" s="33" t="s">
        <v>81</v>
      </c>
    </row>
    <row r="15" spans="1:13" x14ac:dyDescent="0.35">
      <c r="A15" s="85" t="s">
        <v>96</v>
      </c>
      <c r="B15" s="84" t="s">
        <v>97</v>
      </c>
      <c r="C15" s="106">
        <v>1E-3</v>
      </c>
      <c r="D15" s="106"/>
      <c r="E15" s="106"/>
      <c r="F15" s="106"/>
      <c r="G15" s="106"/>
      <c r="H15" s="106"/>
      <c r="I15" s="107"/>
      <c r="J15" s="107"/>
      <c r="K15" s="107"/>
      <c r="L15" s="107"/>
      <c r="M15" s="85"/>
    </row>
    <row r="16" spans="1:13" ht="29" x14ac:dyDescent="0.35">
      <c r="A16" s="85" t="s">
        <v>98</v>
      </c>
      <c r="B16" s="84" t="s">
        <v>99</v>
      </c>
      <c r="C16" s="106">
        <v>365</v>
      </c>
      <c r="D16" s="106"/>
      <c r="E16" s="106"/>
      <c r="F16" s="106"/>
      <c r="G16" s="106"/>
      <c r="H16" s="106"/>
      <c r="I16" s="107"/>
      <c r="J16" s="107"/>
      <c r="K16" s="107"/>
      <c r="L16" s="107"/>
      <c r="M16" s="85"/>
    </row>
    <row r="17" spans="1:13" ht="29" x14ac:dyDescent="0.35">
      <c r="A17" s="85" t="s">
        <v>100</v>
      </c>
      <c r="B17" s="84" t="s">
        <v>101</v>
      </c>
      <c r="C17" s="113">
        <v>0</v>
      </c>
      <c r="D17" s="113"/>
      <c r="E17" s="113"/>
      <c r="F17" s="113"/>
      <c r="G17" s="113"/>
      <c r="H17" s="113"/>
      <c r="I17" s="86"/>
      <c r="J17" s="86"/>
      <c r="K17" s="86"/>
      <c r="L17" s="86"/>
      <c r="M17" s="85"/>
    </row>
    <row r="18" spans="1:13" ht="29" x14ac:dyDescent="0.35">
      <c r="A18" s="85" t="s">
        <v>100</v>
      </c>
      <c r="B18" s="84" t="s">
        <v>101</v>
      </c>
      <c r="C18" s="106">
        <v>0</v>
      </c>
      <c r="D18" s="106"/>
      <c r="E18" s="106"/>
      <c r="F18" s="106"/>
      <c r="G18" s="106"/>
      <c r="H18" s="106"/>
      <c r="I18" s="107"/>
      <c r="J18" s="107"/>
      <c r="K18" s="107"/>
      <c r="L18" s="107"/>
      <c r="M18" s="85"/>
    </row>
    <row r="19" spans="1:13" ht="33" customHeight="1" x14ac:dyDescent="0.35">
      <c r="A19" s="85" t="s">
        <v>100</v>
      </c>
      <c r="B19" s="84" t="s">
        <v>101</v>
      </c>
      <c r="C19" s="106">
        <v>0</v>
      </c>
      <c r="D19" s="106"/>
      <c r="E19" s="106"/>
      <c r="F19" s="106"/>
      <c r="G19" s="106"/>
      <c r="H19" s="106"/>
      <c r="I19" s="107"/>
      <c r="J19" s="107"/>
      <c r="K19" s="107"/>
      <c r="L19" s="107"/>
      <c r="M19" s="85"/>
    </row>
    <row r="21" spans="1:13" hidden="1" x14ac:dyDescent="0.35">
      <c r="A21" s="28" t="s">
        <v>102</v>
      </c>
      <c r="B21" s="29"/>
    </row>
    <row r="22" spans="1:13" ht="44" hidden="1" thickBot="1" x14ac:dyDescent="0.4">
      <c r="A22" s="30" t="s">
        <v>61</v>
      </c>
      <c r="B22" s="87" t="s">
        <v>62</v>
      </c>
      <c r="C22" s="38" t="s">
        <v>63</v>
      </c>
      <c r="D22" s="38" t="s">
        <v>64</v>
      </c>
      <c r="E22" s="38" t="s">
        <v>65</v>
      </c>
      <c r="F22" s="38" t="s">
        <v>66</v>
      </c>
      <c r="G22" s="38" t="s">
        <v>67</v>
      </c>
      <c r="H22" s="38" t="s">
        <v>68</v>
      </c>
      <c r="I22" s="112" t="s">
        <v>69</v>
      </c>
      <c r="J22" s="112"/>
      <c r="K22" s="112"/>
      <c r="L22" s="112"/>
      <c r="M22" s="90" t="s">
        <v>70</v>
      </c>
    </row>
    <row r="23" spans="1:13" ht="29.5" hidden="1" thickTop="1" x14ac:dyDescent="0.35">
      <c r="A23" s="31" t="s">
        <v>71</v>
      </c>
      <c r="B23" s="83" t="s">
        <v>103</v>
      </c>
      <c r="C23" s="32">
        <v>279</v>
      </c>
      <c r="D23" s="31">
        <v>23</v>
      </c>
      <c r="E23" s="31">
        <v>129</v>
      </c>
      <c r="F23" s="31">
        <v>102</v>
      </c>
      <c r="G23" s="31">
        <v>86</v>
      </c>
      <c r="H23" s="85">
        <f>(67*(2/5)+81*(3/5))</f>
        <v>75.400000000000006</v>
      </c>
      <c r="I23" s="104" t="s">
        <v>104</v>
      </c>
      <c r="J23" s="104"/>
      <c r="K23" s="104"/>
      <c r="L23" s="104"/>
      <c r="M23" s="33"/>
    </row>
    <row r="24" spans="1:13" ht="29.25" hidden="1" customHeight="1" x14ac:dyDescent="0.35">
      <c r="A24" s="85" t="s">
        <v>75</v>
      </c>
      <c r="B24" s="83" t="s">
        <v>105</v>
      </c>
      <c r="C24" s="39">
        <v>7.5</v>
      </c>
      <c r="D24" s="39">
        <v>0.73399999999999999</v>
      </c>
      <c r="E24" s="39">
        <v>6.7125000000000004</v>
      </c>
      <c r="F24" s="39">
        <v>5.3250000000000002</v>
      </c>
      <c r="G24" s="39">
        <v>2.9812500000000002</v>
      </c>
      <c r="H24" s="39">
        <v>1.51875</v>
      </c>
      <c r="I24" s="110" t="s">
        <v>106</v>
      </c>
      <c r="J24" s="110"/>
      <c r="K24" s="110"/>
      <c r="L24" s="110"/>
      <c r="M24" s="33"/>
    </row>
    <row r="25" spans="1:13" ht="14.65" hidden="1" customHeight="1" x14ac:dyDescent="0.35">
      <c r="A25" s="85" t="s">
        <v>78</v>
      </c>
      <c r="B25" s="84" t="s">
        <v>79</v>
      </c>
      <c r="C25" s="85">
        <v>80</v>
      </c>
      <c r="D25" s="35">
        <v>7.8</v>
      </c>
      <c r="E25" s="85">
        <v>71.599999999999994</v>
      </c>
      <c r="F25" s="85">
        <v>56.8</v>
      </c>
      <c r="G25" s="85">
        <v>31.8</v>
      </c>
      <c r="H25" s="85">
        <f>(12.6*(2/5)+18.6*(3/5))</f>
        <v>16.2</v>
      </c>
      <c r="I25" s="110" t="s">
        <v>107</v>
      </c>
      <c r="J25" s="110"/>
      <c r="K25" s="110"/>
      <c r="L25" s="110"/>
      <c r="M25" s="33" t="s">
        <v>81</v>
      </c>
    </row>
    <row r="26" spans="1:13" ht="29" hidden="1" x14ac:dyDescent="0.35">
      <c r="A26" s="85" t="s">
        <v>108</v>
      </c>
      <c r="B26" s="84" t="s">
        <v>109</v>
      </c>
      <c r="C26" s="36">
        <f>C23/C25</f>
        <v>3.4874999999999998</v>
      </c>
      <c r="D26" s="34">
        <f>D23/D25</f>
        <v>2.9487179487179489</v>
      </c>
      <c r="E26" s="34">
        <f>E23/E25</f>
        <v>1.8016759776536315</v>
      </c>
      <c r="F26" s="34">
        <f t="shared" ref="F26:G26" si="3">F23/F25</f>
        <v>1.795774647887324</v>
      </c>
      <c r="G26" s="34">
        <f t="shared" si="3"/>
        <v>2.7044025157232703</v>
      </c>
      <c r="H26" s="34">
        <f>H23/H25</f>
        <v>4.6543209876543212</v>
      </c>
      <c r="I26" s="105" t="s">
        <v>84</v>
      </c>
      <c r="J26" s="105"/>
      <c r="K26" s="105"/>
      <c r="L26" s="105"/>
      <c r="M26" s="33"/>
    </row>
    <row r="27" spans="1:13" ht="29" hidden="1" x14ac:dyDescent="0.35">
      <c r="A27" s="85" t="s">
        <v>110</v>
      </c>
      <c r="B27" s="84" t="s">
        <v>109</v>
      </c>
      <c r="C27" s="34">
        <f t="shared" ref="C27" si="4">C24/C25</f>
        <v>9.375E-2</v>
      </c>
      <c r="D27" s="34">
        <f>D24/D25</f>
        <v>9.410256410256411E-2</v>
      </c>
      <c r="E27" s="34">
        <f>E24/E25</f>
        <v>9.3750000000000014E-2</v>
      </c>
      <c r="F27" s="34">
        <f t="shared" ref="F27:H27" si="5">F24/F25</f>
        <v>9.3750000000000014E-2</v>
      </c>
      <c r="G27" s="34">
        <f t="shared" si="5"/>
        <v>9.375E-2</v>
      </c>
      <c r="H27" s="34">
        <f t="shared" si="5"/>
        <v>9.375E-2</v>
      </c>
      <c r="I27" s="105" t="s">
        <v>84</v>
      </c>
      <c r="J27" s="105"/>
      <c r="K27" s="105"/>
      <c r="L27" s="105"/>
      <c r="M27" s="33"/>
    </row>
    <row r="28" spans="1:13" ht="31" hidden="1" x14ac:dyDescent="0.35">
      <c r="A28" s="85" t="s">
        <v>86</v>
      </c>
      <c r="B28" s="84" t="s">
        <v>87</v>
      </c>
      <c r="C28" s="85">
        <v>1</v>
      </c>
      <c r="D28" s="85">
        <v>1</v>
      </c>
      <c r="E28" s="85">
        <v>1</v>
      </c>
      <c r="F28" s="85">
        <v>1</v>
      </c>
      <c r="G28" s="85">
        <v>1</v>
      </c>
      <c r="H28" s="85">
        <v>1</v>
      </c>
      <c r="I28" s="105" t="s">
        <v>88</v>
      </c>
      <c r="J28" s="105"/>
      <c r="K28" s="105"/>
      <c r="L28" s="105"/>
      <c r="M28" s="33" t="s">
        <v>89</v>
      </c>
    </row>
    <row r="29" spans="1:13" ht="31" hidden="1" x14ac:dyDescent="0.35">
      <c r="A29" s="85" t="s">
        <v>90</v>
      </c>
      <c r="B29" s="84" t="s">
        <v>91</v>
      </c>
      <c r="C29" s="37">
        <v>57</v>
      </c>
      <c r="D29" s="85">
        <f>1-0</f>
        <v>1</v>
      </c>
      <c r="E29" s="85">
        <f>21-16</f>
        <v>5</v>
      </c>
      <c r="F29" s="85">
        <f>16-11</f>
        <v>5</v>
      </c>
      <c r="G29" s="85">
        <f>11-6</f>
        <v>5</v>
      </c>
      <c r="H29" s="85">
        <f>6-1</f>
        <v>5</v>
      </c>
      <c r="I29" s="105" t="s">
        <v>92</v>
      </c>
      <c r="J29" s="105"/>
      <c r="K29" s="105"/>
      <c r="L29" s="105"/>
      <c r="M29" s="33" t="s">
        <v>81</v>
      </c>
    </row>
    <row r="30" spans="1:13" ht="29" hidden="1" x14ac:dyDescent="0.35">
      <c r="A30" s="85" t="s">
        <v>86</v>
      </c>
      <c r="B30" s="84" t="s">
        <v>93</v>
      </c>
      <c r="C30" s="39">
        <f t="shared" ref="C30:H30" si="6">C29</f>
        <v>57</v>
      </c>
      <c r="D30" s="85">
        <f t="shared" si="6"/>
        <v>1</v>
      </c>
      <c r="E30" s="85">
        <f t="shared" si="6"/>
        <v>5</v>
      </c>
      <c r="F30" s="85">
        <f t="shared" si="6"/>
        <v>5</v>
      </c>
      <c r="G30" s="85">
        <f t="shared" si="6"/>
        <v>5</v>
      </c>
      <c r="H30" s="85">
        <f t="shared" si="6"/>
        <v>5</v>
      </c>
      <c r="I30" s="105" t="s">
        <v>92</v>
      </c>
      <c r="J30" s="105"/>
      <c r="K30" s="105"/>
      <c r="L30" s="105"/>
      <c r="M30" s="33" t="s">
        <v>81</v>
      </c>
    </row>
    <row r="31" spans="1:13" ht="31" hidden="1" x14ac:dyDescent="0.35">
      <c r="A31" s="85" t="s">
        <v>86</v>
      </c>
      <c r="B31" s="84" t="s">
        <v>94</v>
      </c>
      <c r="C31" s="106">
        <v>78</v>
      </c>
      <c r="D31" s="106"/>
      <c r="E31" s="106"/>
      <c r="F31" s="106"/>
      <c r="G31" s="106"/>
      <c r="H31" s="106"/>
      <c r="I31" s="110" t="s">
        <v>95</v>
      </c>
      <c r="J31" s="110"/>
      <c r="K31" s="110"/>
      <c r="L31" s="110"/>
      <c r="M31" s="33" t="s">
        <v>81</v>
      </c>
    </row>
    <row r="32" spans="1:13" hidden="1" x14ac:dyDescent="0.35">
      <c r="A32" s="85" t="s">
        <v>111</v>
      </c>
      <c r="B32" s="84" t="s">
        <v>112</v>
      </c>
      <c r="C32" s="37">
        <v>0.45</v>
      </c>
      <c r="D32" s="85"/>
      <c r="E32" s="85"/>
      <c r="F32" s="85"/>
      <c r="G32" s="85"/>
      <c r="H32" s="85"/>
      <c r="I32" s="88"/>
      <c r="J32" s="40"/>
      <c r="K32" s="40"/>
      <c r="L32" s="41"/>
      <c r="M32" s="33"/>
    </row>
    <row r="33" spans="1:13" hidden="1" x14ac:dyDescent="0.35">
      <c r="A33" s="85" t="s">
        <v>96</v>
      </c>
      <c r="B33" s="84" t="s">
        <v>97</v>
      </c>
      <c r="C33" s="106">
        <v>1E-3</v>
      </c>
      <c r="D33" s="106"/>
      <c r="E33" s="106"/>
      <c r="F33" s="106"/>
      <c r="G33" s="106"/>
      <c r="H33" s="106"/>
      <c r="I33" s="107"/>
      <c r="J33" s="107"/>
      <c r="K33" s="107"/>
      <c r="L33" s="107"/>
      <c r="M33" s="85"/>
    </row>
    <row r="34" spans="1:13" ht="29" hidden="1" x14ac:dyDescent="0.35">
      <c r="A34" s="85" t="s">
        <v>98</v>
      </c>
      <c r="B34" s="84" t="s">
        <v>99</v>
      </c>
      <c r="C34" s="106">
        <v>365</v>
      </c>
      <c r="D34" s="106"/>
      <c r="E34" s="106"/>
      <c r="F34" s="106"/>
      <c r="G34" s="106"/>
      <c r="H34" s="106"/>
      <c r="I34" s="107"/>
      <c r="J34" s="107"/>
      <c r="K34" s="107"/>
      <c r="L34" s="107"/>
      <c r="M34" s="85"/>
    </row>
    <row r="36" spans="1:13" s="46" customFormat="1" x14ac:dyDescent="0.35">
      <c r="A36" s="42" t="s">
        <v>113</v>
      </c>
      <c r="B36" s="80"/>
      <c r="C36" s="42"/>
      <c r="D36" s="44"/>
      <c r="E36" s="44"/>
      <c r="F36" s="44"/>
      <c r="G36" s="45"/>
      <c r="H36" s="45"/>
      <c r="I36" s="45"/>
      <c r="L36" s="45"/>
      <c r="M36" s="45"/>
    </row>
    <row r="37" spans="1:13" s="46" customFormat="1" ht="29.5" thickBot="1" x14ac:dyDescent="0.4">
      <c r="A37" s="30" t="s">
        <v>61</v>
      </c>
      <c r="B37" s="38" t="s">
        <v>62</v>
      </c>
      <c r="C37" s="38" t="s">
        <v>63</v>
      </c>
      <c r="D37" s="38" t="s">
        <v>66</v>
      </c>
      <c r="E37" s="38" t="s">
        <v>67</v>
      </c>
      <c r="F37" s="108" t="s">
        <v>69</v>
      </c>
      <c r="G37" s="108"/>
      <c r="H37" s="108"/>
      <c r="I37" s="108"/>
      <c r="J37" s="47" t="s">
        <v>70</v>
      </c>
      <c r="K37" s="45"/>
    </row>
    <row r="38" spans="1:13" s="46" customFormat="1" ht="55.5" customHeight="1" thickTop="1" x14ac:dyDescent="0.35">
      <c r="A38" s="31" t="s">
        <v>114</v>
      </c>
      <c r="B38" s="83" t="s">
        <v>115</v>
      </c>
      <c r="C38" s="31">
        <f>92/1000</f>
        <v>9.1999999999999998E-2</v>
      </c>
      <c r="D38" s="31">
        <f>152/1000</f>
        <v>0.152</v>
      </c>
      <c r="E38" s="31">
        <v>9.6000000000000002E-2</v>
      </c>
      <c r="F38" s="109" t="s">
        <v>116</v>
      </c>
      <c r="G38" s="109"/>
      <c r="H38" s="109"/>
      <c r="I38" s="109"/>
      <c r="J38" s="48" t="s">
        <v>74</v>
      </c>
      <c r="K38" s="45"/>
    </row>
    <row r="39" spans="1:13" s="46" customFormat="1" ht="35.25" customHeight="1" x14ac:dyDescent="0.35">
      <c r="A39" s="85" t="s">
        <v>78</v>
      </c>
      <c r="B39" s="84" t="s">
        <v>79</v>
      </c>
      <c r="C39" s="85">
        <v>80</v>
      </c>
      <c r="D39" s="85">
        <v>56.8</v>
      </c>
      <c r="E39" s="85">
        <v>31.8</v>
      </c>
      <c r="F39" s="110" t="s">
        <v>117</v>
      </c>
      <c r="G39" s="110"/>
      <c r="H39" s="110"/>
      <c r="I39" s="110"/>
      <c r="J39" s="48" t="s">
        <v>81</v>
      </c>
      <c r="K39" s="45"/>
    </row>
    <row r="40" spans="1:13" s="46" customFormat="1" ht="35.25" customHeight="1" x14ac:dyDescent="0.35">
      <c r="A40" s="85" t="s">
        <v>118</v>
      </c>
      <c r="B40" s="84" t="s">
        <v>119</v>
      </c>
      <c r="C40" s="85">
        <v>3</v>
      </c>
      <c r="D40" s="85">
        <v>2</v>
      </c>
      <c r="E40" s="85">
        <v>1</v>
      </c>
      <c r="F40" s="110" t="s">
        <v>120</v>
      </c>
      <c r="G40" s="110"/>
      <c r="H40" s="110"/>
      <c r="I40" s="110"/>
      <c r="J40" s="48" t="s">
        <v>121</v>
      </c>
      <c r="K40" s="45"/>
    </row>
    <row r="41" spans="1:13" s="46" customFormat="1" ht="31.15" customHeight="1" x14ac:dyDescent="0.35">
      <c r="A41" s="85" t="s">
        <v>122</v>
      </c>
      <c r="B41" s="84" t="s">
        <v>123</v>
      </c>
      <c r="C41" s="85">
        <f t="shared" ref="C41:E41" si="7">C38*C40</f>
        <v>0.27600000000000002</v>
      </c>
      <c r="D41" s="85">
        <f t="shared" si="7"/>
        <v>0.30399999999999999</v>
      </c>
      <c r="E41" s="85">
        <f t="shared" si="7"/>
        <v>9.6000000000000002E-2</v>
      </c>
      <c r="F41" s="110" t="s">
        <v>124</v>
      </c>
      <c r="G41" s="110"/>
      <c r="H41" s="110"/>
      <c r="I41" s="110"/>
      <c r="J41" s="49"/>
      <c r="K41" s="46" t="s">
        <v>125</v>
      </c>
    </row>
    <row r="42" spans="1:13" s="46" customFormat="1" ht="32.65" customHeight="1" x14ac:dyDescent="0.35">
      <c r="A42" s="85" t="s">
        <v>126</v>
      </c>
      <c r="B42" s="84" t="s">
        <v>127</v>
      </c>
      <c r="C42" s="36">
        <f>C41/C39</f>
        <v>3.4500000000000004E-3</v>
      </c>
      <c r="D42" s="36">
        <f>D41/D39</f>
        <v>5.3521126760563385E-3</v>
      </c>
      <c r="E42" s="36">
        <f>E41/E39</f>
        <v>3.0188679245283017E-3</v>
      </c>
      <c r="F42" s="110" t="s">
        <v>84</v>
      </c>
      <c r="G42" s="110"/>
      <c r="H42" s="110"/>
      <c r="I42" s="110"/>
      <c r="J42" s="49"/>
    </row>
    <row r="43" spans="1:13" s="46" customFormat="1" ht="46.5" customHeight="1" x14ac:dyDescent="0.35">
      <c r="A43" s="85" t="s">
        <v>90</v>
      </c>
      <c r="B43" s="84" t="s">
        <v>128</v>
      </c>
      <c r="C43" s="37">
        <v>57</v>
      </c>
      <c r="D43" s="85">
        <v>5</v>
      </c>
      <c r="E43" s="85">
        <v>5</v>
      </c>
      <c r="F43" s="110" t="s">
        <v>92</v>
      </c>
      <c r="G43" s="110"/>
      <c r="H43" s="110"/>
      <c r="I43" s="110"/>
      <c r="J43" s="48" t="s">
        <v>81</v>
      </c>
      <c r="L43" s="45"/>
      <c r="M43" s="45"/>
    </row>
    <row r="44" spans="1:13" s="46" customFormat="1" ht="46.5" customHeight="1" x14ac:dyDescent="0.35">
      <c r="A44" s="85" t="s">
        <v>86</v>
      </c>
      <c r="B44" s="84" t="s">
        <v>93</v>
      </c>
      <c r="C44" s="85">
        <f>C43</f>
        <v>57</v>
      </c>
      <c r="D44" s="85">
        <f>D43</f>
        <v>5</v>
      </c>
      <c r="E44" s="85">
        <f>E43</f>
        <v>5</v>
      </c>
      <c r="F44" s="110" t="s">
        <v>92</v>
      </c>
      <c r="G44" s="110"/>
      <c r="H44" s="110"/>
      <c r="I44" s="110"/>
      <c r="J44" s="48" t="s">
        <v>81</v>
      </c>
      <c r="L44" s="45"/>
      <c r="M44" s="45"/>
    </row>
    <row r="45" spans="1:13" s="46" customFormat="1" x14ac:dyDescent="0.35">
      <c r="A45" s="85" t="s">
        <v>96</v>
      </c>
      <c r="B45" s="84" t="s">
        <v>97</v>
      </c>
      <c r="C45" s="111">
        <v>1E-3</v>
      </c>
      <c r="D45" s="111"/>
      <c r="E45" s="111"/>
      <c r="F45" s="107"/>
      <c r="G45" s="107"/>
      <c r="H45" s="107"/>
      <c r="I45" s="107"/>
      <c r="J45" s="85"/>
      <c r="M45" s="45"/>
    </row>
    <row r="46" spans="1:13" s="46" customFormat="1" ht="29" x14ac:dyDescent="0.35">
      <c r="A46" s="85" t="s">
        <v>98</v>
      </c>
      <c r="B46" s="84" t="s">
        <v>99</v>
      </c>
      <c r="C46" s="106">
        <v>365</v>
      </c>
      <c r="D46" s="106"/>
      <c r="E46" s="106"/>
      <c r="F46" s="107"/>
      <c r="G46" s="107"/>
      <c r="H46" s="107"/>
      <c r="I46" s="107"/>
      <c r="J46" s="85"/>
      <c r="M46" s="45"/>
    </row>
    <row r="47" spans="1:13" s="46" customFormat="1" x14ac:dyDescent="0.35">
      <c r="B47" s="80"/>
      <c r="E47" s="50"/>
      <c r="F47" s="50"/>
    </row>
    <row r="48" spans="1:13" s="42" customFormat="1" x14ac:dyDescent="0.35">
      <c r="A48" s="42" t="s">
        <v>129</v>
      </c>
      <c r="B48" s="44"/>
      <c r="D48" s="44"/>
      <c r="E48" s="44"/>
      <c r="F48" s="44"/>
    </row>
    <row r="49" spans="1:11" s="46" customFormat="1" ht="29.5" thickBot="1" x14ac:dyDescent="0.4">
      <c r="A49" s="30" t="s">
        <v>61</v>
      </c>
      <c r="B49" s="38" t="s">
        <v>62</v>
      </c>
      <c r="C49" s="38" t="s">
        <v>63</v>
      </c>
      <c r="D49" s="38" t="s">
        <v>66</v>
      </c>
      <c r="E49" s="38" t="s">
        <v>67</v>
      </c>
      <c r="F49" s="108" t="s">
        <v>69</v>
      </c>
      <c r="G49" s="108"/>
      <c r="H49" s="108"/>
      <c r="I49" s="108"/>
      <c r="J49" s="38" t="s">
        <v>70</v>
      </c>
      <c r="K49" s="42"/>
    </row>
    <row r="50" spans="1:11" s="46" customFormat="1" ht="32.65" customHeight="1" thickTop="1" x14ac:dyDescent="0.35">
      <c r="A50" s="31" t="s">
        <v>78</v>
      </c>
      <c r="B50" s="83" t="s">
        <v>79</v>
      </c>
      <c r="C50" s="31">
        <v>80</v>
      </c>
      <c r="D50" s="31">
        <v>56.8</v>
      </c>
      <c r="E50" s="31">
        <v>31.8</v>
      </c>
      <c r="F50" s="104" t="s">
        <v>117</v>
      </c>
      <c r="G50" s="104"/>
      <c r="H50" s="104"/>
      <c r="I50" s="104"/>
      <c r="J50" s="48" t="s">
        <v>81</v>
      </c>
    </row>
    <row r="51" spans="1:11" s="46" customFormat="1" ht="32.65" customHeight="1" x14ac:dyDescent="0.35">
      <c r="A51" s="85" t="s">
        <v>130</v>
      </c>
      <c r="B51" s="84" t="s">
        <v>131</v>
      </c>
      <c r="C51" s="85">
        <v>19500</v>
      </c>
      <c r="D51" s="85">
        <v>15900</v>
      </c>
      <c r="E51" s="85">
        <v>10800</v>
      </c>
      <c r="F51" s="105" t="s">
        <v>132</v>
      </c>
      <c r="G51" s="105"/>
      <c r="H51" s="105"/>
      <c r="I51" s="105"/>
      <c r="J51" s="48" t="s">
        <v>121</v>
      </c>
    </row>
    <row r="52" spans="1:11" s="46" customFormat="1" ht="32.65" customHeight="1" x14ac:dyDescent="0.35">
      <c r="A52" s="85"/>
      <c r="B52" s="84"/>
      <c r="C52" s="85"/>
      <c r="D52" s="85"/>
      <c r="E52" s="85"/>
      <c r="F52" s="88"/>
      <c r="G52" s="88"/>
      <c r="H52" s="88"/>
      <c r="I52" s="88"/>
      <c r="J52" s="48"/>
    </row>
    <row r="53" spans="1:11" s="46" customFormat="1" ht="32.65" customHeight="1" x14ac:dyDescent="0.35">
      <c r="A53" s="85"/>
      <c r="B53" s="84" t="s">
        <v>133</v>
      </c>
      <c r="C53" s="51">
        <v>1.4224315068493152E-8</v>
      </c>
      <c r="D53" s="52">
        <v>1.0890410958904109E-8</v>
      </c>
      <c r="E53" s="52">
        <v>6.6063582321013193E-9</v>
      </c>
      <c r="F53" s="116" t="s">
        <v>134</v>
      </c>
      <c r="G53" s="116"/>
      <c r="H53" s="116"/>
      <c r="I53" s="116"/>
      <c r="J53" s="48"/>
    </row>
    <row r="54" spans="1:11" s="46" customFormat="1" ht="32.25" customHeight="1" x14ac:dyDescent="0.35">
      <c r="A54" s="85" t="s">
        <v>118</v>
      </c>
      <c r="B54" s="84" t="s">
        <v>119</v>
      </c>
      <c r="C54" s="85">
        <v>3</v>
      </c>
      <c r="D54" s="85">
        <v>2</v>
      </c>
      <c r="E54" s="85">
        <v>1</v>
      </c>
      <c r="F54" s="105" t="s">
        <v>135</v>
      </c>
      <c r="G54" s="105"/>
      <c r="H54" s="105"/>
      <c r="I54" s="105"/>
      <c r="J54" s="48" t="s">
        <v>121</v>
      </c>
    </row>
    <row r="55" spans="1:11" s="46" customFormat="1" ht="46.5" customHeight="1" x14ac:dyDescent="0.35">
      <c r="A55" s="85" t="s">
        <v>90</v>
      </c>
      <c r="B55" s="84" t="s">
        <v>128</v>
      </c>
      <c r="C55" s="37">
        <v>57</v>
      </c>
      <c r="D55" s="85">
        <f>16-11</f>
        <v>5</v>
      </c>
      <c r="E55" s="85">
        <f>11-6</f>
        <v>5</v>
      </c>
      <c r="F55" s="105" t="s">
        <v>136</v>
      </c>
      <c r="G55" s="105"/>
      <c r="H55" s="105"/>
      <c r="I55" s="105"/>
      <c r="J55" s="48" t="s">
        <v>81</v>
      </c>
    </row>
    <row r="56" spans="1:11" s="46" customFormat="1" ht="46.5" customHeight="1" x14ac:dyDescent="0.35">
      <c r="A56" s="85" t="s">
        <v>86</v>
      </c>
      <c r="B56" s="84" t="s">
        <v>93</v>
      </c>
      <c r="C56" s="85">
        <f>C55</f>
        <v>57</v>
      </c>
      <c r="D56" s="85">
        <f>D55</f>
        <v>5</v>
      </c>
      <c r="E56" s="85">
        <f>E55</f>
        <v>5</v>
      </c>
      <c r="F56" s="105" t="s">
        <v>92</v>
      </c>
      <c r="G56" s="105"/>
      <c r="H56" s="105"/>
      <c r="I56" s="105"/>
      <c r="J56" s="48" t="s">
        <v>81</v>
      </c>
    </row>
    <row r="57" spans="1:11" s="46" customFormat="1" ht="29" x14ac:dyDescent="0.35">
      <c r="A57" s="85" t="s">
        <v>137</v>
      </c>
      <c r="B57" s="84" t="s">
        <v>138</v>
      </c>
      <c r="C57" s="114">
        <v>1.379E-2</v>
      </c>
      <c r="D57" s="115"/>
      <c r="E57" s="115"/>
      <c r="F57" s="105" t="s">
        <v>139</v>
      </c>
      <c r="G57" s="105"/>
      <c r="H57" s="105"/>
      <c r="I57" s="105"/>
      <c r="J57" s="53"/>
    </row>
    <row r="58" spans="1:11" s="46" customFormat="1" x14ac:dyDescent="0.35">
      <c r="A58" s="85" t="s">
        <v>96</v>
      </c>
      <c r="B58" s="84" t="s">
        <v>97</v>
      </c>
      <c r="C58" s="111">
        <v>1E-3</v>
      </c>
      <c r="D58" s="111"/>
      <c r="E58" s="111"/>
      <c r="F58" s="107"/>
      <c r="G58" s="107"/>
      <c r="H58" s="107"/>
      <c r="I58" s="107"/>
      <c r="J58" s="53"/>
    </row>
    <row r="59" spans="1:11" s="46" customFormat="1" ht="16.5" x14ac:dyDescent="0.35">
      <c r="A59" s="85" t="s">
        <v>98</v>
      </c>
      <c r="B59" s="84" t="s">
        <v>140</v>
      </c>
      <c r="C59" s="111">
        <v>1E-3</v>
      </c>
      <c r="D59" s="111"/>
      <c r="E59" s="111"/>
      <c r="F59" s="107"/>
      <c r="G59" s="107"/>
      <c r="H59" s="107"/>
      <c r="I59" s="107"/>
      <c r="J59" s="85"/>
    </row>
    <row r="60" spans="1:11" s="46" customFormat="1" ht="29" x14ac:dyDescent="0.35">
      <c r="A60" s="85" t="s">
        <v>141</v>
      </c>
      <c r="B60" s="84" t="s">
        <v>99</v>
      </c>
      <c r="C60" s="106">
        <v>365</v>
      </c>
      <c r="D60" s="106"/>
      <c r="E60" s="106"/>
      <c r="F60" s="107"/>
      <c r="G60" s="107"/>
      <c r="H60" s="107"/>
      <c r="I60" s="107"/>
      <c r="J60" s="85"/>
    </row>
    <row r="61" spans="1:11" s="46" customFormat="1" x14ac:dyDescent="0.35">
      <c r="B61" s="80"/>
    </row>
    <row r="62" spans="1:11" s="42" customFormat="1" x14ac:dyDescent="0.35">
      <c r="A62" s="42" t="s">
        <v>142</v>
      </c>
      <c r="B62" s="44"/>
      <c r="D62" s="44"/>
      <c r="E62" s="44"/>
      <c r="F62" s="44"/>
    </row>
    <row r="63" spans="1:11" s="43" customFormat="1" ht="44" thickBot="1" x14ac:dyDescent="0.4">
      <c r="A63" s="90" t="s">
        <v>143</v>
      </c>
      <c r="B63" s="90" t="s">
        <v>144</v>
      </c>
      <c r="C63" s="121" t="s">
        <v>145</v>
      </c>
      <c r="D63" s="122"/>
      <c r="E63" s="90" t="s">
        <v>146</v>
      </c>
      <c r="F63" s="90" t="s">
        <v>147</v>
      </c>
      <c r="G63" s="123" t="s">
        <v>69</v>
      </c>
      <c r="H63" s="123"/>
      <c r="I63" s="123"/>
      <c r="J63" s="123"/>
      <c r="K63" s="80"/>
    </row>
    <row r="64" spans="1:11" s="46" customFormat="1" ht="35.65" customHeight="1" thickTop="1" thickBot="1" x14ac:dyDescent="0.4">
      <c r="A64" s="83" t="s">
        <v>148</v>
      </c>
      <c r="B64" s="83" t="s">
        <v>149</v>
      </c>
      <c r="C64" s="109" t="s">
        <v>149</v>
      </c>
      <c r="D64" s="117"/>
      <c r="E64" s="54">
        <v>12</v>
      </c>
      <c r="F64" s="55">
        <v>30</v>
      </c>
      <c r="G64" s="104" t="s">
        <v>150</v>
      </c>
      <c r="H64" s="104"/>
      <c r="I64" s="104"/>
      <c r="J64" s="104"/>
    </row>
    <row r="65" spans="1:10" s="46" customFormat="1" ht="30" customHeight="1" thickTop="1" thickBot="1" x14ac:dyDescent="0.4">
      <c r="A65" s="83" t="s">
        <v>148</v>
      </c>
      <c r="B65" s="83" t="s">
        <v>149</v>
      </c>
      <c r="C65" s="109" t="s">
        <v>149</v>
      </c>
      <c r="D65" s="117"/>
      <c r="E65" s="54">
        <v>12</v>
      </c>
      <c r="F65" s="55">
        <v>30</v>
      </c>
      <c r="G65" s="104" t="s">
        <v>150</v>
      </c>
      <c r="H65" s="104"/>
      <c r="I65" s="104"/>
      <c r="J65" s="104"/>
    </row>
    <row r="66" spans="1:10" s="46" customFormat="1" ht="33" customHeight="1" thickTop="1" x14ac:dyDescent="0.35">
      <c r="A66" s="83" t="s">
        <v>148</v>
      </c>
      <c r="B66" s="83" t="s">
        <v>149</v>
      </c>
      <c r="C66" s="109" t="s">
        <v>149</v>
      </c>
      <c r="D66" s="117"/>
      <c r="E66" s="54">
        <v>12</v>
      </c>
      <c r="F66" s="55">
        <v>30</v>
      </c>
      <c r="G66" s="104" t="s">
        <v>150</v>
      </c>
      <c r="H66" s="104"/>
      <c r="I66" s="104"/>
      <c r="J66" s="104"/>
    </row>
    <row r="67" spans="1:10" s="46" customFormat="1" ht="29" x14ac:dyDescent="0.35">
      <c r="A67" s="85" t="s">
        <v>151</v>
      </c>
      <c r="B67" s="89" t="s">
        <v>152</v>
      </c>
      <c r="C67" s="118" t="s">
        <v>151</v>
      </c>
      <c r="D67" s="119"/>
      <c r="E67" s="56"/>
      <c r="F67" s="57" t="s">
        <v>153</v>
      </c>
      <c r="G67" s="120" t="s">
        <v>154</v>
      </c>
      <c r="H67" s="120"/>
      <c r="I67" s="120"/>
      <c r="J67" s="120"/>
    </row>
    <row r="69" spans="1:10" x14ac:dyDescent="0.35">
      <c r="A69" s="28" t="s">
        <v>155</v>
      </c>
      <c r="B69" s="29"/>
    </row>
    <row r="70" spans="1:10" ht="15" thickBot="1" x14ac:dyDescent="0.4">
      <c r="A70" s="30" t="s">
        <v>61</v>
      </c>
      <c r="B70" s="30" t="s">
        <v>62</v>
      </c>
      <c r="C70" s="90" t="s">
        <v>156</v>
      </c>
      <c r="D70" s="90" t="s">
        <v>157</v>
      </c>
      <c r="E70" s="90" t="s">
        <v>158</v>
      </c>
      <c r="F70" s="101" t="s">
        <v>69</v>
      </c>
      <c r="G70" s="102"/>
      <c r="H70" s="102"/>
      <c r="I70" s="103"/>
      <c r="J70" s="90" t="s">
        <v>70</v>
      </c>
    </row>
    <row r="71" spans="1:10" ht="15" thickTop="1" x14ac:dyDescent="0.35">
      <c r="A71" s="31" t="s">
        <v>159</v>
      </c>
      <c r="B71" s="84" t="s">
        <v>160</v>
      </c>
      <c r="C71" s="58"/>
      <c r="D71" s="59"/>
      <c r="E71" s="59"/>
      <c r="F71" s="104" t="s">
        <v>161</v>
      </c>
      <c r="G71" s="104"/>
      <c r="H71" s="104"/>
      <c r="I71" s="104"/>
      <c r="J71" s="33"/>
    </row>
    <row r="72" spans="1:10" ht="18.75" customHeight="1" x14ac:dyDescent="0.35">
      <c r="A72" s="85"/>
      <c r="B72" s="83"/>
      <c r="C72" s="34"/>
      <c r="D72" s="34"/>
      <c r="E72" s="85"/>
      <c r="F72" s="105"/>
      <c r="G72" s="105"/>
      <c r="H72" s="105"/>
      <c r="I72" s="105"/>
      <c r="J72" s="33"/>
    </row>
  </sheetData>
  <sheetProtection sheet="1" objects="1" scenarios="1" formatCells="0" formatColumns="0" formatRows="0"/>
  <mergeCells count="75">
    <mergeCell ref="C19:H19"/>
    <mergeCell ref="I19:L19"/>
    <mergeCell ref="C66:D66"/>
    <mergeCell ref="G66:J66"/>
    <mergeCell ref="C67:D67"/>
    <mergeCell ref="G67:J67"/>
    <mergeCell ref="C63:D63"/>
    <mergeCell ref="G63:J63"/>
    <mergeCell ref="C64:D64"/>
    <mergeCell ref="G64:J64"/>
    <mergeCell ref="C65:D65"/>
    <mergeCell ref="G65:J65"/>
    <mergeCell ref="C58:E58"/>
    <mergeCell ref="F58:I58"/>
    <mergeCell ref="C59:E59"/>
    <mergeCell ref="F59:I59"/>
    <mergeCell ref="C60:E60"/>
    <mergeCell ref="F60:I60"/>
    <mergeCell ref="F51:I51"/>
    <mergeCell ref="F54:I54"/>
    <mergeCell ref="F55:I55"/>
    <mergeCell ref="F56:I56"/>
    <mergeCell ref="C57:E57"/>
    <mergeCell ref="F57:I57"/>
    <mergeCell ref="F53:I53"/>
    <mergeCell ref="F45:I45"/>
    <mergeCell ref="C46:E46"/>
    <mergeCell ref="F46:I46"/>
    <mergeCell ref="F49:I49"/>
    <mergeCell ref="F50:I50"/>
    <mergeCell ref="I10:L10"/>
    <mergeCell ref="I5:L5"/>
    <mergeCell ref="I6:L6"/>
    <mergeCell ref="I7:L7"/>
    <mergeCell ref="I8:L8"/>
    <mergeCell ref="I9:L9"/>
    <mergeCell ref="I11:L11"/>
    <mergeCell ref="I12:L12"/>
    <mergeCell ref="I13:L13"/>
    <mergeCell ref="C14:H14"/>
    <mergeCell ref="I14:L14"/>
    <mergeCell ref="C15:H15"/>
    <mergeCell ref="I15:L15"/>
    <mergeCell ref="C16:H16"/>
    <mergeCell ref="I16:L16"/>
    <mergeCell ref="C18:H18"/>
    <mergeCell ref="I18:L18"/>
    <mergeCell ref="C17:H17"/>
    <mergeCell ref="C31:H31"/>
    <mergeCell ref="I31:L3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F70:I70"/>
    <mergeCell ref="F71:I71"/>
    <mergeCell ref="F72:I72"/>
    <mergeCell ref="C33:H33"/>
    <mergeCell ref="I33:L33"/>
    <mergeCell ref="C34:H34"/>
    <mergeCell ref="I34:L34"/>
    <mergeCell ref="F37:I37"/>
    <mergeCell ref="F38:I38"/>
    <mergeCell ref="F39:I39"/>
    <mergeCell ref="F40:I40"/>
    <mergeCell ref="F41:I41"/>
    <mergeCell ref="F42:I42"/>
    <mergeCell ref="F43:I43"/>
    <mergeCell ref="F44:I44"/>
    <mergeCell ref="C45:E45"/>
  </mergeCells>
  <hyperlinks>
    <hyperlink ref="M12" r:id="rId1" display="https://hero.epa.gov/hero/index.cfm/reference/details/reference_id/7485096" xr:uid="{6CC5D3CE-E6E1-46D8-9114-0AFBB63E4561}"/>
    <hyperlink ref="M11" r:id="rId2" display="https://hero.epa.gov/hero/index.cfm/reference/details/reference_id/4565445" xr:uid="{06EE3910-1E18-4E95-8084-B55EBBA1FADD}"/>
    <hyperlink ref="M6" r:id="rId3" display="https://hero.epa.gov/hero/index.cfm/reference/details/reference_id/7267482" xr:uid="{57A638A6-AA4D-487E-8DBB-7C70D5DE9168}"/>
    <hyperlink ref="M13" r:id="rId4" display="https://hero.epa.gov/hero/index.cfm/reference/details/reference_id/7485096" xr:uid="{F8EF8647-EE96-49B2-AD97-5F1389C12ED1}"/>
    <hyperlink ref="M14" r:id="rId5" display="https://hero.epa.gov/hero/index.cfm/reference/details/reference_id/7485096" xr:uid="{7B31072C-3633-4977-80F1-808B8AB939C1}"/>
    <hyperlink ref="M8" r:id="rId6" display="https://hero.epa.gov/hero/index.cfm/reference/details/reference_id/7485096" xr:uid="{C7D96348-77C0-4674-B711-8D6C7FA45B59}"/>
    <hyperlink ref="M7" r:id="rId7" display="https://hero.epa.gov/hero/index.cfm/reference/details/reference_id/7267482" xr:uid="{9E3E272C-6976-41B3-8971-A4DC61CBCBB6}"/>
    <hyperlink ref="M29" r:id="rId8" display="https://hero.epa.gov/hero/index.cfm/reference/details/reference_id/7485096" xr:uid="{3FD228CD-0982-438F-BA49-E281A5495DAC}"/>
    <hyperlink ref="M28" r:id="rId9" display="https://hero.epa.gov/hero/index.cfm/reference/details/reference_id/4565445" xr:uid="{B10D247C-1110-495E-A095-E909476C5756}"/>
    <hyperlink ref="M30" r:id="rId10" display="https://hero.epa.gov/hero/index.cfm/reference/details/reference_id/7485096" xr:uid="{20017CA5-CE9D-47E1-BFF9-93DE5D3A62FD}"/>
    <hyperlink ref="M31" r:id="rId11" display="https://hero.epa.gov/hero/index.cfm/reference/details/reference_id/7485096" xr:uid="{5007D35E-B2CF-4D9A-A511-7864EDABE8CF}"/>
    <hyperlink ref="M25" r:id="rId12" display="https://hero.epa.gov/hero/index.cfm/reference/details/reference_id/7485096" xr:uid="{2A15215F-720B-4191-B585-5BA57EC626F1}"/>
    <hyperlink ref="J50" r:id="rId13" display="https://hero.epa.gov/hero/index.cfm/reference/details/reference_id/7485096" xr:uid="{A58846CB-8237-4B88-9B55-7D70226D3716}"/>
    <hyperlink ref="J55" r:id="rId14" display="https://hero.epa.gov/hero/index.cfm/reference/details/reference_id/7485096" xr:uid="{7F61BB18-C8F1-4A7F-8C6F-142F2A48DEE7}"/>
    <hyperlink ref="J56" r:id="rId15" display="https://hero.epa.gov/hero/index.cfm/reference/details/reference_id/7485096" xr:uid="{89501DFF-723B-4A65-BC80-97494F1B7A20}"/>
    <hyperlink ref="J51" r:id="rId16" display="https://hero.epa.gov/hero/index.cfm/reference/details/reference_id/6811897" xr:uid="{B0D7BEFB-D0CD-45D7-B52B-B15FE7F453BF}"/>
    <hyperlink ref="J38" r:id="rId17" display="https://hero.epa.gov/hero/index.cfm/reference/details/reference_id/7267482" xr:uid="{1E7AE573-EC7F-4B9B-B613-49B67419073B}"/>
    <hyperlink ref="J39" r:id="rId18" display="https://hero.epa.gov/hero/index.cfm/reference/details/reference_id/7485096" xr:uid="{75A0C0D0-6137-44A9-B131-C0C3A9FD8E14}"/>
    <hyperlink ref="J43" r:id="rId19" display="https://hero.epa.gov/hero/index.cfm/reference/details/reference_id/7485096" xr:uid="{BE1D4760-C3DB-4EF9-93BE-E3B6815CB8DE}"/>
    <hyperlink ref="J44" r:id="rId20" display="https://hero.epa.gov/hero/index.cfm/reference/details/reference_id/7485096" xr:uid="{13E461C8-678D-4F48-B83F-25A6CFF1F5ED}"/>
    <hyperlink ref="J40" r:id="rId21" display="https://hero.epa.gov/hero/index.cfm/reference/details/reference_id/6811897" xr:uid="{C3E46A57-7C1E-4DA4-A8E0-1635C355F0B8}"/>
    <hyperlink ref="J54" r:id="rId22" display="https://hero.epa.gov/hero/index.cfm/reference/details/reference_id/6811897" xr:uid="{BC3D05CE-F3B0-4B5F-9D2B-F667A8CB07DE}"/>
  </hyperlinks>
  <pageMargins left="0.7" right="0.7" top="0.75" bottom="0.75" header="0.3" footer="0.3"/>
  <pageSetup orientation="portrait" r:id="rId2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FB31-1285-4F67-A300-B6932C7B8150}">
  <sheetPr codeName="Sheet6"/>
  <dimension ref="A1:Q78"/>
  <sheetViews>
    <sheetView zoomScaleNormal="100" workbookViewId="0">
      <selection activeCell="C1" sqref="C1"/>
    </sheetView>
  </sheetViews>
  <sheetFormatPr defaultColWidth="8.7265625" defaultRowHeight="14" x14ac:dyDescent="0.3"/>
  <cols>
    <col min="1" max="9" width="8.7265625" style="61"/>
    <col min="10" max="10" width="12.26953125" style="61" customWidth="1"/>
    <col min="11" max="11" width="40" style="61" customWidth="1"/>
    <col min="12" max="12" width="8.7265625" style="61"/>
    <col min="13" max="13" width="12.7265625" style="61" customWidth="1"/>
    <col min="14" max="15" width="8.7265625" style="61"/>
    <col min="16" max="16" width="10.1796875" style="61" customWidth="1"/>
    <col min="17" max="17" width="14.1796875" style="61" customWidth="1"/>
    <col min="18" max="16384" width="8.7265625" style="61"/>
  </cols>
  <sheetData>
    <row r="1" spans="1:17" ht="14.5" x14ac:dyDescent="0.35">
      <c r="A1" s="128"/>
      <c r="B1" s="60"/>
      <c r="G1" s="60"/>
      <c r="I1" s="2"/>
    </row>
    <row r="3" spans="1:17" ht="15.75" customHeight="1" x14ac:dyDescent="0.3">
      <c r="A3" s="62" t="s">
        <v>162</v>
      </c>
      <c r="J3" s="63"/>
      <c r="K3" s="64" t="s">
        <v>163</v>
      </c>
      <c r="L3" s="65"/>
      <c r="M3" s="65"/>
    </row>
    <row r="4" spans="1:17" ht="14.65" customHeight="1" x14ac:dyDescent="0.3">
      <c r="I4" s="63"/>
      <c r="J4" s="63"/>
      <c r="K4" s="64" t="s">
        <v>164</v>
      </c>
      <c r="L4" s="65" t="s">
        <v>165</v>
      </c>
      <c r="M4" s="65"/>
    </row>
    <row r="5" spans="1:17" ht="14.65" customHeight="1" x14ac:dyDescent="0.3">
      <c r="J5" s="63"/>
      <c r="K5" s="62" t="s">
        <v>166</v>
      </c>
      <c r="L5" s="61">
        <v>10</v>
      </c>
    </row>
    <row r="6" spans="1:17" ht="14.65" customHeight="1" x14ac:dyDescent="0.3">
      <c r="I6" s="63"/>
      <c r="J6" s="63"/>
      <c r="K6" s="62" t="s">
        <v>167</v>
      </c>
      <c r="L6" s="64" t="s">
        <v>168</v>
      </c>
      <c r="M6" s="64" t="s">
        <v>169</v>
      </c>
      <c r="N6" s="62"/>
      <c r="P6" s="62" t="s">
        <v>168</v>
      </c>
      <c r="Q6" s="62" t="s">
        <v>169</v>
      </c>
    </row>
    <row r="7" spans="1:17" ht="14.65" customHeight="1" x14ac:dyDescent="0.3">
      <c r="I7" s="63"/>
      <c r="J7" s="63"/>
      <c r="K7" s="64" t="s">
        <v>61</v>
      </c>
      <c r="L7" s="64" t="s">
        <v>170</v>
      </c>
      <c r="M7" s="62" t="s">
        <v>170</v>
      </c>
      <c r="N7" s="64" t="s">
        <v>171</v>
      </c>
      <c r="O7" s="66" t="s">
        <v>172</v>
      </c>
      <c r="P7" s="67">
        <f>(L8*(1-L10/100)*L11*L13*L20)/(L19*L16)</f>
        <v>0.16418868421052629</v>
      </c>
      <c r="Q7" s="67">
        <f>(M8*(1-M10/100)*M11*M13*M20)/(M19*M16)</f>
        <v>0.57606127659574469</v>
      </c>
    </row>
    <row r="8" spans="1:17" ht="14.65" customHeight="1" x14ac:dyDescent="0.3">
      <c r="I8" s="63"/>
      <c r="J8" s="63"/>
      <c r="K8" s="65" t="s">
        <v>173</v>
      </c>
      <c r="L8" s="68">
        <v>10200</v>
      </c>
      <c r="M8" s="68">
        <v>10200</v>
      </c>
      <c r="N8" s="65" t="s">
        <v>160</v>
      </c>
      <c r="O8" s="66" t="s">
        <v>174</v>
      </c>
      <c r="P8" s="67">
        <f>(L9*(1-L10/100)*L12*L15*L14*L20)/(L19*L17*L21)</f>
        <v>1.229049747656813E-4</v>
      </c>
      <c r="Q8" s="67">
        <f>(M9*(1-M10/100)*M12*M15*M14*M20)/(M19*M17*M21)</f>
        <v>3.139376275138443E-4</v>
      </c>
    </row>
    <row r="9" spans="1:17" ht="14.65" customHeight="1" x14ac:dyDescent="0.3">
      <c r="I9" s="63"/>
      <c r="J9" s="63"/>
      <c r="K9" s="65" t="s">
        <v>175</v>
      </c>
      <c r="L9" s="68">
        <v>10200</v>
      </c>
      <c r="M9" s="68">
        <v>10200</v>
      </c>
      <c r="N9" s="65" t="s">
        <v>160</v>
      </c>
      <c r="O9" s="66" t="s">
        <v>176</v>
      </c>
      <c r="P9" s="67">
        <f>(L9*(1-L10/100)*L12*L15*L14*L20)/(L19*L18*L21)</f>
        <v>5.1998258554711318E-5</v>
      </c>
      <c r="Q9" s="67">
        <f>(M9*(1-M10/100)*M12*M15*M14*M20)/(M19*M18*M21)</f>
        <v>4.0248413783826191E-6</v>
      </c>
    </row>
    <row r="10" spans="1:17" ht="14.65" customHeight="1" x14ac:dyDescent="0.3">
      <c r="I10" s="63"/>
      <c r="J10" s="63"/>
      <c r="K10" s="65" t="s">
        <v>100</v>
      </c>
      <c r="L10" s="65">
        <v>90</v>
      </c>
      <c r="M10" s="65">
        <v>90</v>
      </c>
      <c r="N10" s="65" t="s">
        <v>177</v>
      </c>
      <c r="O10" s="66" t="s">
        <v>178</v>
      </c>
      <c r="P10" s="67">
        <f>(L9*(1-L10/100)*L15*L14*L20)/(L18*L21)</f>
        <v>4.7291886195995779E-3</v>
      </c>
      <c r="Q10" s="67">
        <f>(M9*(1-M10/100)*M15*M14*M20)/(M18*M21)</f>
        <v>1.4330874604847205E-4</v>
      </c>
    </row>
    <row r="11" spans="1:17" ht="14.65" customHeight="1" x14ac:dyDescent="0.3">
      <c r="I11" s="63"/>
      <c r="J11" s="63"/>
      <c r="K11" s="65" t="s">
        <v>179</v>
      </c>
      <c r="L11" s="69">
        <v>3.2193859649122807</v>
      </c>
      <c r="M11" s="65">
        <v>1.1060000000000001</v>
      </c>
      <c r="N11" s="65" t="s">
        <v>180</v>
      </c>
    </row>
    <row r="12" spans="1:17" ht="14.65" customHeight="1" x14ac:dyDescent="0.3">
      <c r="I12" s="63"/>
      <c r="J12" s="63"/>
      <c r="K12" s="65" t="s">
        <v>181</v>
      </c>
      <c r="L12" s="61">
        <v>0.87961403508771929</v>
      </c>
      <c r="M12" s="61">
        <v>0.22</v>
      </c>
    </row>
    <row r="13" spans="1:17" ht="14.65" customHeight="1" x14ac:dyDescent="0.3">
      <c r="I13" s="63"/>
      <c r="J13" s="63"/>
      <c r="K13" s="65" t="s">
        <v>182</v>
      </c>
      <c r="L13" s="65">
        <v>4</v>
      </c>
      <c r="M13" s="65">
        <v>4</v>
      </c>
      <c r="N13" s="65" t="s">
        <v>183</v>
      </c>
    </row>
    <row r="14" spans="1:17" ht="14.65" customHeight="1" x14ac:dyDescent="0.3">
      <c r="I14" s="63"/>
      <c r="J14" s="63"/>
      <c r="K14" s="65" t="s">
        <v>184</v>
      </c>
      <c r="L14" s="65">
        <v>4</v>
      </c>
      <c r="M14" s="65">
        <v>4</v>
      </c>
      <c r="N14" s="65" t="s">
        <v>185</v>
      </c>
      <c r="P14" s="70"/>
    </row>
    <row r="15" spans="1:17" ht="14.65" customHeight="1" x14ac:dyDescent="0.3">
      <c r="I15" s="63"/>
      <c r="J15" s="63"/>
      <c r="K15" s="65" t="s">
        <v>186</v>
      </c>
      <c r="L15" s="65">
        <v>33</v>
      </c>
      <c r="M15" s="65">
        <v>1</v>
      </c>
      <c r="N15" s="65" t="s">
        <v>187</v>
      </c>
      <c r="P15" s="70"/>
    </row>
    <row r="16" spans="1:17" ht="14.65" customHeight="1" x14ac:dyDescent="0.3">
      <c r="I16" s="63"/>
      <c r="J16" s="63"/>
      <c r="K16" s="65" t="s">
        <v>188</v>
      </c>
      <c r="L16" s="65">
        <v>1</v>
      </c>
      <c r="M16" s="65">
        <v>1</v>
      </c>
      <c r="N16" s="65" t="s">
        <v>183</v>
      </c>
      <c r="P16" s="70"/>
    </row>
    <row r="17" spans="1:16" ht="14.65" customHeight="1" x14ac:dyDescent="0.3">
      <c r="I17" s="63"/>
      <c r="J17" s="63"/>
      <c r="K17" s="65" t="s">
        <v>189</v>
      </c>
      <c r="L17" s="65">
        <v>33</v>
      </c>
      <c r="M17" s="65">
        <v>1</v>
      </c>
      <c r="N17" s="65" t="s">
        <v>187</v>
      </c>
      <c r="P17" s="70"/>
    </row>
    <row r="18" spans="1:16" ht="14.65" customHeight="1" x14ac:dyDescent="0.3">
      <c r="I18" s="63"/>
      <c r="J18" s="63"/>
      <c r="K18" s="65" t="s">
        <v>190</v>
      </c>
      <c r="L18" s="65">
        <v>78</v>
      </c>
      <c r="M18" s="65">
        <v>78</v>
      </c>
      <c r="N18" s="65" t="s">
        <v>187</v>
      </c>
    </row>
    <row r="19" spans="1:16" ht="17" x14ac:dyDescent="0.3">
      <c r="A19" s="65" t="s">
        <v>191</v>
      </c>
      <c r="B19" s="65" t="s">
        <v>192</v>
      </c>
      <c r="C19" s="65" t="s">
        <v>193</v>
      </c>
      <c r="K19" s="65" t="s">
        <v>194</v>
      </c>
      <c r="L19" s="61">
        <v>80</v>
      </c>
      <c r="M19" s="71">
        <v>7.833333333333333</v>
      </c>
      <c r="N19" s="61" t="s">
        <v>195</v>
      </c>
    </row>
    <row r="20" spans="1:16" ht="17" x14ac:dyDescent="0.3">
      <c r="A20" s="65" t="s">
        <v>196</v>
      </c>
      <c r="B20" s="65" t="s">
        <v>192</v>
      </c>
      <c r="C20" s="65" t="s">
        <v>197</v>
      </c>
      <c r="K20" s="65" t="s">
        <v>198</v>
      </c>
      <c r="L20" s="61">
        <v>1E-3</v>
      </c>
      <c r="M20" s="61">
        <v>1E-3</v>
      </c>
      <c r="N20" s="65" t="s">
        <v>199</v>
      </c>
    </row>
    <row r="21" spans="1:16" ht="17" x14ac:dyDescent="0.3">
      <c r="A21" s="65" t="s">
        <v>200</v>
      </c>
      <c r="B21" s="65" t="s">
        <v>192</v>
      </c>
      <c r="C21" s="65" t="s">
        <v>201</v>
      </c>
      <c r="K21" s="65" t="s">
        <v>202</v>
      </c>
      <c r="L21" s="61">
        <v>365</v>
      </c>
      <c r="M21" s="61">
        <v>365</v>
      </c>
      <c r="N21" s="61" t="s">
        <v>203</v>
      </c>
    </row>
    <row r="22" spans="1:16" ht="17" x14ac:dyDescent="0.3">
      <c r="A22" s="65" t="s">
        <v>204</v>
      </c>
      <c r="B22" s="65" t="s">
        <v>192</v>
      </c>
      <c r="C22" s="65" t="s">
        <v>205</v>
      </c>
    </row>
    <row r="23" spans="1:16" x14ac:dyDescent="0.3">
      <c r="A23" s="65" t="s">
        <v>206</v>
      </c>
      <c r="B23" s="65" t="s">
        <v>192</v>
      </c>
      <c r="C23" s="65" t="s">
        <v>207</v>
      </c>
    </row>
    <row r="24" spans="1:16" x14ac:dyDescent="0.3">
      <c r="A24" s="65" t="s">
        <v>100</v>
      </c>
      <c r="B24" s="65" t="s">
        <v>192</v>
      </c>
      <c r="C24" s="65" t="s">
        <v>208</v>
      </c>
    </row>
    <row r="25" spans="1:16" ht="17" x14ac:dyDescent="0.3">
      <c r="A25" s="65" t="s">
        <v>209</v>
      </c>
      <c r="B25" s="65" t="s">
        <v>192</v>
      </c>
      <c r="C25" s="65" t="s">
        <v>210</v>
      </c>
    </row>
    <row r="26" spans="1:16" ht="17" x14ac:dyDescent="0.3">
      <c r="A26" s="65" t="s">
        <v>211</v>
      </c>
      <c r="B26" s="65" t="s">
        <v>192</v>
      </c>
      <c r="C26" s="65" t="s">
        <v>212</v>
      </c>
    </row>
    <row r="27" spans="1:16" x14ac:dyDescent="0.3">
      <c r="A27" s="65" t="s">
        <v>90</v>
      </c>
      <c r="B27" s="65" t="s">
        <v>192</v>
      </c>
      <c r="C27" s="65" t="s">
        <v>213</v>
      </c>
    </row>
    <row r="28" spans="1:16" x14ac:dyDescent="0.3">
      <c r="A28" s="65" t="s">
        <v>78</v>
      </c>
      <c r="B28" s="65" t="s">
        <v>192</v>
      </c>
      <c r="C28" s="65" t="s">
        <v>79</v>
      </c>
    </row>
    <row r="29" spans="1:16" x14ac:dyDescent="0.3">
      <c r="A29" s="65" t="s">
        <v>86</v>
      </c>
      <c r="B29" s="65" t="s">
        <v>192</v>
      </c>
      <c r="C29" s="65" t="s">
        <v>213</v>
      </c>
    </row>
    <row r="30" spans="1:16" x14ac:dyDescent="0.3">
      <c r="A30" s="65" t="s">
        <v>96</v>
      </c>
      <c r="B30" s="65" t="s">
        <v>192</v>
      </c>
      <c r="C30" s="65" t="s">
        <v>214</v>
      </c>
    </row>
    <row r="31" spans="1:16" x14ac:dyDescent="0.3">
      <c r="A31" s="65" t="s">
        <v>98</v>
      </c>
      <c r="B31" s="65" t="s">
        <v>192</v>
      </c>
      <c r="C31" s="65" t="s">
        <v>215</v>
      </c>
    </row>
    <row r="32" spans="1:16" x14ac:dyDescent="0.3">
      <c r="A32" s="65"/>
      <c r="B32" s="65"/>
      <c r="C32" s="65"/>
      <c r="K32" s="72"/>
    </row>
    <row r="33" spans="1:17" ht="15.75" customHeight="1" x14ac:dyDescent="0.3">
      <c r="A33" s="124" t="s">
        <v>216</v>
      </c>
      <c r="B33" s="124"/>
      <c r="C33" s="124"/>
      <c r="D33" s="124"/>
      <c r="E33" s="124"/>
      <c r="F33" s="124"/>
      <c r="G33" s="124"/>
      <c r="H33" s="124"/>
      <c r="I33" s="124"/>
      <c r="J33" s="124"/>
      <c r="K33" s="72"/>
    </row>
    <row r="34" spans="1:17" ht="15.75" customHeight="1" x14ac:dyDescent="0.3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72"/>
    </row>
    <row r="35" spans="1:17" ht="15.75" customHeight="1" x14ac:dyDescent="0.3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72"/>
    </row>
    <row r="36" spans="1:17" x14ac:dyDescent="0.3">
      <c r="A36" s="124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7" x14ac:dyDescent="0.3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7" x14ac:dyDescent="0.3">
      <c r="A38" s="91"/>
      <c r="B38" s="91"/>
      <c r="C38" s="91"/>
      <c r="D38" s="91"/>
      <c r="E38" s="91"/>
      <c r="F38" s="91"/>
      <c r="G38" s="91"/>
      <c r="H38" s="91"/>
      <c r="I38" s="91"/>
      <c r="J38" s="91"/>
    </row>
    <row r="40" spans="1:17" x14ac:dyDescent="0.3">
      <c r="A40" s="62" t="s">
        <v>217</v>
      </c>
      <c r="K40" s="64" t="s">
        <v>218</v>
      </c>
      <c r="L40" s="65"/>
      <c r="M40" s="65"/>
    </row>
    <row r="41" spans="1:17" x14ac:dyDescent="0.3">
      <c r="K41" s="64" t="s">
        <v>164</v>
      </c>
      <c r="L41" s="65" t="s">
        <v>165</v>
      </c>
      <c r="M41" s="65"/>
    </row>
    <row r="42" spans="1:17" x14ac:dyDescent="0.3">
      <c r="K42" s="62" t="s">
        <v>166</v>
      </c>
      <c r="L42" s="61">
        <v>10</v>
      </c>
    </row>
    <row r="43" spans="1:17" x14ac:dyDescent="0.3">
      <c r="K43" s="62" t="s">
        <v>167</v>
      </c>
      <c r="L43" s="64" t="s">
        <v>168</v>
      </c>
      <c r="M43" s="64" t="s">
        <v>169</v>
      </c>
      <c r="N43" s="62"/>
      <c r="P43" s="62"/>
      <c r="Q43" s="62"/>
    </row>
    <row r="44" spans="1:17" x14ac:dyDescent="0.3">
      <c r="K44" s="64" t="s">
        <v>61</v>
      </c>
      <c r="L44" s="64" t="s">
        <v>170</v>
      </c>
      <c r="M44" s="62" t="s">
        <v>170</v>
      </c>
      <c r="N44" s="64" t="s">
        <v>171</v>
      </c>
      <c r="O44" s="66"/>
      <c r="P44" s="73" t="s">
        <v>168</v>
      </c>
      <c r="Q44" s="73" t="s">
        <v>219</v>
      </c>
    </row>
    <row r="45" spans="1:17" x14ac:dyDescent="0.3">
      <c r="K45" s="65" t="s">
        <v>173</v>
      </c>
      <c r="L45" s="65">
        <v>0.06</v>
      </c>
      <c r="M45" s="65">
        <v>0.06</v>
      </c>
      <c r="N45" s="65" t="s">
        <v>160</v>
      </c>
      <c r="O45" s="66" t="s">
        <v>172</v>
      </c>
      <c r="P45" s="67">
        <f>L45*L49*L54/L53</f>
        <v>2.0700000000000001E-7</v>
      </c>
      <c r="Q45" s="67">
        <f>M45*M49*M54/M53</f>
        <v>3.2112676056338026E-7</v>
      </c>
    </row>
    <row r="46" spans="1:17" x14ac:dyDescent="0.3">
      <c r="K46" s="65" t="s">
        <v>175</v>
      </c>
      <c r="L46" s="65">
        <v>4.2000000000000003E-2</v>
      </c>
      <c r="M46" s="65">
        <v>4.2000000000000003E-2</v>
      </c>
      <c r="N46" s="65" t="s">
        <v>160</v>
      </c>
      <c r="O46" s="66" t="s">
        <v>174</v>
      </c>
      <c r="P46" s="67">
        <f>(L46*L49*L51*L50*L54)/(L53*L52*L55)</f>
        <v>3.9698630136986307E-9</v>
      </c>
      <c r="Q46" s="67">
        <f>(M46*M49*M51*M50*M54)/(M53*M52*M55)</f>
        <v>6.1585954080648273E-9</v>
      </c>
    </row>
    <row r="47" spans="1:17" x14ac:dyDescent="0.3">
      <c r="A47" s="65" t="s">
        <v>220</v>
      </c>
      <c r="B47" s="65" t="s">
        <v>192</v>
      </c>
      <c r="C47" s="65" t="s">
        <v>221</v>
      </c>
      <c r="K47" s="65" t="s">
        <v>222</v>
      </c>
      <c r="L47" s="65">
        <v>9.1999999999999998E-2</v>
      </c>
      <c r="M47" s="65">
        <v>0.152</v>
      </c>
      <c r="N47" s="65" t="s">
        <v>223</v>
      </c>
      <c r="O47" s="66"/>
      <c r="P47" s="67"/>
      <c r="Q47" s="67"/>
    </row>
    <row r="48" spans="1:17" x14ac:dyDescent="0.3">
      <c r="A48" s="65" t="s">
        <v>224</v>
      </c>
      <c r="B48" s="65" t="s">
        <v>192</v>
      </c>
      <c r="C48" s="65" t="s">
        <v>225</v>
      </c>
      <c r="K48" s="65" t="s">
        <v>226</v>
      </c>
      <c r="L48" s="65">
        <v>3</v>
      </c>
      <c r="M48" s="65">
        <v>2</v>
      </c>
      <c r="N48" s="61" t="s">
        <v>227</v>
      </c>
    </row>
    <row r="49" spans="1:17" x14ac:dyDescent="0.3">
      <c r="A49" s="65" t="s">
        <v>206</v>
      </c>
      <c r="B49" s="65" t="s">
        <v>192</v>
      </c>
      <c r="C49" s="65" t="s">
        <v>228</v>
      </c>
      <c r="K49" s="65" t="s">
        <v>229</v>
      </c>
      <c r="L49" s="61">
        <f>L47*L48</f>
        <v>0.27600000000000002</v>
      </c>
      <c r="M49" s="61">
        <f>M47*M48</f>
        <v>0.30399999999999999</v>
      </c>
      <c r="N49" s="65" t="s">
        <v>180</v>
      </c>
    </row>
    <row r="50" spans="1:17" x14ac:dyDescent="0.3">
      <c r="A50" s="65" t="s">
        <v>230</v>
      </c>
      <c r="B50" s="65" t="s">
        <v>192</v>
      </c>
      <c r="C50" s="65" t="s">
        <v>231</v>
      </c>
      <c r="K50" s="65" t="s">
        <v>232</v>
      </c>
      <c r="L50" s="65">
        <v>10</v>
      </c>
      <c r="M50" s="65">
        <v>10</v>
      </c>
      <c r="N50" s="65" t="s">
        <v>185</v>
      </c>
    </row>
    <row r="51" spans="1:17" x14ac:dyDescent="0.3">
      <c r="A51" s="65" t="s">
        <v>211</v>
      </c>
      <c r="B51" s="65" t="s">
        <v>192</v>
      </c>
      <c r="C51" s="65" t="s">
        <v>233</v>
      </c>
      <c r="K51" s="65" t="s">
        <v>234</v>
      </c>
      <c r="L51" s="65">
        <v>33</v>
      </c>
      <c r="M51" s="65">
        <v>5</v>
      </c>
      <c r="N51" s="65" t="s">
        <v>187</v>
      </c>
      <c r="P51" s="70"/>
    </row>
    <row r="52" spans="1:17" x14ac:dyDescent="0.3">
      <c r="A52" s="65" t="s">
        <v>90</v>
      </c>
      <c r="B52" s="65" t="s">
        <v>192</v>
      </c>
      <c r="C52" s="65" t="s">
        <v>235</v>
      </c>
      <c r="K52" s="65" t="s">
        <v>189</v>
      </c>
      <c r="L52" s="65">
        <v>33</v>
      </c>
      <c r="M52" s="65">
        <v>5</v>
      </c>
      <c r="N52" s="65" t="s">
        <v>187</v>
      </c>
      <c r="P52" s="70"/>
    </row>
    <row r="53" spans="1:17" x14ac:dyDescent="0.3">
      <c r="A53" s="65" t="s">
        <v>78</v>
      </c>
      <c r="B53" s="65" t="s">
        <v>192</v>
      </c>
      <c r="C53" s="65" t="s">
        <v>79</v>
      </c>
      <c r="K53" s="65" t="s">
        <v>194</v>
      </c>
      <c r="L53" s="61">
        <v>80</v>
      </c>
      <c r="M53" s="61">
        <v>56.8</v>
      </c>
      <c r="N53" s="61" t="s">
        <v>195</v>
      </c>
      <c r="P53" s="70"/>
    </row>
    <row r="54" spans="1:17" x14ac:dyDescent="0.3">
      <c r="A54" s="65" t="s">
        <v>86</v>
      </c>
      <c r="B54" s="65" t="s">
        <v>192</v>
      </c>
      <c r="C54" s="65" t="s">
        <v>236</v>
      </c>
      <c r="K54" s="65" t="s">
        <v>198</v>
      </c>
      <c r="L54" s="61">
        <v>1E-3</v>
      </c>
      <c r="M54" s="61">
        <v>1E-3</v>
      </c>
      <c r="N54" s="65" t="s">
        <v>199</v>
      </c>
      <c r="P54" s="70"/>
    </row>
    <row r="55" spans="1:17" x14ac:dyDescent="0.3">
      <c r="A55" s="65" t="s">
        <v>96</v>
      </c>
      <c r="B55" s="65" t="s">
        <v>192</v>
      </c>
      <c r="C55" s="65" t="s">
        <v>214</v>
      </c>
      <c r="K55" s="65" t="s">
        <v>202</v>
      </c>
      <c r="L55" s="61">
        <v>365</v>
      </c>
      <c r="M55" s="61">
        <v>365</v>
      </c>
      <c r="N55" s="61" t="s">
        <v>203</v>
      </c>
    </row>
    <row r="56" spans="1:17" x14ac:dyDescent="0.3">
      <c r="A56" s="65" t="s">
        <v>98</v>
      </c>
      <c r="B56" s="65" t="s">
        <v>192</v>
      </c>
      <c r="C56" s="65" t="s">
        <v>215</v>
      </c>
    </row>
    <row r="58" spans="1:17" x14ac:dyDescent="0.3">
      <c r="A58" s="65"/>
      <c r="B58" s="65"/>
      <c r="C58" s="65"/>
    </row>
    <row r="59" spans="1:17" x14ac:dyDescent="0.3">
      <c r="A59" s="62" t="s">
        <v>237</v>
      </c>
      <c r="K59" s="64" t="s">
        <v>238</v>
      </c>
      <c r="L59" s="65"/>
      <c r="M59" s="65"/>
    </row>
    <row r="60" spans="1:17" x14ac:dyDescent="0.3">
      <c r="K60" s="64" t="s">
        <v>164</v>
      </c>
      <c r="L60" s="65" t="s">
        <v>165</v>
      </c>
      <c r="M60" s="65"/>
    </row>
    <row r="61" spans="1:17" x14ac:dyDescent="0.3">
      <c r="K61" s="62" t="s">
        <v>166</v>
      </c>
      <c r="L61" s="61">
        <v>10</v>
      </c>
    </row>
    <row r="62" spans="1:17" x14ac:dyDescent="0.3">
      <c r="K62" s="62" t="s">
        <v>167</v>
      </c>
      <c r="L62" s="64" t="s">
        <v>168</v>
      </c>
      <c r="M62" s="64" t="s">
        <v>169</v>
      </c>
      <c r="N62" s="62"/>
      <c r="P62" s="62"/>
      <c r="Q62" s="62"/>
    </row>
    <row r="63" spans="1:17" x14ac:dyDescent="0.3">
      <c r="K63" s="64" t="s">
        <v>61</v>
      </c>
      <c r="L63" s="64" t="s">
        <v>170</v>
      </c>
      <c r="M63" s="62" t="s">
        <v>170</v>
      </c>
      <c r="N63" s="64" t="s">
        <v>171</v>
      </c>
      <c r="O63" s="66"/>
      <c r="P63" s="73" t="s">
        <v>168</v>
      </c>
      <c r="Q63" s="73" t="s">
        <v>219</v>
      </c>
    </row>
    <row r="64" spans="1:17" x14ac:dyDescent="0.3">
      <c r="K64" s="65" t="s">
        <v>173</v>
      </c>
      <c r="L64" s="65">
        <v>0.06</v>
      </c>
      <c r="M64" s="65">
        <v>0.06</v>
      </c>
      <c r="N64" s="65" t="s">
        <v>160</v>
      </c>
      <c r="O64" s="66" t="s">
        <v>172</v>
      </c>
      <c r="P64" s="67">
        <f>L64*L66*L67*L68*L73*L74/L72</f>
        <v>3.1151250000000003E-7</v>
      </c>
      <c r="Q64" s="67">
        <f>M64*M66*M67*M68*M73*M74/M72</f>
        <v>2.3850000000000002E-7</v>
      </c>
    </row>
    <row r="65" spans="1:17" x14ac:dyDescent="0.3">
      <c r="K65" s="65" t="s">
        <v>175</v>
      </c>
      <c r="L65" s="65">
        <v>4.2000000000000003E-2</v>
      </c>
      <c r="M65" s="65">
        <v>4.2000000000000003E-2</v>
      </c>
      <c r="N65" s="65" t="s">
        <v>160</v>
      </c>
      <c r="O65" s="66" t="s">
        <v>174</v>
      </c>
      <c r="P65" s="67">
        <f>(L65*L66*L67*L68*L69*L70*L73*L74)/(L72*L71*L75)</f>
        <v>5.9742123287671241E-9</v>
      </c>
      <c r="Q65" s="67">
        <f>(M65*M66*M67*M68*M69*M70*M73*M74)/(M72*M71*M75)</f>
        <v>4.5739726027397269E-9</v>
      </c>
    </row>
    <row r="66" spans="1:17" x14ac:dyDescent="0.3">
      <c r="A66" s="65" t="s">
        <v>220</v>
      </c>
      <c r="B66" s="65" t="s">
        <v>192</v>
      </c>
      <c r="C66" s="65" t="s">
        <v>221</v>
      </c>
      <c r="K66" s="65" t="s">
        <v>239</v>
      </c>
      <c r="L66" s="74">
        <v>7.1000000000000004E-3</v>
      </c>
      <c r="M66" s="74">
        <v>7.1000000000000004E-3</v>
      </c>
      <c r="N66" s="65" t="s">
        <v>240</v>
      </c>
      <c r="P66" s="70"/>
      <c r="Q66" s="70"/>
    </row>
    <row r="67" spans="1:17" ht="16" x14ac:dyDescent="0.3">
      <c r="A67" s="65" t="s">
        <v>224</v>
      </c>
      <c r="B67" s="65" t="s">
        <v>192</v>
      </c>
      <c r="C67" s="65" t="s">
        <v>225</v>
      </c>
      <c r="K67" s="65" t="s">
        <v>241</v>
      </c>
      <c r="L67" s="65">
        <v>19500</v>
      </c>
      <c r="M67" s="65">
        <v>15900</v>
      </c>
      <c r="N67" s="65" t="s">
        <v>242</v>
      </c>
      <c r="P67" s="70"/>
      <c r="Q67" s="70"/>
    </row>
    <row r="68" spans="1:17" x14ac:dyDescent="0.3">
      <c r="A68" s="65" t="s">
        <v>206</v>
      </c>
      <c r="B68" s="65" t="s">
        <v>192</v>
      </c>
      <c r="C68" s="65" t="s">
        <v>243</v>
      </c>
      <c r="K68" s="65" t="s">
        <v>226</v>
      </c>
      <c r="L68" s="65">
        <v>3</v>
      </c>
      <c r="M68" s="65">
        <v>2</v>
      </c>
      <c r="N68" s="65" t="s">
        <v>227</v>
      </c>
    </row>
    <row r="69" spans="1:17" x14ac:dyDescent="0.3">
      <c r="A69" s="65" t="s">
        <v>137</v>
      </c>
      <c r="B69" s="65" t="s">
        <v>192</v>
      </c>
      <c r="C69" s="65" t="s">
        <v>244</v>
      </c>
      <c r="K69" s="65" t="s">
        <v>232</v>
      </c>
      <c r="L69" s="65">
        <v>10</v>
      </c>
      <c r="M69" s="65">
        <v>10</v>
      </c>
      <c r="N69" s="65" t="s">
        <v>185</v>
      </c>
    </row>
    <row r="70" spans="1:17" ht="16" x14ac:dyDescent="0.3">
      <c r="A70" s="65" t="s">
        <v>130</v>
      </c>
      <c r="B70" s="65" t="s">
        <v>192</v>
      </c>
      <c r="C70" s="65" t="s">
        <v>245</v>
      </c>
      <c r="K70" s="65" t="s">
        <v>234</v>
      </c>
      <c r="L70" s="65">
        <v>33</v>
      </c>
      <c r="M70" s="65">
        <v>5</v>
      </c>
      <c r="N70" s="65" t="s">
        <v>187</v>
      </c>
      <c r="P70" s="70"/>
    </row>
    <row r="71" spans="1:17" x14ac:dyDescent="0.3">
      <c r="A71" s="65" t="s">
        <v>118</v>
      </c>
      <c r="B71" s="61" t="s">
        <v>192</v>
      </c>
      <c r="C71" s="65" t="s">
        <v>119</v>
      </c>
      <c r="K71" s="65" t="s">
        <v>189</v>
      </c>
      <c r="L71" s="65">
        <v>33</v>
      </c>
      <c r="M71" s="65">
        <v>5</v>
      </c>
      <c r="N71" s="65" t="s">
        <v>187</v>
      </c>
      <c r="P71" s="70"/>
    </row>
    <row r="72" spans="1:17" x14ac:dyDescent="0.3">
      <c r="A72" s="65" t="s">
        <v>211</v>
      </c>
      <c r="B72" s="65" t="s">
        <v>192</v>
      </c>
      <c r="C72" s="65" t="s">
        <v>233</v>
      </c>
      <c r="K72" s="65" t="s">
        <v>194</v>
      </c>
      <c r="L72" s="61">
        <v>80</v>
      </c>
      <c r="M72" s="61">
        <v>56.8</v>
      </c>
      <c r="N72" s="61" t="s">
        <v>195</v>
      </c>
      <c r="P72" s="70"/>
    </row>
    <row r="73" spans="1:17" x14ac:dyDescent="0.3">
      <c r="A73" s="65" t="s">
        <v>90</v>
      </c>
      <c r="B73" s="65" t="s">
        <v>192</v>
      </c>
      <c r="C73" s="65" t="s">
        <v>235</v>
      </c>
      <c r="K73" s="65" t="s">
        <v>198</v>
      </c>
      <c r="L73" s="61">
        <v>1E-3</v>
      </c>
      <c r="M73" s="61">
        <v>1E-3</v>
      </c>
      <c r="N73" s="65" t="s">
        <v>199</v>
      </c>
      <c r="P73" s="70"/>
    </row>
    <row r="74" spans="1:17" ht="16" x14ac:dyDescent="0.3">
      <c r="A74" s="65" t="s">
        <v>78</v>
      </c>
      <c r="B74" s="65" t="s">
        <v>192</v>
      </c>
      <c r="C74" s="65" t="s">
        <v>79</v>
      </c>
      <c r="K74" s="65" t="s">
        <v>202</v>
      </c>
      <c r="L74" s="61">
        <v>1E-3</v>
      </c>
      <c r="M74" s="61">
        <v>1E-3</v>
      </c>
      <c r="N74" s="61" t="s">
        <v>246</v>
      </c>
    </row>
    <row r="75" spans="1:17" x14ac:dyDescent="0.3">
      <c r="A75" s="65" t="s">
        <v>86</v>
      </c>
      <c r="B75" s="65" t="s">
        <v>192</v>
      </c>
      <c r="C75" s="65" t="s">
        <v>236</v>
      </c>
      <c r="K75" s="65" t="s">
        <v>247</v>
      </c>
      <c r="L75" s="61">
        <v>365</v>
      </c>
      <c r="M75" s="61">
        <v>365</v>
      </c>
      <c r="N75" s="61" t="s">
        <v>203</v>
      </c>
    </row>
    <row r="76" spans="1:17" x14ac:dyDescent="0.3">
      <c r="A76" s="65" t="s">
        <v>96</v>
      </c>
      <c r="B76" s="65" t="s">
        <v>192</v>
      </c>
      <c r="C76" s="65" t="s">
        <v>214</v>
      </c>
    </row>
    <row r="77" spans="1:17" ht="16" x14ac:dyDescent="0.3">
      <c r="A77" s="65" t="s">
        <v>98</v>
      </c>
      <c r="B77" s="65" t="s">
        <v>192</v>
      </c>
      <c r="C77" s="65" t="s">
        <v>248</v>
      </c>
    </row>
    <row r="78" spans="1:17" x14ac:dyDescent="0.3">
      <c r="A78" s="65" t="s">
        <v>141</v>
      </c>
      <c r="B78" s="65" t="s">
        <v>192</v>
      </c>
      <c r="C78" s="65" t="s">
        <v>215</v>
      </c>
    </row>
  </sheetData>
  <sheetProtection sheet="1" objects="1" scenarios="1" formatCells="0" formatColumns="0" formatRows="0"/>
  <mergeCells count="1">
    <mergeCell ref="A33:J3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Coverage xmlns="http://schemas.microsoft.com/sharepoint/v3/fields" xsi:nil="true"/>
    <Record xmlns="4ffa91fb-a0ff-4ac5-b2db-65c790d184a4">Shared</Record>
    <EPA_x0020_Office xmlns="4ffa91fb-a0ff-4ac5-b2db-65c790d184a4" xsi:nil="true"/>
    <Document_x0020_Creation_x0020_Date xmlns="4ffa91fb-a0ff-4ac5-b2db-65c790d184a4">2024-09-16T20:54:03+00:00</Document_x0020_Creation_x0020_Date>
    <EPA_x0020_Related_x0020_Documents xmlns="4ffa91fb-a0ff-4ac5-b2db-65c790d184a4" xsi:nil="true"/>
    <_Source xmlns="http://schemas.microsoft.com/sharepoint/v3/fields" xsi:nil="true"/>
    <CategoryDescription xmlns="http://schemas.microsoft.com/sharepoint.v3" xsi:nil="true"/>
    <EPA_x0020_Contributor xmlns="4ffa91fb-a0ff-4ac5-b2db-65c790d184a4">
      <UserInfo>
        <DisplayName/>
        <AccountId xsi:nil="true"/>
        <AccountType/>
      </UserInfo>
    </EPA_x0020_Contributor>
    <TaxKeywordTaxHTField xmlns="4ffa91fb-a0ff-4ac5-b2db-65c790d184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surface water</TermName>
          <TermId xmlns="http://schemas.microsoft.com/office/infopath/2007/PartnerControls">99c7944f-860c-4370-962e-559396912404</TermId>
        </TermInfo>
        <TermInfo xmlns="http://schemas.microsoft.com/office/infopath/2007/PartnerControls">
          <TermName xmlns="http://schemas.microsoft.com/office/infopath/2007/PartnerControls">BBP</TermName>
          <TermId xmlns="http://schemas.microsoft.com/office/infopath/2007/PartnerControls">a3f980b0-e8f6-47a2-b4b1-8a9fd108f5ff</TermId>
        </TermInfo>
        <TermInfo xmlns="http://schemas.microsoft.com/office/infopath/2007/PartnerControls">
          <TermName xmlns="http://schemas.microsoft.com/office/infopath/2007/PartnerControls">calculator</TermName>
          <TermId xmlns="http://schemas.microsoft.com/office/infopath/2007/PartnerControls">6b7d0423-6d8d-4240-80d1-228f14d1b23c</TermId>
        </TermInfo>
      </Terms>
    </TaxKeywordTaxHTField>
    <Rights xmlns="4ffa91fb-a0ff-4ac5-b2db-65c790d184a4" xsi:nil="true"/>
    <External_x0020_Contributor xmlns="4ffa91fb-a0ff-4ac5-b2db-65c790d184a4" xsi:nil="true"/>
    <Identifier xmlns="4ffa91fb-a0ff-4ac5-b2db-65c790d184a4" xsi:nil="true"/>
    <_ip_UnifiedCompliancePolicyUIAction xmlns="http://schemas.microsoft.com/sharepoint/v3" xsi:nil="true"/>
    <Creator xmlns="4ffa91fb-a0ff-4ac5-b2db-65c790d184a4">
      <UserInfo>
        <DisplayName/>
        <AccountId xsi:nil="true"/>
        <AccountType/>
      </UserInfo>
    </Creator>
    <_ip_UnifiedCompliancePolicyProperties xmlns="http://schemas.microsoft.com/sharepoint/v3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ead8da0f-3542-4e50-96c8-f1f698624e86">
      <Terms xmlns="http://schemas.microsoft.com/office/infopath/2007/PartnerControls"/>
    </lcf76f155ced4ddcb4097134ff3c332f>
    <TaxCatchAll xmlns="4ffa91fb-a0ff-4ac5-b2db-65c790d184a4">
      <Value>1959</Value>
      <Value>1765</Value>
      <Value>1960</Value>
    </TaxCatchAll>
    <e3f09c3df709400db2417a7161762d62 xmlns="4ffa91fb-a0ff-4ac5-b2db-65c790d184a4">
      <Terms xmlns="http://schemas.microsoft.com/office/infopath/2007/PartnerControls"/>
    </e3f09c3df709400db2417a7161762d62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t T K R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t T K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U y k V Y o i k e 4 D g A A A B E A A A A T A B w A R m 9 y b X V s Y X M v U 2 V j d G l v b j E u b S C i G A A o o B Q A A A A A A A A A A A A A A A A A A A A A A A A A A A A r T k 0 u y c z P U w i G 0 I b W A F B L A Q I t A B Q A A g A I A L U y k V Z v / H M r p A A A A P Y A A A A S A A A A A A A A A A A A A A A A A A A A A A B D b 2 5 m a W c v U G F j a 2 F n Z S 5 4 b W x Q S w E C L Q A U A A I A C A C 1 M p F W D 8 r p q 6 Q A A A D p A A A A E w A A A A A A A A A A A A A A A A D w A A A A W 0 N v b n R l b n R f V H l w Z X N d L n h t b F B L A Q I t A B Q A A g A I A L U y k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z 8 E K K s 4 o T K N / Q H A Z N c Q 9 A A A A A A I A A A A A A A N m A A D A A A A A E A A A A P q X v 0 H 7 J l + v J 8 S v S s V R K o 0 A A A A A B I A A A K A A A A A Q A A A A w p b Y B B R e C X M F v X b n / U w 6 / F A A A A A n f Y A Z V Y U X k b i + L f o 0 H U k S 5 A y b O Q a I H y 0 K E 8 V 9 9 J B s j k b f P F 1 y D / / B f M 8 z 8 V B u d V a E p B l a i E X K 9 r h 6 n 0 S B U x t Q K 4 v m a o l W A s l P 4 x T X L P J 0 n x Q A A A C g 5 L h 3 U Y v R 9 e S k 9 f c m N 2 P s F w n 8 C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6ac47ccbc9efb37c530411a1abf678bb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d7d0fad56e7f41310fc88016d86f57c2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D52C1-60D7-4B0D-B407-6B45DABB7892}">
  <ds:schemaRefs>
    <ds:schemaRef ds:uri="http://purl.org/dc/elements/1.1/"/>
    <ds:schemaRef ds:uri="http://schemas.microsoft.com/office/2006/documentManagement/types"/>
    <ds:schemaRef ds:uri="http://www.w3.org/XML/1998/namespace"/>
    <ds:schemaRef ds:uri="fecc2597-e8fd-4279-ac06-bd7c891938be"/>
    <ds:schemaRef ds:uri="ead8da0f-3542-4e50-96c8-f1f698624e86"/>
    <ds:schemaRef ds:uri="http://purl.org/dc/terms/"/>
    <ds:schemaRef ds:uri="4ffa91fb-a0ff-4ac5-b2db-65c790d184a4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sharepoint/v3/fields"/>
    <ds:schemaRef ds:uri="http://schemas.microsoft.com/sharepoint.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842BCC-89DB-4B35-89A6-75435ACAEA2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BC9ED04-64CC-4A83-8260-5FF687994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ecc2597-e8fd-4279-ac06-bd7c891938be"/>
    <ds:schemaRef ds:uri="ead8da0f-3542-4e50-96c8-f1f698624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E8E2440-34DC-4C74-8410-7BCD6708C9A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EC2FEBB-269F-4A5D-A023-9CCF944B82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ReadMe</vt:lpstr>
      <vt:lpstr>Max Release DW Calcs (0% DWT)</vt:lpstr>
      <vt:lpstr>Max Release Oral Calc</vt:lpstr>
      <vt:lpstr>Max Release Derm Calc</vt:lpstr>
      <vt:lpstr>Exposure Inputs</vt:lpstr>
      <vt:lpstr>Exposure Equations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Evaluation for Butyl Benzyl Phthalate (BBP)</dc:title>
  <dc:subject> Surface Water Human Exposure Risk Calculator for Butyl Benzyl Phthalate (BBP)</dc:subject>
  <dc:creator/>
  <cp:keywords>BBP ; surface water ; calculator</cp:keywords>
  <dc:description/>
  <cp:lastModifiedBy/>
  <cp:revision>1</cp:revision>
  <dcterms:created xsi:type="dcterms:W3CDTF">2025-08-01T03:38:54Z</dcterms:created>
  <dcterms:modified xsi:type="dcterms:W3CDTF">2025-12-20T15:00:45Z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>1959;#surface water|99c7944f-860c-4370-962e-559396912404;#1765;#BBP|a3f980b0-e8f6-47a2-b4b1-8a9fd108f5ff;#1960;#calculator|6b7d0423-6d8d-4240-80d1-228f14d1b23c</vt:lpwstr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ContentTypeId">
    <vt:lpwstr>0x010100D723352F79007E408EFF44D6142FFCE2</vt:lpwstr>
  </property>
  <property fmtid="{D5CDD505-2E9C-101B-9397-08002B2CF9AE}" pid="6" name="EPA Subject">
    <vt:lpwstr/>
  </property>
  <property fmtid="{D5CDD505-2E9C-101B-9397-08002B2CF9AE}" pid="7" name="EPA_x0020_Subject">
    <vt:lpwstr/>
  </property>
  <property fmtid="{D5CDD505-2E9C-101B-9397-08002B2CF9AE}" pid="8" name="Document Type">
    <vt:lpwstr/>
  </property>
</Properties>
</file>